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riani\Downloads\"/>
    </mc:Choice>
  </mc:AlternateContent>
  <xr:revisionPtr revIDLastSave="0" documentId="13_ncr:1_{EE1530AC-E620-4156-9E99-05DFB20EB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lation" sheetId="2" r:id="rId1"/>
    <sheet name="Statistics" sheetId="3" r:id="rId2"/>
  </sheets>
  <definedNames>
    <definedName name="_xlnm._FilterDatabase" localSheetId="0" hidden="1">Correlation!$E$2:$R$110</definedName>
    <definedName name="_xlchart.v1.0" hidden="1">Correlation!$F$3:$F$110</definedName>
    <definedName name="_xlchart.v1.1" hidden="1">Correlation!$M$3:$M$110</definedName>
    <definedName name="_xlchart.v1.10" hidden="1">Statistics!$AA$2</definedName>
    <definedName name="_xlchart.v1.11" hidden="1">Statistics!$AA$3:$AA$38</definedName>
    <definedName name="_xlchart.v1.12" hidden="1">Statistics!$AB$2</definedName>
    <definedName name="_xlchart.v1.13" hidden="1">Statistics!$AB$3:$AB$38</definedName>
    <definedName name="_xlchart.v1.14" hidden="1">Statistics!$B$2</definedName>
    <definedName name="_xlchart.v1.15" hidden="1">Statistics!$B$3:$B$38</definedName>
    <definedName name="_xlchart.v1.16" hidden="1">Statistics!$C$2</definedName>
    <definedName name="_xlchart.v1.17" hidden="1">Statistics!$C$3:$C$38</definedName>
    <definedName name="_xlchart.v1.18" hidden="1">Statistics!$D$2</definedName>
    <definedName name="_xlchart.v1.19" hidden="1">Statistics!$D$3:$D$38</definedName>
    <definedName name="_xlchart.v1.2" hidden="1">Correlation!$R$3:$R$110</definedName>
    <definedName name="_xlchart.v1.20" hidden="1">Statistics!$Z$2</definedName>
    <definedName name="_xlchart.v1.21" hidden="1">Statistics!$Z$3:$Z$38</definedName>
    <definedName name="_xlchart.v1.22" hidden="1">Statistics!$B$2</definedName>
    <definedName name="_xlchart.v1.23" hidden="1">Statistics!$B$3:$B$38</definedName>
    <definedName name="_xlchart.v1.24" hidden="1">Statistics!$C$2</definedName>
    <definedName name="_xlchart.v1.25" hidden="1">Statistics!$C$3:$C$38</definedName>
    <definedName name="_xlchart.v1.26" hidden="1">Statistics!$D$2</definedName>
    <definedName name="_xlchart.v1.27" hidden="1">Statistics!$D$3:$D$38</definedName>
    <definedName name="_xlchart.v1.28" hidden="1">Statistics!$H$2</definedName>
    <definedName name="_xlchart.v1.29" hidden="1">Statistics!$H$3:$H$14</definedName>
    <definedName name="_xlchart.v1.3" hidden="1">Correlation!$K$3:$K$110</definedName>
    <definedName name="_xlchart.v1.30" hidden="1">Statistics!$I$2</definedName>
    <definedName name="_xlchart.v1.31" hidden="1">Statistics!$I$3:$I$14</definedName>
    <definedName name="_xlchart.v1.32" hidden="1">Statistics!$J$2</definedName>
    <definedName name="_xlchart.v1.33" hidden="1">Statistics!$J$3:$J$14</definedName>
    <definedName name="_xlchart.v1.34" hidden="1">Statistics!$K$2</definedName>
    <definedName name="_xlchart.v1.35" hidden="1">Statistics!$K$3:$K$14</definedName>
    <definedName name="_xlchart.v1.36" hidden="1">Statistics!$L$2</definedName>
    <definedName name="_xlchart.v1.37" hidden="1">Statistics!$L$3:$L$14</definedName>
    <definedName name="_xlchart.v1.38" hidden="1">Statistics!$M$2</definedName>
    <definedName name="_xlchart.v1.39" hidden="1">Statistics!$M$3:$M$14</definedName>
    <definedName name="_xlchart.v1.4" hidden="1">Statistics!$A$2</definedName>
    <definedName name="_xlchart.v1.40" hidden="1">Statistics!$N$2</definedName>
    <definedName name="_xlchart.v1.41" hidden="1">Statistics!$N$3:$N$14</definedName>
    <definedName name="_xlchart.v1.42" hidden="1">Statistics!$O$2</definedName>
    <definedName name="_xlchart.v1.43" hidden="1">Statistics!$O$3:$O$14</definedName>
    <definedName name="_xlchart.v1.44" hidden="1">Statistics!$P$2</definedName>
    <definedName name="_xlchart.v1.45" hidden="1">Statistics!$P$3:$P$14</definedName>
    <definedName name="_xlchart.v1.5" hidden="1">Statistics!$A$3:$A$38</definedName>
    <definedName name="_xlchart.v1.6" hidden="1">Statistics!$B$2</definedName>
    <definedName name="_xlchart.v1.7" hidden="1">Statistics!$B$3:$B$38</definedName>
    <definedName name="_xlchart.v1.8" hidden="1">Statistics!$C$2</definedName>
    <definedName name="_xlchart.v1.9" hidden="1">Statistics!$C$3:$C$38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3" i="2" l="1"/>
  <c r="U55" i="2" s="1"/>
  <c r="T53" i="2"/>
  <c r="T55" i="2" s="1"/>
  <c r="U52" i="2"/>
  <c r="T52" i="2"/>
  <c r="U45" i="2"/>
  <c r="U47" i="2" s="1"/>
  <c r="T45" i="2"/>
  <c r="T47" i="2" s="1"/>
  <c r="U44" i="2"/>
  <c r="T44" i="2"/>
  <c r="U37" i="2"/>
  <c r="U39" i="2" s="1"/>
  <c r="T37" i="2"/>
  <c r="T39" i="2" s="1"/>
  <c r="U36" i="2"/>
  <c r="T36" i="2"/>
  <c r="AD3" i="3" a="1"/>
  <c r="AD3" i="3" s="1"/>
  <c r="AE3" i="3" a="1"/>
  <c r="AE3" i="3" s="1"/>
  <c r="AD4" i="3" a="1"/>
  <c r="AD4" i="3" s="1"/>
  <c r="AE4" i="3" a="1"/>
  <c r="AE4" i="3" s="1"/>
  <c r="AD5" i="3" a="1"/>
  <c r="AD5" i="3" s="1"/>
  <c r="AE5" i="3" a="1"/>
  <c r="AE5" i="3" s="1"/>
  <c r="AD6" i="3" a="1"/>
  <c r="AD6" i="3" s="1"/>
  <c r="AE6" i="3" a="1"/>
  <c r="AE6" i="3" s="1"/>
  <c r="AD7" i="3" a="1"/>
  <c r="AD7" i="3" s="1"/>
  <c r="AE7" i="3" a="1"/>
  <c r="AE7" i="3" s="1"/>
  <c r="AD8" i="3" a="1"/>
  <c r="AD8" i="3" s="1"/>
  <c r="AE8" i="3" a="1"/>
  <c r="AE8" i="3" s="1"/>
  <c r="AD9" i="3" a="1"/>
  <c r="AD9" i="3" s="1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AD12" i="3" a="1"/>
  <c r="AD12" i="3" s="1"/>
  <c r="AE12" i="3" a="1"/>
  <c r="AE12" i="3" s="1"/>
  <c r="AD13" i="3" a="1"/>
  <c r="AD13" i="3" s="1"/>
  <c r="AE13" i="3" a="1"/>
  <c r="AE13" i="3" s="1"/>
  <c r="AD14" i="3" a="1"/>
  <c r="AD14" i="3" s="1"/>
  <c r="AE14" i="3" a="1"/>
  <c r="AE14" i="3" s="1"/>
  <c r="AD15" i="3" a="1"/>
  <c r="AD15" i="3" s="1"/>
  <c r="AE15" i="3" a="1"/>
  <c r="AE15" i="3" s="1"/>
  <c r="AD16" i="3" a="1"/>
  <c r="AD16" i="3" s="1"/>
  <c r="AE16" i="3" a="1"/>
  <c r="AE16" i="3" s="1"/>
  <c r="AD17" i="3" a="1"/>
  <c r="AD17" i="3" s="1"/>
  <c r="AE17" i="3" a="1"/>
  <c r="AE17" i="3" s="1"/>
  <c r="AD18" i="3" a="1"/>
  <c r="AD18" i="3" s="1"/>
  <c r="AE18" i="3" a="1"/>
  <c r="AE18" i="3" s="1"/>
  <c r="AD19" i="3" a="1"/>
  <c r="AD19" i="3" s="1"/>
  <c r="AE19" i="3" a="1"/>
  <c r="AE19" i="3" s="1"/>
  <c r="AD20" i="3" a="1"/>
  <c r="AD20" i="3" s="1"/>
  <c r="AE20" i="3" a="1"/>
  <c r="AE20" i="3" s="1"/>
  <c r="AD21" i="3" a="1"/>
  <c r="AD21" i="3" s="1"/>
  <c r="AE21" i="3" a="1"/>
  <c r="AE21" i="3" s="1"/>
  <c r="AD22" i="3" a="1"/>
  <c r="AD22" i="3" s="1"/>
  <c r="AE22" i="3" a="1"/>
  <c r="AE22" i="3" s="1"/>
  <c r="AD23" i="3" a="1"/>
  <c r="AD23" i="3" s="1"/>
  <c r="AE23" i="3" a="1"/>
  <c r="AE23" i="3" s="1"/>
  <c r="AD24" i="3" a="1"/>
  <c r="AD24" i="3" s="1"/>
  <c r="AE24" i="3" a="1"/>
  <c r="AE24" i="3" s="1"/>
  <c r="AD25" i="3" a="1"/>
  <c r="AD25" i="3" s="1"/>
  <c r="AE25" i="3" a="1"/>
  <c r="AE25" i="3" s="1"/>
  <c r="AD26" i="3" a="1"/>
  <c r="AD26" i="3" s="1"/>
  <c r="AE26" i="3" a="1"/>
  <c r="AE26" i="3" s="1"/>
  <c r="AD27" i="3" a="1"/>
  <c r="AD27" i="3" s="1"/>
  <c r="AE27" i="3" a="1"/>
  <c r="AE27" i="3" s="1"/>
  <c r="AD28" i="3" a="1"/>
  <c r="AD28" i="3" s="1"/>
  <c r="AE28" i="3" a="1"/>
  <c r="AE28" i="3" s="1"/>
  <c r="AD29" i="3" a="1"/>
  <c r="AD29" i="3" s="1"/>
  <c r="AE29" i="3" a="1"/>
  <c r="AE29" i="3" s="1"/>
  <c r="AD30" i="3" a="1"/>
  <c r="AD30" i="3" s="1"/>
  <c r="AE30" i="3" a="1"/>
  <c r="AE30" i="3" s="1"/>
  <c r="AD31" i="3" a="1"/>
  <c r="AD31" i="3" s="1"/>
  <c r="AE31" i="3" a="1"/>
  <c r="AE31" i="3" s="1"/>
  <c r="AD32" i="3" a="1"/>
  <c r="AD32" i="3" s="1"/>
  <c r="AE32" i="3" a="1"/>
  <c r="AE32" i="3" s="1"/>
  <c r="AD33" i="3" a="1"/>
  <c r="AD33" i="3" s="1"/>
  <c r="AE33" i="3" a="1"/>
  <c r="AE33" i="3" s="1"/>
  <c r="AD34" i="3" a="1"/>
  <c r="AD34" i="3" s="1"/>
  <c r="AE34" i="3" a="1"/>
  <c r="AE34" i="3" s="1"/>
  <c r="AD35" i="3" a="1"/>
  <c r="AD35" i="3" s="1"/>
  <c r="AE35" i="3" a="1"/>
  <c r="AE35" i="3" s="1"/>
  <c r="AD36" i="3" a="1"/>
  <c r="AD36" i="3" s="1"/>
  <c r="AE36" i="3" a="1"/>
  <c r="AE36" i="3" s="1"/>
  <c r="AD37" i="3" a="1"/>
  <c r="AD37" i="3" s="1"/>
  <c r="AE37" i="3" a="1"/>
  <c r="AE37" i="3" s="1"/>
  <c r="AD38" i="3" a="1"/>
  <c r="AD38" i="3" s="1"/>
  <c r="AE38" i="3" a="1"/>
  <c r="AE38" i="3" s="1"/>
  <c r="AC4" i="3" a="1"/>
  <c r="AC4" i="3" s="1"/>
  <c r="AC5" i="3" a="1"/>
  <c r="AC5" i="3" s="1"/>
  <c r="AC6" i="3" a="1"/>
  <c r="AC6" i="3" s="1"/>
  <c r="AC7" i="3" a="1"/>
  <c r="AC7" i="3" s="1"/>
  <c r="AC8" i="3" a="1"/>
  <c r="AC8" i="3" s="1"/>
  <c r="AC9" i="3" a="1"/>
  <c r="AC9" i="3" s="1"/>
  <c r="AC10" i="3" a="1"/>
  <c r="AC10" i="3" s="1"/>
  <c r="AC11" i="3" a="1"/>
  <c r="AC11" i="3" s="1"/>
  <c r="AC12" i="3" a="1"/>
  <c r="AC12" i="3" s="1"/>
  <c r="AC13" i="3" a="1"/>
  <c r="AC13" i="3" s="1"/>
  <c r="AC14" i="3" a="1"/>
  <c r="AC14" i="3" s="1"/>
  <c r="AC15" i="3" a="1"/>
  <c r="AC15" i="3" s="1"/>
  <c r="AC16" i="3" a="1"/>
  <c r="AC16" i="3" s="1"/>
  <c r="AC17" i="3" a="1"/>
  <c r="AC17" i="3" s="1"/>
  <c r="AC18" i="3" a="1"/>
  <c r="AC18" i="3" s="1"/>
  <c r="AC19" i="3" a="1"/>
  <c r="AC19" i="3" s="1"/>
  <c r="AC20" i="3" a="1"/>
  <c r="AC20" i="3" s="1"/>
  <c r="AC21" i="3" a="1"/>
  <c r="AC21" i="3" s="1"/>
  <c r="AC22" i="3" a="1"/>
  <c r="AC22" i="3" s="1"/>
  <c r="AC23" i="3" a="1"/>
  <c r="AC23" i="3" s="1"/>
  <c r="AC24" i="3" a="1"/>
  <c r="AC24" i="3" s="1"/>
  <c r="AC25" i="3" a="1"/>
  <c r="AC25" i="3" s="1"/>
  <c r="AC26" i="3" a="1"/>
  <c r="AC26" i="3" s="1"/>
  <c r="AC27" i="3" a="1"/>
  <c r="AC27" i="3" s="1"/>
  <c r="AC28" i="3" a="1"/>
  <c r="AC28" i="3" s="1"/>
  <c r="AC29" i="3" a="1"/>
  <c r="AC29" i="3" s="1"/>
  <c r="AC30" i="3" a="1"/>
  <c r="AC30" i="3" s="1"/>
  <c r="AC31" i="3" a="1"/>
  <c r="AC31" i="3" s="1"/>
  <c r="AC32" i="3" a="1"/>
  <c r="AC32" i="3" s="1"/>
  <c r="AC33" i="3" a="1"/>
  <c r="AC33" i="3" s="1"/>
  <c r="AC34" i="3" a="1"/>
  <c r="AC34" i="3" s="1"/>
  <c r="AC35" i="3" a="1"/>
  <c r="AC35" i="3" s="1"/>
  <c r="AC36" i="3" a="1"/>
  <c r="AC36" i="3" s="1"/>
  <c r="AC37" i="3" a="1"/>
  <c r="AC37" i="3" s="1"/>
  <c r="AC38" i="3" a="1"/>
  <c r="AC38" i="3" s="1"/>
  <c r="AC3" i="3" a="1"/>
  <c r="AC3" i="3" s="1"/>
  <c r="AA3" i="3" a="1"/>
  <c r="AA3" i="3" s="1"/>
  <c r="AB3" i="3" a="1"/>
  <c r="AB3" i="3" s="1"/>
  <c r="AA4" i="3" a="1"/>
  <c r="AA4" i="3" s="1"/>
  <c r="AB4" i="3" a="1"/>
  <c r="AB4" i="3" s="1"/>
  <c r="AA5" i="3" a="1"/>
  <c r="AA5" i="3" s="1"/>
  <c r="AB5" i="3" a="1"/>
  <c r="AB5" i="3" s="1"/>
  <c r="AA6" i="3" a="1"/>
  <c r="AA6" i="3" s="1"/>
  <c r="AB6" i="3" a="1"/>
  <c r="AB6" i="3" s="1"/>
  <c r="AA7" i="3" a="1"/>
  <c r="AA7" i="3" s="1"/>
  <c r="AB7" i="3" a="1"/>
  <c r="AB7" i="3" s="1"/>
  <c r="AA8" i="3" a="1"/>
  <c r="AA8" i="3" s="1"/>
  <c r="AB8" i="3" a="1"/>
  <c r="AB8" i="3" s="1"/>
  <c r="AA9" i="3" a="1"/>
  <c r="AA9" i="3" s="1"/>
  <c r="AB9" i="3" a="1"/>
  <c r="AB9" i="3" s="1"/>
  <c r="AA10" i="3" a="1"/>
  <c r="AA10" i="3" s="1"/>
  <c r="AB10" i="3" a="1"/>
  <c r="AB10" i="3" s="1"/>
  <c r="AA11" i="3" a="1"/>
  <c r="AA11" i="3" s="1"/>
  <c r="AB11" i="3" a="1"/>
  <c r="AB11" i="3" s="1"/>
  <c r="AA12" i="3" a="1"/>
  <c r="AA12" i="3" s="1"/>
  <c r="AB12" i="3" a="1"/>
  <c r="AB12" i="3" s="1"/>
  <c r="AA13" i="3" a="1"/>
  <c r="AA13" i="3" s="1"/>
  <c r="AB13" i="3" a="1"/>
  <c r="AB13" i="3" s="1"/>
  <c r="AA14" i="3" a="1"/>
  <c r="AA14" i="3" s="1"/>
  <c r="AB14" i="3" a="1"/>
  <c r="AB14" i="3" s="1"/>
  <c r="AA15" i="3" a="1"/>
  <c r="AA15" i="3" s="1"/>
  <c r="AB15" i="3" a="1"/>
  <c r="AB15" i="3" s="1"/>
  <c r="AA16" i="3" a="1"/>
  <c r="AA16" i="3" s="1"/>
  <c r="AB16" i="3" a="1"/>
  <c r="AB16" i="3" s="1"/>
  <c r="AA17" i="3" a="1"/>
  <c r="AA17" i="3" s="1"/>
  <c r="AB17" i="3" a="1"/>
  <c r="AB17" i="3" s="1"/>
  <c r="AA18" i="3" a="1"/>
  <c r="AA18" i="3" s="1"/>
  <c r="AB18" i="3" a="1"/>
  <c r="AB18" i="3" s="1"/>
  <c r="AA19" i="3" a="1"/>
  <c r="AA19" i="3" s="1"/>
  <c r="AB19" i="3" a="1"/>
  <c r="AB19" i="3" s="1"/>
  <c r="AA20" i="3" a="1"/>
  <c r="AA20" i="3" s="1"/>
  <c r="AB20" i="3" a="1"/>
  <c r="AB20" i="3" s="1"/>
  <c r="AA21" i="3" a="1"/>
  <c r="AA21" i="3" s="1"/>
  <c r="AB21" i="3" a="1"/>
  <c r="AB21" i="3" s="1"/>
  <c r="AA22" i="3" a="1"/>
  <c r="AA22" i="3" s="1"/>
  <c r="AB22" i="3" a="1"/>
  <c r="AB22" i="3" s="1"/>
  <c r="AA23" i="3" a="1"/>
  <c r="AA23" i="3" s="1"/>
  <c r="AB23" i="3" a="1"/>
  <c r="AB23" i="3" s="1"/>
  <c r="AA24" i="3" a="1"/>
  <c r="AA24" i="3" s="1"/>
  <c r="AB24" i="3" a="1"/>
  <c r="AB24" i="3" s="1"/>
  <c r="AA25" i="3" a="1"/>
  <c r="AA25" i="3" s="1"/>
  <c r="AB25" i="3" a="1"/>
  <c r="AB25" i="3" s="1"/>
  <c r="AA26" i="3" a="1"/>
  <c r="AA26" i="3" s="1"/>
  <c r="AB26" i="3" a="1"/>
  <c r="AB26" i="3" s="1"/>
  <c r="AA27" i="3" a="1"/>
  <c r="AA27" i="3" s="1"/>
  <c r="AB27" i="3" a="1"/>
  <c r="AB27" i="3" s="1"/>
  <c r="AA28" i="3" a="1"/>
  <c r="AA28" i="3" s="1"/>
  <c r="AB28" i="3" a="1"/>
  <c r="AB28" i="3" s="1"/>
  <c r="AA29" i="3" a="1"/>
  <c r="AA29" i="3" s="1"/>
  <c r="AB29" i="3" a="1"/>
  <c r="AB29" i="3" s="1"/>
  <c r="AA30" i="3" a="1"/>
  <c r="AA30" i="3" s="1"/>
  <c r="AB30" i="3" a="1"/>
  <c r="AB30" i="3" s="1"/>
  <c r="AA31" i="3" a="1"/>
  <c r="AA31" i="3" s="1"/>
  <c r="AB31" i="3" a="1"/>
  <c r="AB31" i="3" s="1"/>
  <c r="AA32" i="3" a="1"/>
  <c r="AA32" i="3" s="1"/>
  <c r="AB32" i="3" a="1"/>
  <c r="AB32" i="3" s="1"/>
  <c r="AA33" i="3" a="1"/>
  <c r="AA33" i="3" s="1"/>
  <c r="AB33" i="3" a="1"/>
  <c r="AB33" i="3" s="1"/>
  <c r="AA34" i="3" a="1"/>
  <c r="AA34" i="3" s="1"/>
  <c r="AB34" i="3" a="1"/>
  <c r="AB34" i="3" s="1"/>
  <c r="AA35" i="3" a="1"/>
  <c r="AA35" i="3" s="1"/>
  <c r="AB35" i="3" a="1"/>
  <c r="AB35" i="3" s="1"/>
  <c r="AA36" i="3" a="1"/>
  <c r="AA36" i="3" s="1"/>
  <c r="AB36" i="3" a="1"/>
  <c r="AB36" i="3" s="1"/>
  <c r="AA37" i="3" a="1"/>
  <c r="AA37" i="3" s="1"/>
  <c r="AB37" i="3" a="1"/>
  <c r="AB37" i="3" s="1"/>
  <c r="AA38" i="3" a="1"/>
  <c r="AA38" i="3" s="1"/>
  <c r="AB38" i="3" a="1"/>
  <c r="AB38" i="3" s="1"/>
  <c r="Z4" i="3" a="1"/>
  <c r="Z4" i="3" s="1"/>
  <c r="Z5" i="3" a="1"/>
  <c r="Z5" i="3" s="1"/>
  <c r="Z6" i="3" a="1"/>
  <c r="Z6" i="3" s="1"/>
  <c r="Z7" i="3" a="1"/>
  <c r="Z7" i="3" s="1"/>
  <c r="Z8" i="3" a="1"/>
  <c r="Z8" i="3" s="1"/>
  <c r="Z9" i="3" a="1"/>
  <c r="Z9" i="3" s="1"/>
  <c r="Z10" i="3" a="1"/>
  <c r="Z10" i="3" s="1"/>
  <c r="Z11" i="3" a="1"/>
  <c r="Z11" i="3" s="1"/>
  <c r="Z12" i="3" a="1"/>
  <c r="Z12" i="3" s="1"/>
  <c r="Z13" i="3" a="1"/>
  <c r="Z13" i="3" s="1"/>
  <c r="Z14" i="3" a="1"/>
  <c r="Z14" i="3" s="1"/>
  <c r="Z15" i="3" a="1"/>
  <c r="Z15" i="3" s="1"/>
  <c r="Z16" i="3" a="1"/>
  <c r="Z16" i="3" s="1"/>
  <c r="Z17" i="3" a="1"/>
  <c r="Z17" i="3" s="1"/>
  <c r="Z18" i="3" a="1"/>
  <c r="Z18" i="3" s="1"/>
  <c r="Z19" i="3" a="1"/>
  <c r="Z19" i="3" s="1"/>
  <c r="Z20" i="3" a="1"/>
  <c r="Z20" i="3" s="1"/>
  <c r="Z21" i="3" a="1"/>
  <c r="Z21" i="3" s="1"/>
  <c r="Z22" i="3" a="1"/>
  <c r="Z22" i="3" s="1"/>
  <c r="Z23" i="3" a="1"/>
  <c r="Z23" i="3" s="1"/>
  <c r="Z24" i="3" a="1"/>
  <c r="Z24" i="3" s="1"/>
  <c r="Z25" i="3" a="1"/>
  <c r="Z25" i="3" s="1"/>
  <c r="Z26" i="3" a="1"/>
  <c r="Z26" i="3" s="1"/>
  <c r="Z27" i="3" a="1"/>
  <c r="Z27" i="3" s="1"/>
  <c r="Z28" i="3" a="1"/>
  <c r="Z28" i="3" s="1"/>
  <c r="Z29" i="3" a="1"/>
  <c r="Z29" i="3" s="1"/>
  <c r="Z30" i="3" a="1"/>
  <c r="Z30" i="3" s="1"/>
  <c r="Z31" i="3" a="1"/>
  <c r="Z31" i="3" s="1"/>
  <c r="Z32" i="3" a="1"/>
  <c r="Z32" i="3" s="1"/>
  <c r="Z33" i="3" a="1"/>
  <c r="Z33" i="3" s="1"/>
  <c r="Z34" i="3" a="1"/>
  <c r="Z34" i="3" s="1"/>
  <c r="Z35" i="3" a="1"/>
  <c r="Z35" i="3" s="1"/>
  <c r="Z36" i="3" a="1"/>
  <c r="Z36" i="3" s="1"/>
  <c r="Z37" i="3" a="1"/>
  <c r="Z37" i="3" s="1"/>
  <c r="Z38" i="3" a="1"/>
  <c r="Z38" i="3" s="1"/>
  <c r="Z3" i="3" a="1"/>
  <c r="Z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B18" i="3" a="1"/>
  <c r="B18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B26" i="3" a="1"/>
  <c r="B26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B27" i="3" a="1"/>
  <c r="B27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B28" i="3" a="1"/>
  <c r="B28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B33" i="3" a="1"/>
  <c r="B33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B35" i="3" a="1"/>
  <c r="B35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B37" i="3" a="1"/>
  <c r="B37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B38" i="3" a="1"/>
  <c r="B38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G3" i="3" a="1"/>
  <c r="G3" i="3" s="1"/>
  <c r="F3" i="3" a="1"/>
  <c r="F3" i="3" s="1"/>
  <c r="E3" i="3" a="1"/>
  <c r="E3" i="3" s="1"/>
  <c r="D3" i="3" a="1"/>
  <c r="D3" i="3" s="1"/>
  <c r="C3" i="3" a="1"/>
  <c r="C3" i="3" s="1"/>
  <c r="B3" i="3" a="1"/>
  <c r="B3" i="3" s="1"/>
  <c r="U28" i="2"/>
  <c r="T28" i="2"/>
  <c r="W29" i="2"/>
  <c r="W31" i="2" s="1"/>
  <c r="V29" i="2"/>
  <c r="V31" i="2" s="1"/>
  <c r="U29" i="2"/>
  <c r="U31" i="2" s="1"/>
  <c r="T29" i="2"/>
  <c r="T31" i="2" s="1"/>
  <c r="H4" i="2"/>
  <c r="H7" i="2"/>
  <c r="H8" i="2"/>
  <c r="H11" i="2"/>
  <c r="H12" i="2"/>
  <c r="H15" i="2"/>
  <c r="H16" i="2"/>
  <c r="H19" i="2"/>
  <c r="H20" i="2"/>
  <c r="H23" i="2"/>
  <c r="H24" i="2"/>
  <c r="H27" i="2"/>
  <c r="H28" i="2"/>
  <c r="H31" i="2"/>
  <c r="H32" i="2"/>
  <c r="H35" i="2"/>
  <c r="H36" i="2"/>
  <c r="H39" i="2"/>
  <c r="H40" i="2"/>
  <c r="H43" i="2"/>
  <c r="H44" i="2"/>
  <c r="H47" i="2"/>
  <c r="H48" i="2"/>
  <c r="H51" i="2"/>
  <c r="H52" i="2"/>
  <c r="H55" i="2"/>
  <c r="H56" i="2"/>
  <c r="H59" i="2"/>
  <c r="H60" i="2"/>
  <c r="H63" i="2"/>
  <c r="H64" i="2"/>
  <c r="H67" i="2"/>
  <c r="H68" i="2"/>
  <c r="H71" i="2"/>
  <c r="H72" i="2"/>
  <c r="H75" i="2"/>
  <c r="H76" i="2"/>
  <c r="H79" i="2"/>
  <c r="H80" i="2"/>
  <c r="H83" i="2"/>
  <c r="H84" i="2"/>
  <c r="H87" i="2"/>
  <c r="H88" i="2"/>
  <c r="H91" i="2"/>
  <c r="H92" i="2"/>
  <c r="H95" i="2"/>
  <c r="H96" i="2"/>
  <c r="H99" i="2"/>
  <c r="H100" i="2"/>
  <c r="H103" i="2"/>
  <c r="H104" i="2"/>
  <c r="H107" i="2"/>
  <c r="H108" i="2"/>
  <c r="H3" i="2"/>
  <c r="T19" i="2"/>
  <c r="A15" i="2"/>
  <c r="B15" i="2" s="1"/>
  <c r="G15" i="2" s="1"/>
  <c r="K15" i="2" s="1"/>
  <c r="A4" i="2"/>
  <c r="B4" i="2" s="1"/>
  <c r="G4" i="2" s="1"/>
  <c r="K4" i="2" s="1"/>
  <c r="A5" i="2"/>
  <c r="B5" i="2" s="1"/>
  <c r="G5" i="2" s="1"/>
  <c r="K5" i="2" s="1"/>
  <c r="A6" i="2"/>
  <c r="B6" i="2" s="1"/>
  <c r="G6" i="2" s="1"/>
  <c r="K6" i="2" s="1"/>
  <c r="A7" i="2"/>
  <c r="B7" i="2" s="1"/>
  <c r="A8" i="2"/>
  <c r="B8" i="2" s="1"/>
  <c r="A9" i="2"/>
  <c r="B9" i="2" s="1"/>
  <c r="A10" i="2"/>
  <c r="B10" i="2" s="1"/>
  <c r="A11" i="2"/>
  <c r="B11" i="2" s="1"/>
  <c r="G11" i="2" s="1"/>
  <c r="K11" i="2" s="1"/>
  <c r="A12" i="2"/>
  <c r="B12" i="2" s="1"/>
  <c r="A13" i="2"/>
  <c r="B13" i="2" s="1"/>
  <c r="A14" i="2"/>
  <c r="B14" i="2" s="1"/>
  <c r="A16" i="2"/>
  <c r="B16" i="2" s="1"/>
  <c r="G16" i="2" s="1"/>
  <c r="K16" i="2" s="1"/>
  <c r="A17" i="2"/>
  <c r="B17" i="2" s="1"/>
  <c r="G17" i="2" s="1"/>
  <c r="K17" i="2" s="1"/>
  <c r="A18" i="2"/>
  <c r="B18" i="2" s="1"/>
  <c r="G18" i="2" s="1"/>
  <c r="K18" i="2" s="1"/>
  <c r="A19" i="2"/>
  <c r="B19" i="2" s="1"/>
  <c r="G19" i="2" s="1"/>
  <c r="K19" i="2" s="1"/>
  <c r="A20" i="2"/>
  <c r="B20" i="2" s="1"/>
  <c r="G20" i="2" s="1"/>
  <c r="K20" i="2" s="1"/>
  <c r="A21" i="2"/>
  <c r="B21" i="2" s="1"/>
  <c r="G21" i="2" s="1"/>
  <c r="K21" i="2" s="1"/>
  <c r="A22" i="2"/>
  <c r="B22" i="2" s="1"/>
  <c r="G22" i="2" s="1"/>
  <c r="K22" i="2" s="1"/>
  <c r="A23" i="2"/>
  <c r="B23" i="2" s="1"/>
  <c r="G23" i="2" s="1"/>
  <c r="K23" i="2" s="1"/>
  <c r="A24" i="2"/>
  <c r="B24" i="2" s="1"/>
  <c r="G24" i="2" s="1"/>
  <c r="K24" i="2" s="1"/>
  <c r="A25" i="2"/>
  <c r="B25" i="2" s="1"/>
  <c r="G25" i="2" s="1"/>
  <c r="K25" i="2" s="1"/>
  <c r="A26" i="2"/>
  <c r="B26" i="2" s="1"/>
  <c r="G26" i="2" s="1"/>
  <c r="K26" i="2" s="1"/>
  <c r="A27" i="2"/>
  <c r="B27" i="2" s="1"/>
  <c r="G27" i="2" s="1"/>
  <c r="K27" i="2" s="1"/>
  <c r="A28" i="2"/>
  <c r="B28" i="2" s="1"/>
  <c r="G28" i="2" s="1"/>
  <c r="K28" i="2" s="1"/>
  <c r="A29" i="2"/>
  <c r="B29" i="2" s="1"/>
  <c r="G29" i="2" s="1"/>
  <c r="K29" i="2" s="1"/>
  <c r="A30" i="2"/>
  <c r="B30" i="2" s="1"/>
  <c r="G30" i="2" s="1"/>
  <c r="K30" i="2" s="1"/>
  <c r="A31" i="2"/>
  <c r="B31" i="2" s="1"/>
  <c r="G31" i="2" s="1"/>
  <c r="K31" i="2" s="1"/>
  <c r="A32" i="2"/>
  <c r="B32" i="2" s="1"/>
  <c r="G32" i="2" s="1"/>
  <c r="K32" i="2" s="1"/>
  <c r="A33" i="2"/>
  <c r="B33" i="2" s="1"/>
  <c r="G33" i="2" s="1"/>
  <c r="K33" i="2" s="1"/>
  <c r="A34" i="2"/>
  <c r="B34" i="2" s="1"/>
  <c r="G34" i="2" s="1"/>
  <c r="K34" i="2" s="1"/>
  <c r="A35" i="2"/>
  <c r="B35" i="2" s="1"/>
  <c r="G35" i="2" s="1"/>
  <c r="K35" i="2" s="1"/>
  <c r="A36" i="2"/>
  <c r="B36" i="2" s="1"/>
  <c r="G36" i="2" s="1"/>
  <c r="K36" i="2" s="1"/>
  <c r="A37" i="2"/>
  <c r="B37" i="2" s="1"/>
  <c r="G37" i="2" s="1"/>
  <c r="K37" i="2" s="1"/>
  <c r="A38" i="2"/>
  <c r="B38" i="2" s="1"/>
  <c r="G38" i="2" s="1"/>
  <c r="K38" i="2" s="1"/>
  <c r="A39" i="2"/>
  <c r="B39" i="2" s="1"/>
  <c r="A40" i="2"/>
  <c r="B40" i="2" s="1"/>
  <c r="A41" i="2"/>
  <c r="B41" i="2" s="1"/>
  <c r="A42" i="2"/>
  <c r="B42" i="2" s="1"/>
  <c r="A43" i="2"/>
  <c r="B43" i="2" s="1"/>
  <c r="G43" i="2" s="1"/>
  <c r="K43" i="2" s="1"/>
  <c r="A44" i="2"/>
  <c r="B44" i="2" s="1"/>
  <c r="G44" i="2" s="1"/>
  <c r="K44" i="2" s="1"/>
  <c r="A45" i="2"/>
  <c r="B45" i="2" s="1"/>
  <c r="G45" i="2" s="1"/>
  <c r="K45" i="2" s="1"/>
  <c r="A46" i="2"/>
  <c r="B46" i="2" s="1"/>
  <c r="G46" i="2" s="1"/>
  <c r="K46" i="2" s="1"/>
  <c r="A47" i="2"/>
  <c r="B47" i="2" s="1"/>
  <c r="A48" i="2"/>
  <c r="B48" i="2" s="1"/>
  <c r="A49" i="2"/>
  <c r="B49" i="2" s="1"/>
  <c r="A50" i="2"/>
  <c r="B50" i="2" s="1"/>
  <c r="A51" i="2"/>
  <c r="B51" i="2" s="1"/>
  <c r="G51" i="2" s="1"/>
  <c r="K51" i="2" s="1"/>
  <c r="A52" i="2"/>
  <c r="B52" i="2" s="1"/>
  <c r="G52" i="2" s="1"/>
  <c r="K52" i="2" s="1"/>
  <c r="A53" i="2"/>
  <c r="B53" i="2" s="1"/>
  <c r="G53" i="2" s="1"/>
  <c r="K53" i="2" s="1"/>
  <c r="A54" i="2"/>
  <c r="B54" i="2" s="1"/>
  <c r="G54" i="2" s="1"/>
  <c r="K54" i="2" s="1"/>
  <c r="A55" i="2"/>
  <c r="B55" i="2" s="1"/>
  <c r="G55" i="2" s="1"/>
  <c r="K55" i="2" s="1"/>
  <c r="A56" i="2"/>
  <c r="B56" i="2" s="1"/>
  <c r="G56" i="2" s="1"/>
  <c r="K56" i="2" s="1"/>
  <c r="A57" i="2"/>
  <c r="B57" i="2" s="1"/>
  <c r="G57" i="2" s="1"/>
  <c r="K57" i="2" s="1"/>
  <c r="A58" i="2"/>
  <c r="B58" i="2" s="1"/>
  <c r="G58" i="2" s="1"/>
  <c r="K58" i="2" s="1"/>
  <c r="A59" i="2"/>
  <c r="B59" i="2" s="1"/>
  <c r="G59" i="2" s="1"/>
  <c r="K59" i="2" s="1"/>
  <c r="A60" i="2"/>
  <c r="B60" i="2" s="1"/>
  <c r="G60" i="2" s="1"/>
  <c r="K60" i="2" s="1"/>
  <c r="A61" i="2"/>
  <c r="B61" i="2" s="1"/>
  <c r="G61" i="2" s="1"/>
  <c r="K61" i="2" s="1"/>
  <c r="A62" i="2"/>
  <c r="B62" i="2" s="1"/>
  <c r="G62" i="2" s="1"/>
  <c r="K62" i="2" s="1"/>
  <c r="A63" i="2"/>
  <c r="B63" i="2" s="1"/>
  <c r="G63" i="2" s="1"/>
  <c r="K63" i="2" s="1"/>
  <c r="A64" i="2"/>
  <c r="B64" i="2" s="1"/>
  <c r="G64" i="2" s="1"/>
  <c r="K64" i="2" s="1"/>
  <c r="A65" i="2"/>
  <c r="B65" i="2" s="1"/>
  <c r="G65" i="2" s="1"/>
  <c r="K65" i="2" s="1"/>
  <c r="A66" i="2"/>
  <c r="B66" i="2" s="1"/>
  <c r="G66" i="2" s="1"/>
  <c r="K66" i="2" s="1"/>
  <c r="A67" i="2"/>
  <c r="B67" i="2" s="1"/>
  <c r="G67" i="2" s="1"/>
  <c r="K67" i="2" s="1"/>
  <c r="A68" i="2"/>
  <c r="B68" i="2" s="1"/>
  <c r="G68" i="2" s="1"/>
  <c r="K68" i="2" s="1"/>
  <c r="A69" i="2"/>
  <c r="B69" i="2" s="1"/>
  <c r="G69" i="2" s="1"/>
  <c r="K69" i="2" s="1"/>
  <c r="A70" i="2"/>
  <c r="B70" i="2" s="1"/>
  <c r="G70" i="2" s="1"/>
  <c r="K70" i="2" s="1"/>
  <c r="A71" i="2"/>
  <c r="B71" i="2" s="1"/>
  <c r="G71" i="2" s="1"/>
  <c r="K71" i="2" s="1"/>
  <c r="A72" i="2"/>
  <c r="B72" i="2" s="1"/>
  <c r="G72" i="2" s="1"/>
  <c r="K72" i="2" s="1"/>
  <c r="A73" i="2"/>
  <c r="B73" i="2" s="1"/>
  <c r="G73" i="2" s="1"/>
  <c r="K73" i="2" s="1"/>
  <c r="A74" i="2"/>
  <c r="B74" i="2" s="1"/>
  <c r="G74" i="2" s="1"/>
  <c r="K74" i="2" s="1"/>
  <c r="A75" i="2"/>
  <c r="B75" i="2" s="1"/>
  <c r="A76" i="2"/>
  <c r="B76" i="2" s="1"/>
  <c r="A77" i="2"/>
  <c r="B77" i="2" s="1"/>
  <c r="A78" i="2"/>
  <c r="B78" i="2" s="1"/>
  <c r="A79" i="2"/>
  <c r="B79" i="2" s="1"/>
  <c r="G79" i="2" s="1"/>
  <c r="K79" i="2" s="1"/>
  <c r="A80" i="2"/>
  <c r="B80" i="2" s="1"/>
  <c r="G80" i="2" s="1"/>
  <c r="K80" i="2" s="1"/>
  <c r="A81" i="2"/>
  <c r="B81" i="2" s="1"/>
  <c r="G81" i="2" s="1"/>
  <c r="K81" i="2" s="1"/>
  <c r="A82" i="2"/>
  <c r="B82" i="2" s="1"/>
  <c r="G82" i="2" s="1"/>
  <c r="K82" i="2" s="1"/>
  <c r="A83" i="2"/>
  <c r="B83" i="2" s="1"/>
  <c r="G83" i="2" s="1"/>
  <c r="K83" i="2" s="1"/>
  <c r="A84" i="2"/>
  <c r="B84" i="2" s="1"/>
  <c r="G84" i="2" s="1"/>
  <c r="K84" i="2" s="1"/>
  <c r="A85" i="2"/>
  <c r="B85" i="2" s="1"/>
  <c r="G85" i="2" s="1"/>
  <c r="K85" i="2" s="1"/>
  <c r="A86" i="2"/>
  <c r="B86" i="2" s="1"/>
  <c r="G86" i="2" s="1"/>
  <c r="K86" i="2" s="1"/>
  <c r="A87" i="2"/>
  <c r="B87" i="2" s="1"/>
  <c r="G87" i="2" s="1"/>
  <c r="K87" i="2" s="1"/>
  <c r="A88" i="2"/>
  <c r="B88" i="2" s="1"/>
  <c r="G88" i="2" s="1"/>
  <c r="K88" i="2" s="1"/>
  <c r="A89" i="2"/>
  <c r="B89" i="2" s="1"/>
  <c r="G89" i="2" s="1"/>
  <c r="K89" i="2" s="1"/>
  <c r="A90" i="2"/>
  <c r="B90" i="2" s="1"/>
  <c r="G90" i="2" s="1"/>
  <c r="K90" i="2" s="1"/>
  <c r="A91" i="2"/>
  <c r="B91" i="2" s="1"/>
  <c r="G91" i="2" s="1"/>
  <c r="K91" i="2" s="1"/>
  <c r="A92" i="2"/>
  <c r="B92" i="2" s="1"/>
  <c r="G92" i="2" s="1"/>
  <c r="K92" i="2" s="1"/>
  <c r="A93" i="2"/>
  <c r="B93" i="2" s="1"/>
  <c r="G93" i="2" s="1"/>
  <c r="K93" i="2" s="1"/>
  <c r="A94" i="2"/>
  <c r="B94" i="2" s="1"/>
  <c r="G94" i="2" s="1"/>
  <c r="K94" i="2" s="1"/>
  <c r="A95" i="2"/>
  <c r="B95" i="2" s="1"/>
  <c r="G95" i="2" s="1"/>
  <c r="K95" i="2" s="1"/>
  <c r="A96" i="2"/>
  <c r="B96" i="2" s="1"/>
  <c r="G96" i="2" s="1"/>
  <c r="K96" i="2" s="1"/>
  <c r="A97" i="2"/>
  <c r="B97" i="2" s="1"/>
  <c r="G97" i="2" s="1"/>
  <c r="K97" i="2" s="1"/>
  <c r="A98" i="2"/>
  <c r="B98" i="2" s="1"/>
  <c r="G98" i="2" s="1"/>
  <c r="K98" i="2" s="1"/>
  <c r="A99" i="2"/>
  <c r="B99" i="2" s="1"/>
  <c r="G99" i="2" s="1"/>
  <c r="K99" i="2" s="1"/>
  <c r="A100" i="2"/>
  <c r="B100" i="2" s="1"/>
  <c r="G100" i="2" s="1"/>
  <c r="K100" i="2" s="1"/>
  <c r="A101" i="2"/>
  <c r="B101" i="2" s="1"/>
  <c r="G101" i="2" s="1"/>
  <c r="K101" i="2" s="1"/>
  <c r="A102" i="2"/>
  <c r="B102" i="2" s="1"/>
  <c r="G102" i="2" s="1"/>
  <c r="K102" i="2" s="1"/>
  <c r="A103" i="2"/>
  <c r="B103" i="2" s="1"/>
  <c r="G103" i="2" s="1"/>
  <c r="K103" i="2" s="1"/>
  <c r="A104" i="2"/>
  <c r="B104" i="2" s="1"/>
  <c r="G104" i="2" s="1"/>
  <c r="K104" i="2" s="1"/>
  <c r="A105" i="2"/>
  <c r="B105" i="2" s="1"/>
  <c r="G105" i="2" s="1"/>
  <c r="K105" i="2" s="1"/>
  <c r="A106" i="2"/>
  <c r="B106" i="2" s="1"/>
  <c r="G106" i="2" s="1"/>
  <c r="K106" i="2" s="1"/>
  <c r="A107" i="2"/>
  <c r="B107" i="2" s="1"/>
  <c r="G107" i="2" s="1"/>
  <c r="K107" i="2" s="1"/>
  <c r="A108" i="2"/>
  <c r="B108" i="2" s="1"/>
  <c r="G108" i="2" s="1"/>
  <c r="K108" i="2" s="1"/>
  <c r="A109" i="2"/>
  <c r="B109" i="2" s="1"/>
  <c r="G109" i="2" s="1"/>
  <c r="K109" i="2" s="1"/>
  <c r="A110" i="2"/>
  <c r="B110" i="2" s="1"/>
  <c r="G110" i="2" s="1"/>
  <c r="K110" i="2" s="1"/>
  <c r="A3" i="2"/>
  <c r="B3" i="2" s="1"/>
  <c r="G3" i="2" s="1"/>
  <c r="K3" i="2" s="1"/>
  <c r="U19" i="2"/>
  <c r="T20" i="2"/>
  <c r="T22" i="2" s="1"/>
  <c r="Z20" i="2"/>
  <c r="Z22" i="2" s="1"/>
  <c r="Z19" i="2"/>
  <c r="Y20" i="2"/>
  <c r="Y22" i="2" s="1"/>
  <c r="X20" i="2"/>
  <c r="X22" i="2" s="1"/>
  <c r="W20" i="2"/>
  <c r="W22" i="2" s="1"/>
  <c r="V20" i="2"/>
  <c r="V22" i="2" s="1"/>
  <c r="U20" i="2"/>
  <c r="U22" i="2" s="1"/>
  <c r="U54" i="2" l="1"/>
  <c r="U46" i="2"/>
  <c r="U48" i="2" s="1"/>
  <c r="U56" i="2"/>
  <c r="T38" i="2"/>
  <c r="T40" i="2" s="1"/>
  <c r="U38" i="2"/>
  <c r="U40" i="2" s="1"/>
  <c r="T54" i="2"/>
  <c r="T56" i="2" s="1"/>
  <c r="T46" i="2"/>
  <c r="T48" i="2" s="1"/>
  <c r="G77" i="2"/>
  <c r="K77" i="2" s="1"/>
  <c r="G7" i="2"/>
  <c r="K7" i="2" s="1"/>
  <c r="G78" i="2"/>
  <c r="K78" i="2" s="1"/>
  <c r="G12" i="2"/>
  <c r="K12" i="2" s="1"/>
  <c r="G42" i="2"/>
  <c r="K42" i="2" s="1"/>
  <c r="G41" i="2"/>
  <c r="K41" i="2" s="1"/>
  <c r="G8" i="2"/>
  <c r="K8" i="2" s="1"/>
  <c r="G39" i="2"/>
  <c r="K39" i="2" s="1"/>
  <c r="G49" i="2"/>
  <c r="K49" i="2" s="1"/>
  <c r="G50" i="2"/>
  <c r="K50" i="2" s="1"/>
  <c r="G47" i="2"/>
  <c r="K47" i="2" s="1"/>
  <c r="G14" i="2"/>
  <c r="K14" i="2" s="1"/>
  <c r="G48" i="2"/>
  <c r="K48" i="2" s="1"/>
  <c r="G13" i="2"/>
  <c r="K13" i="2" s="1"/>
  <c r="G76" i="2"/>
  <c r="K76" i="2" s="1"/>
  <c r="G75" i="2"/>
  <c r="K75" i="2" s="1"/>
  <c r="G10" i="2"/>
  <c r="K10" i="2" s="1"/>
  <c r="G9" i="2"/>
  <c r="K9" i="2" s="1"/>
  <c r="G40" i="2"/>
  <c r="K40" i="2" s="1"/>
  <c r="F45" i="3"/>
  <c r="AC41" i="3"/>
  <c r="G40" i="3"/>
  <c r="Z40" i="3"/>
  <c r="D44" i="3"/>
  <c r="AE42" i="3"/>
  <c r="AD42" i="3"/>
  <c r="B45" i="3"/>
  <c r="C44" i="3"/>
  <c r="E44" i="3"/>
  <c r="AA41" i="3"/>
  <c r="AB41" i="3"/>
  <c r="E45" i="3"/>
  <c r="AC42" i="3"/>
  <c r="Z41" i="3"/>
  <c r="F40" i="3"/>
  <c r="D45" i="3"/>
  <c r="AE43" i="3"/>
  <c r="AB42" i="3"/>
  <c r="E40" i="3"/>
  <c r="C45" i="3"/>
  <c r="AD43" i="3"/>
  <c r="AA42" i="3"/>
  <c r="G41" i="3"/>
  <c r="D40" i="3"/>
  <c r="AC43" i="3"/>
  <c r="Z42" i="3"/>
  <c r="F41" i="3"/>
  <c r="C40" i="3"/>
  <c r="AE44" i="3"/>
  <c r="AB43" i="3"/>
  <c r="E41" i="3"/>
  <c r="AD44" i="3"/>
  <c r="AA43" i="3"/>
  <c r="G42" i="3"/>
  <c r="D41" i="3"/>
  <c r="AC44" i="3"/>
  <c r="Z43" i="3"/>
  <c r="F42" i="3"/>
  <c r="C41" i="3"/>
  <c r="AE45" i="3"/>
  <c r="AB44" i="3"/>
  <c r="E42" i="3"/>
  <c r="AD45" i="3"/>
  <c r="AA44" i="3"/>
  <c r="G43" i="3"/>
  <c r="D42" i="3"/>
  <c r="AE40" i="3"/>
  <c r="B43" i="3"/>
  <c r="AC45" i="3"/>
  <c r="Z44" i="3"/>
  <c r="F43" i="3"/>
  <c r="C42" i="3"/>
  <c r="AD40" i="3"/>
  <c r="AB45" i="3"/>
  <c r="E43" i="3"/>
  <c r="AC40" i="3"/>
  <c r="AA45" i="3"/>
  <c r="G44" i="3"/>
  <c r="D43" i="3"/>
  <c r="AE41" i="3"/>
  <c r="AB40" i="3"/>
  <c r="Z45" i="3"/>
  <c r="F44" i="3"/>
  <c r="C43" i="3"/>
  <c r="AD41" i="3"/>
  <c r="AA40" i="3"/>
  <c r="G45" i="3"/>
  <c r="B40" i="3"/>
  <c r="B41" i="3"/>
  <c r="B42" i="3"/>
  <c r="B44" i="3"/>
  <c r="T30" i="2"/>
  <c r="T32" i="2" s="1"/>
  <c r="U30" i="2"/>
  <c r="U32" i="2" s="1"/>
  <c r="H74" i="2"/>
  <c r="H50" i="2"/>
  <c r="H26" i="2"/>
  <c r="H98" i="2"/>
  <c r="H22" i="2"/>
  <c r="H42" i="2"/>
  <c r="H66" i="2"/>
  <c r="H18" i="2"/>
  <c r="H90" i="2"/>
  <c r="H38" i="2"/>
  <c r="H58" i="2"/>
  <c r="H34" i="2"/>
  <c r="H82" i="2"/>
  <c r="H106" i="2"/>
  <c r="H97" i="2"/>
  <c r="H81" i="2"/>
  <c r="H65" i="2"/>
  <c r="H49" i="2"/>
  <c r="H33" i="2"/>
  <c r="H17" i="2"/>
  <c r="H110" i="2"/>
  <c r="H94" i="2"/>
  <c r="H78" i="2"/>
  <c r="H62" i="2"/>
  <c r="H46" i="2"/>
  <c r="H30" i="2"/>
  <c r="H14" i="2"/>
  <c r="H109" i="2"/>
  <c r="H93" i="2"/>
  <c r="H77" i="2"/>
  <c r="H61" i="2"/>
  <c r="H45" i="2"/>
  <c r="H29" i="2"/>
  <c r="H13" i="2"/>
  <c r="H10" i="2"/>
  <c r="H105" i="2"/>
  <c r="H89" i="2"/>
  <c r="H73" i="2"/>
  <c r="H57" i="2"/>
  <c r="H41" i="2"/>
  <c r="H25" i="2"/>
  <c r="H9" i="2"/>
  <c r="H102" i="2"/>
  <c r="H86" i="2"/>
  <c r="H70" i="2"/>
  <c r="H54" i="2"/>
  <c r="H6" i="2"/>
  <c r="I6" i="2" s="1"/>
  <c r="H101" i="2"/>
  <c r="H85" i="2"/>
  <c r="H69" i="2"/>
  <c r="H53" i="2"/>
  <c r="H37" i="2"/>
  <c r="H21" i="2"/>
  <c r="H5" i="2"/>
  <c r="I3" i="2"/>
  <c r="U21" i="2"/>
  <c r="U23" i="2" s="1"/>
  <c r="T21" i="2"/>
  <c r="T23" i="2" s="1"/>
  <c r="Z21" i="2"/>
  <c r="Z23" i="2" s="1"/>
  <c r="O110" i="2"/>
  <c r="R110" i="2" s="1"/>
  <c r="O109" i="2"/>
  <c r="R109" i="2" s="1"/>
  <c r="O108" i="2"/>
  <c r="R108" i="2" s="1"/>
  <c r="O107" i="2"/>
  <c r="R107" i="2" s="1"/>
  <c r="O106" i="2"/>
  <c r="R106" i="2" s="1"/>
  <c r="O105" i="2"/>
  <c r="R105" i="2" s="1"/>
  <c r="O104" i="2"/>
  <c r="R104" i="2" s="1"/>
  <c r="O103" i="2"/>
  <c r="R103" i="2" s="1"/>
  <c r="O102" i="2"/>
  <c r="R102" i="2" s="1"/>
  <c r="O101" i="2"/>
  <c r="R101" i="2" s="1"/>
  <c r="O100" i="2"/>
  <c r="R100" i="2" s="1"/>
  <c r="O99" i="2"/>
  <c r="R99" i="2" s="1"/>
  <c r="O98" i="2"/>
  <c r="R98" i="2" s="1"/>
  <c r="O97" i="2"/>
  <c r="R97" i="2" s="1"/>
  <c r="O96" i="2"/>
  <c r="R96" i="2" s="1"/>
  <c r="O95" i="2"/>
  <c r="R95" i="2" s="1"/>
  <c r="O94" i="2"/>
  <c r="R94" i="2" s="1"/>
  <c r="O93" i="2"/>
  <c r="R93" i="2" s="1"/>
  <c r="O92" i="2"/>
  <c r="R92" i="2" s="1"/>
  <c r="O91" i="2"/>
  <c r="R91" i="2" s="1"/>
  <c r="O90" i="2"/>
  <c r="R90" i="2" s="1"/>
  <c r="O89" i="2"/>
  <c r="R89" i="2" s="1"/>
  <c r="O88" i="2"/>
  <c r="R88" i="2" s="1"/>
  <c r="O87" i="2"/>
  <c r="R87" i="2" s="1"/>
  <c r="O86" i="2"/>
  <c r="R86" i="2" s="1"/>
  <c r="O85" i="2"/>
  <c r="R85" i="2" s="1"/>
  <c r="O84" i="2"/>
  <c r="R84" i="2" s="1"/>
  <c r="O83" i="2"/>
  <c r="R83" i="2" s="1"/>
  <c r="O82" i="2"/>
  <c r="R82" i="2" s="1"/>
  <c r="O81" i="2"/>
  <c r="R81" i="2" s="1"/>
  <c r="O80" i="2"/>
  <c r="R80" i="2" s="1"/>
  <c r="O79" i="2"/>
  <c r="R79" i="2" s="1"/>
  <c r="O78" i="2"/>
  <c r="R78" i="2" s="1"/>
  <c r="O77" i="2"/>
  <c r="R77" i="2" s="1"/>
  <c r="O76" i="2"/>
  <c r="R76" i="2" s="1"/>
  <c r="O75" i="2"/>
  <c r="R75" i="2" s="1"/>
  <c r="O74" i="2"/>
  <c r="R74" i="2" s="1"/>
  <c r="O73" i="2"/>
  <c r="R73" i="2" s="1"/>
  <c r="O72" i="2"/>
  <c r="R72" i="2" s="1"/>
  <c r="O71" i="2"/>
  <c r="R71" i="2" s="1"/>
  <c r="O70" i="2"/>
  <c r="R70" i="2" s="1"/>
  <c r="O69" i="2"/>
  <c r="R69" i="2" s="1"/>
  <c r="O68" i="2"/>
  <c r="R68" i="2" s="1"/>
  <c r="O67" i="2"/>
  <c r="R67" i="2" s="1"/>
  <c r="O66" i="2"/>
  <c r="R66" i="2" s="1"/>
  <c r="O65" i="2"/>
  <c r="R65" i="2" s="1"/>
  <c r="O64" i="2"/>
  <c r="R64" i="2" s="1"/>
  <c r="O63" i="2"/>
  <c r="R63" i="2" s="1"/>
  <c r="O62" i="2"/>
  <c r="R62" i="2" s="1"/>
  <c r="O61" i="2"/>
  <c r="R61" i="2" s="1"/>
  <c r="O60" i="2"/>
  <c r="R60" i="2" s="1"/>
  <c r="O59" i="2"/>
  <c r="R59" i="2" s="1"/>
  <c r="O58" i="2"/>
  <c r="R58" i="2" s="1"/>
  <c r="O57" i="2"/>
  <c r="R57" i="2" s="1"/>
  <c r="O56" i="2"/>
  <c r="R56" i="2" s="1"/>
  <c r="O55" i="2"/>
  <c r="R55" i="2" s="1"/>
  <c r="O54" i="2"/>
  <c r="R54" i="2" s="1"/>
  <c r="O53" i="2"/>
  <c r="R53" i="2" s="1"/>
  <c r="O52" i="2"/>
  <c r="R52" i="2" s="1"/>
  <c r="O51" i="2"/>
  <c r="R51" i="2" s="1"/>
  <c r="O50" i="2"/>
  <c r="R50" i="2" s="1"/>
  <c r="O49" i="2"/>
  <c r="R49" i="2" s="1"/>
  <c r="O48" i="2"/>
  <c r="R48" i="2" s="1"/>
  <c r="O47" i="2"/>
  <c r="R47" i="2" s="1"/>
  <c r="O46" i="2"/>
  <c r="R46" i="2" s="1"/>
  <c r="O45" i="2"/>
  <c r="R45" i="2" s="1"/>
  <c r="O44" i="2"/>
  <c r="R44" i="2" s="1"/>
  <c r="O43" i="2"/>
  <c r="R43" i="2" s="1"/>
  <c r="O42" i="2"/>
  <c r="R42" i="2" s="1"/>
  <c r="O41" i="2"/>
  <c r="R41" i="2" s="1"/>
  <c r="O40" i="2"/>
  <c r="R40" i="2" s="1"/>
  <c r="O39" i="2"/>
  <c r="R39" i="2" s="1"/>
  <c r="O38" i="2"/>
  <c r="R38" i="2" s="1"/>
  <c r="O37" i="2"/>
  <c r="R37" i="2" s="1"/>
  <c r="O36" i="2"/>
  <c r="R36" i="2" s="1"/>
  <c r="O35" i="2"/>
  <c r="R35" i="2" s="1"/>
  <c r="O34" i="2"/>
  <c r="R34" i="2" s="1"/>
  <c r="O33" i="2"/>
  <c r="R33" i="2" s="1"/>
  <c r="O32" i="2"/>
  <c r="R32" i="2" s="1"/>
  <c r="O31" i="2"/>
  <c r="R31" i="2" s="1"/>
  <c r="O30" i="2"/>
  <c r="R30" i="2" s="1"/>
  <c r="O29" i="2"/>
  <c r="R29" i="2" s="1"/>
  <c r="O28" i="2"/>
  <c r="R28" i="2" s="1"/>
  <c r="O27" i="2"/>
  <c r="R27" i="2" s="1"/>
  <c r="O26" i="2"/>
  <c r="R26" i="2" s="1"/>
  <c r="O25" i="2"/>
  <c r="R25" i="2" s="1"/>
  <c r="O24" i="2"/>
  <c r="R24" i="2" s="1"/>
  <c r="O23" i="2"/>
  <c r="R23" i="2" s="1"/>
  <c r="O22" i="2"/>
  <c r="R22" i="2" s="1"/>
  <c r="O21" i="2"/>
  <c r="R21" i="2" s="1"/>
  <c r="O20" i="2"/>
  <c r="R20" i="2" s="1"/>
  <c r="O19" i="2"/>
  <c r="R19" i="2" s="1"/>
  <c r="O18" i="2"/>
  <c r="R18" i="2" s="1"/>
  <c r="O17" i="2"/>
  <c r="R17" i="2" s="1"/>
  <c r="O16" i="2"/>
  <c r="R16" i="2" s="1"/>
  <c r="O15" i="2"/>
  <c r="R15" i="2" s="1"/>
  <c r="O14" i="2"/>
  <c r="R14" i="2" s="1"/>
  <c r="O13" i="2"/>
  <c r="R13" i="2" s="1"/>
  <c r="O12" i="2"/>
  <c r="R12" i="2" s="1"/>
  <c r="O11" i="2"/>
  <c r="R11" i="2" s="1"/>
  <c r="O10" i="2"/>
  <c r="R10" i="2" s="1"/>
  <c r="O9" i="2"/>
  <c r="R9" i="2" s="1"/>
  <c r="O8" i="2"/>
  <c r="R8" i="2" s="1"/>
  <c r="O7" i="2"/>
  <c r="R7" i="2" s="1"/>
  <c r="O6" i="2"/>
  <c r="R6" i="2" s="1"/>
  <c r="O5" i="2"/>
  <c r="R5" i="2" s="1"/>
  <c r="O4" i="2"/>
  <c r="R4" i="2" s="1"/>
  <c r="O3" i="2"/>
  <c r="R3" i="2" s="1"/>
  <c r="U4" i="2"/>
  <c r="U5" i="2"/>
  <c r="U6" i="2"/>
  <c r="U3" i="2"/>
  <c r="V10" i="2"/>
  <c r="V12" i="2"/>
  <c r="V11" i="2"/>
  <c r="V13" i="2"/>
  <c r="L13" i="3" l="1" a="1"/>
  <c r="L13" i="3" s="1"/>
  <c r="J3" i="3" a="1"/>
  <c r="J3" i="3" s="1"/>
  <c r="I14" i="3" a="1"/>
  <c r="I14" i="3" s="1"/>
  <c r="M4" i="3" a="1"/>
  <c r="M4" i="3" s="1"/>
  <c r="O5" i="3" a="1"/>
  <c r="O5" i="3" s="1"/>
  <c r="L14" i="3" a="1"/>
  <c r="L14" i="3" s="1"/>
  <c r="L8" i="3" a="1"/>
  <c r="L8" i="3" s="1"/>
  <c r="J4" i="3" a="1"/>
  <c r="J4" i="3" s="1"/>
  <c r="AI4" i="3" a="1"/>
  <c r="AI4" i="3" s="1"/>
  <c r="AL8" i="3" a="1"/>
  <c r="AL8" i="3" s="1"/>
  <c r="M9" i="3" a="1"/>
  <c r="M9" i="3" s="1"/>
  <c r="K11" i="3" a="1"/>
  <c r="K11" i="3" s="1"/>
  <c r="AF13" i="3" a="1"/>
  <c r="AF13" i="3" s="1"/>
  <c r="N9" i="3" a="1"/>
  <c r="N9" i="3" s="1"/>
  <c r="M11" i="3" a="1"/>
  <c r="M11" i="3" s="1"/>
  <c r="I3" i="3" a="1"/>
  <c r="I3" i="3" s="1"/>
  <c r="K10" i="3" a="1"/>
  <c r="K10" i="3" s="1"/>
  <c r="J5" i="3" a="1"/>
  <c r="J5" i="3" s="1"/>
  <c r="J14" i="3" a="1"/>
  <c r="J14" i="3" s="1"/>
  <c r="L12" i="3" a="1"/>
  <c r="L12" i="3" s="1"/>
  <c r="AK12" i="3" a="1"/>
  <c r="AK12" i="3" s="1"/>
  <c r="AL6" i="3" a="1"/>
  <c r="AL6" i="3" s="1"/>
  <c r="AN11" i="3" a="1"/>
  <c r="AN11" i="3" s="1"/>
  <c r="H13" i="3" a="1"/>
  <c r="H13" i="3" s="1"/>
  <c r="N4" i="3" a="1"/>
  <c r="N4" i="3" s="1"/>
  <c r="O4" i="3" a="1"/>
  <c r="O4" i="3" s="1"/>
  <c r="L5" i="3" a="1"/>
  <c r="L5" i="3" s="1"/>
  <c r="J12" i="3" a="1"/>
  <c r="J12" i="3" s="1"/>
  <c r="M14" i="3" a="1"/>
  <c r="M14" i="3" s="1"/>
  <c r="J11" i="3" a="1"/>
  <c r="J11" i="3" s="1"/>
  <c r="AG6" i="3" a="1"/>
  <c r="AG6" i="3" s="1"/>
  <c r="AI8" i="3" a="1"/>
  <c r="AI8" i="3" s="1"/>
  <c r="N6" i="3" a="1"/>
  <c r="N6" i="3" s="1"/>
  <c r="I9" i="3" a="1"/>
  <c r="I9" i="3" s="1"/>
  <c r="O3" i="3" a="1"/>
  <c r="O3" i="3" s="1"/>
  <c r="M5" i="3" a="1"/>
  <c r="M5" i="3" s="1"/>
  <c r="K13" i="3" a="1"/>
  <c r="K13" i="3" s="1"/>
  <c r="AG10" i="3" a="1"/>
  <c r="AG10" i="3" s="1"/>
  <c r="AI10" i="3" a="1"/>
  <c r="AI10" i="3" s="1"/>
  <c r="AM4" i="3" a="1"/>
  <c r="AM4" i="3" s="1"/>
  <c r="I8" i="3" a="1"/>
  <c r="I8" i="3" s="1"/>
  <c r="H5" i="3" a="1"/>
  <c r="H5" i="3" s="1"/>
  <c r="H14" i="3" a="1"/>
  <c r="H14" i="3" s="1"/>
  <c r="K7" i="3" a="1"/>
  <c r="K7" i="3" s="1"/>
  <c r="P10" i="3" a="1"/>
  <c r="P10" i="3" s="1"/>
  <c r="AG12" i="3" a="1"/>
  <c r="AG12" i="3" s="1"/>
  <c r="AI12" i="3" a="1"/>
  <c r="AI12" i="3" s="1"/>
  <c r="AM6" i="3" a="1"/>
  <c r="AM6" i="3" s="1"/>
  <c r="O14" i="3" a="1"/>
  <c r="O14" i="3" s="1"/>
  <c r="I4" i="3" a="1"/>
  <c r="I4" i="3" s="1"/>
  <c r="P9" i="3" a="1"/>
  <c r="P9" i="3" s="1"/>
  <c r="J10" i="3" a="1"/>
  <c r="J10" i="3" s="1"/>
  <c r="O6" i="3" a="1"/>
  <c r="O6" i="3" s="1"/>
  <c r="K5" i="3" a="1"/>
  <c r="K5" i="3" s="1"/>
  <c r="H9" i="3" a="1"/>
  <c r="H9" i="3" s="1"/>
  <c r="AG14" i="3" a="1"/>
  <c r="AG14" i="3" s="1"/>
  <c r="AI14" i="3" a="1"/>
  <c r="AI14" i="3" s="1"/>
  <c r="AM8" i="3" a="1"/>
  <c r="AM8" i="3" s="1"/>
  <c r="P14" i="3" a="1"/>
  <c r="P14" i="3" s="1"/>
  <c r="N11" i="3" a="1"/>
  <c r="N11" i="3" s="1"/>
  <c r="O11" i="3" a="1"/>
  <c r="O11" i="3" s="1"/>
  <c r="N8" i="3" a="1"/>
  <c r="N8" i="3" s="1"/>
  <c r="H7" i="3" a="1"/>
  <c r="H7" i="3" s="1"/>
  <c r="O10" i="3" a="1"/>
  <c r="O10" i="3" s="1"/>
  <c r="AF12" i="3" a="1"/>
  <c r="AF12" i="3" s="1"/>
  <c r="AF14" i="3" a="1"/>
  <c r="AF14" i="3" s="1"/>
  <c r="AM12" i="3" a="1"/>
  <c r="AM12" i="3" s="1"/>
  <c r="J6" i="3" a="1"/>
  <c r="J6" i="3" s="1"/>
  <c r="P7" i="3" a="1"/>
  <c r="P7" i="3" s="1"/>
  <c r="I13" i="3" a="1"/>
  <c r="I13" i="3" s="1"/>
  <c r="N13" i="3" a="1"/>
  <c r="N13" i="3" s="1"/>
  <c r="I10" i="3" a="1"/>
  <c r="I10" i="3" s="1"/>
  <c r="O8" i="3" a="1"/>
  <c r="O8" i="3" s="1"/>
  <c r="M12" i="3" a="1"/>
  <c r="M12" i="3" s="1"/>
  <c r="AN8" i="3" a="1"/>
  <c r="AN8" i="3" s="1"/>
  <c r="J8" i="3" a="1"/>
  <c r="J8" i="3" s="1"/>
  <c r="P5" i="3" a="1"/>
  <c r="P5" i="3" s="1"/>
  <c r="L9" i="3" a="1"/>
  <c r="L9" i="3" s="1"/>
  <c r="K3" i="3" a="1"/>
  <c r="K3" i="3" s="1"/>
  <c r="M3" i="3" a="1"/>
  <c r="M3" i="3" s="1"/>
  <c r="H12" i="3" a="1"/>
  <c r="H12" i="3" s="1"/>
  <c r="K12" i="3" a="1"/>
  <c r="K12" i="3" s="1"/>
  <c r="K14" i="3" a="1"/>
  <c r="K14" i="3" s="1"/>
  <c r="AJ4" i="3" a="1"/>
  <c r="AJ4" i="3" s="1"/>
  <c r="AN14" i="3" a="1"/>
  <c r="AN14" i="3" s="1"/>
  <c r="I6" i="3" a="1"/>
  <c r="I6" i="3" s="1"/>
  <c r="V28" i="2"/>
  <c r="V30" i="2" s="1"/>
  <c r="V32" i="2" s="1"/>
  <c r="L7" i="3" a="1"/>
  <c r="L7" i="3" s="1"/>
  <c r="I11" i="3" a="1"/>
  <c r="I11" i="3" s="1"/>
  <c r="N7" i="3" a="1"/>
  <c r="N7" i="3" s="1"/>
  <c r="P4" i="3" a="1"/>
  <c r="P4" i="3" s="1"/>
  <c r="O13" i="3" a="1"/>
  <c r="O13" i="3" s="1"/>
  <c r="P3" i="3" a="1"/>
  <c r="P3" i="3" s="1"/>
  <c r="V19" i="2"/>
  <c r="V21" i="2" s="1"/>
  <c r="V23" i="2" s="1"/>
  <c r="AH4" i="3" a="1"/>
  <c r="AH4" i="3" s="1"/>
  <c r="AJ6" i="3" a="1"/>
  <c r="AJ6" i="3" s="1"/>
  <c r="AI13" i="3" a="1"/>
  <c r="AI13" i="3" s="1"/>
  <c r="J13" i="3" a="1"/>
  <c r="J13" i="3" s="1"/>
  <c r="L4" i="3" a="1"/>
  <c r="L4" i="3" s="1"/>
  <c r="M8" i="3" a="1"/>
  <c r="M8" i="3" s="1"/>
  <c r="L3" i="3" a="1"/>
  <c r="L3" i="3" s="1"/>
  <c r="O12" i="3" a="1"/>
  <c r="O12" i="3" s="1"/>
  <c r="K9" i="3" a="1"/>
  <c r="K9" i="3" s="1"/>
  <c r="AH6" i="3" a="1"/>
  <c r="AH6" i="3" s="1"/>
  <c r="AJ8" i="3" a="1"/>
  <c r="AJ8" i="3" s="1"/>
  <c r="AM13" i="3" a="1"/>
  <c r="AM13" i="3" s="1"/>
  <c r="P12" i="3" a="1"/>
  <c r="P12" i="3" s="1"/>
  <c r="H3" i="3" a="1"/>
  <c r="H3" i="3" s="1"/>
  <c r="M6" i="3" a="1"/>
  <c r="M6" i="3" s="1"/>
  <c r="P11" i="3" a="1"/>
  <c r="P11" i="3" s="1"/>
  <c r="P6" i="3" a="1"/>
  <c r="P6" i="3" s="1"/>
  <c r="I5" i="3" a="1"/>
  <c r="I5" i="3" s="1"/>
  <c r="I7" i="3" a="1"/>
  <c r="I7" i="3" s="1"/>
  <c r="AH8" i="3" a="1"/>
  <c r="AH8" i="3" s="1"/>
  <c r="AJ10" i="3" a="1"/>
  <c r="AJ10" i="3" s="1"/>
  <c r="K8" i="3" a="1"/>
  <c r="K8" i="3" s="1"/>
  <c r="N3" i="3" a="1"/>
  <c r="N3" i="3" s="1"/>
  <c r="M10" i="3" a="1"/>
  <c r="M10" i="3" s="1"/>
  <c r="J7" i="3" a="1"/>
  <c r="J7" i="3" s="1"/>
  <c r="J9" i="3" a="1"/>
  <c r="J9" i="3" s="1"/>
  <c r="AH10" i="3" a="1"/>
  <c r="AH10" i="3" s="1"/>
  <c r="AJ12" i="3" a="1"/>
  <c r="AJ12" i="3" s="1"/>
  <c r="AI5" i="3" a="1"/>
  <c r="AI5" i="3" s="1"/>
  <c r="K4" i="3" a="1"/>
  <c r="K4" i="3" s="1"/>
  <c r="K6" i="3" a="1"/>
  <c r="K6" i="3" s="1"/>
  <c r="H10" i="3" a="1"/>
  <c r="H10" i="3" s="1"/>
  <c r="H4" i="3" a="1"/>
  <c r="H4" i="3" s="1"/>
  <c r="P13" i="3" a="1"/>
  <c r="P13" i="3" s="1"/>
  <c r="P8" i="3" a="1"/>
  <c r="P8" i="3" s="1"/>
  <c r="N12" i="3" a="1"/>
  <c r="N12" i="3" s="1"/>
  <c r="AH12" i="3" a="1"/>
  <c r="AH12" i="3" s="1"/>
  <c r="AF3" i="3" a="1"/>
  <c r="AF3" i="3" s="1"/>
  <c r="H6" i="3" a="1"/>
  <c r="H6" i="3" s="1"/>
  <c r="H8" i="3" a="1"/>
  <c r="H8" i="3" s="1"/>
  <c r="L11" i="3" a="1"/>
  <c r="L11" i="3" s="1"/>
  <c r="H11" i="3" a="1"/>
  <c r="H11" i="3" s="1"/>
  <c r="N10" i="3" a="1"/>
  <c r="N10" i="3" s="1"/>
  <c r="L10" i="3" a="1"/>
  <c r="L10" i="3" s="1"/>
  <c r="N14" i="3" a="1"/>
  <c r="N14" i="3" s="1"/>
  <c r="AH14" i="3" a="1"/>
  <c r="AH14" i="3" s="1"/>
  <c r="O7" i="3" a="1"/>
  <c r="O7" i="3" s="1"/>
  <c r="O9" i="3" a="1"/>
  <c r="O9" i="3" s="1"/>
  <c r="M13" i="3" a="1"/>
  <c r="M13" i="3" s="1"/>
  <c r="L6" i="3" a="1"/>
  <c r="L6" i="3" s="1"/>
  <c r="M7" i="3" a="1"/>
  <c r="M7" i="3" s="1"/>
  <c r="I12" i="3" a="1"/>
  <c r="I12" i="3" s="1"/>
  <c r="N5" i="3" a="1"/>
  <c r="N5" i="3" s="1"/>
  <c r="AM7" i="3" a="1"/>
  <c r="AM7" i="3" s="1"/>
  <c r="AJ14" i="3" a="1"/>
  <c r="AJ14" i="3" s="1"/>
  <c r="AM14" i="3" a="1"/>
  <c r="AM14" i="3" s="1"/>
  <c r="AF6" i="3" a="1"/>
  <c r="AF6" i="3" s="1"/>
  <c r="AN4" i="3" a="1"/>
  <c r="AN4" i="3" s="1"/>
  <c r="AJ5" i="3" a="1"/>
  <c r="AJ5" i="3" s="1"/>
  <c r="AG8" i="3" a="1"/>
  <c r="AG8" i="3" s="1"/>
  <c r="AI6" i="3" a="1"/>
  <c r="AI6" i="3" s="1"/>
  <c r="AN10" i="3" a="1"/>
  <c r="AN10" i="3" s="1"/>
  <c r="AL4" i="3" a="1"/>
  <c r="AL4" i="3" s="1"/>
  <c r="AN12" i="3" a="1"/>
  <c r="AN12" i="3" s="1"/>
  <c r="AK3" i="3" a="1"/>
  <c r="AK3" i="3" s="1"/>
  <c r="AK5" i="3" a="1"/>
  <c r="AK5" i="3" s="1"/>
  <c r="AG7" i="3" a="1"/>
  <c r="AG7" i="3" s="1"/>
  <c r="AK11" i="3" a="1"/>
  <c r="AK11" i="3" s="1"/>
  <c r="AL10" i="3" a="1"/>
  <c r="AL10" i="3" s="1"/>
  <c r="AG9" i="3" a="1"/>
  <c r="AG9" i="3" s="1"/>
  <c r="AL13" i="3" a="1"/>
  <c r="AL13" i="3" s="1"/>
  <c r="AL12" i="3" a="1"/>
  <c r="AL12" i="3" s="1"/>
  <c r="AG11" i="3" a="1"/>
  <c r="AG11" i="3" s="1"/>
  <c r="AM3" i="3" a="1"/>
  <c r="AM3" i="3" s="1"/>
  <c r="AL14" i="3" a="1"/>
  <c r="AL14" i="3" s="1"/>
  <c r="AF4" i="3" a="1"/>
  <c r="AF4" i="3" s="1"/>
  <c r="AK14" i="3" a="1"/>
  <c r="AK14" i="3" s="1"/>
  <c r="AH7" i="3" a="1"/>
  <c r="AH7" i="3" s="1"/>
  <c r="AH11" i="3" a="1"/>
  <c r="AH11" i="3" s="1"/>
  <c r="AF5" i="3" a="1"/>
  <c r="AF5" i="3" s="1"/>
  <c r="AI3" i="3" a="1"/>
  <c r="AI3" i="3" s="1"/>
  <c r="AM10" i="3" a="1"/>
  <c r="AM10" i="3" s="1"/>
  <c r="AH9" i="3" a="1"/>
  <c r="AH9" i="3" s="1"/>
  <c r="AF7" i="3" a="1"/>
  <c r="AF7" i="3" s="1"/>
  <c r="AN13" i="3" a="1"/>
  <c r="AN13" i="3" s="1"/>
  <c r="AF11" i="3" a="1"/>
  <c r="AF11" i="3" s="1"/>
  <c r="AN6" i="3" a="1"/>
  <c r="AN6" i="3" s="1"/>
  <c r="AH13" i="3" a="1"/>
  <c r="AH13" i="3" s="1"/>
  <c r="AK4" i="3" a="1"/>
  <c r="AK4" i="3" s="1"/>
  <c r="AF9" i="3" a="1"/>
  <c r="AF9" i="3" s="1"/>
  <c r="AI7" i="3" a="1"/>
  <c r="AI7" i="3" s="1"/>
  <c r="AK13" i="3" a="1"/>
  <c r="AK13" i="3" s="1"/>
  <c r="AG3" i="3" a="1"/>
  <c r="AG3" i="3" s="1"/>
  <c r="AI9" i="3" a="1"/>
  <c r="AI9" i="3" s="1"/>
  <c r="AL9" i="3" a="1"/>
  <c r="AL9" i="3" s="1"/>
  <c r="AG5" i="3" a="1"/>
  <c r="AG5" i="3" s="1"/>
  <c r="AI11" i="3" a="1"/>
  <c r="AI11" i="3" s="1"/>
  <c r="AL11" i="3" a="1"/>
  <c r="AL11" i="3" s="1"/>
  <c r="AH3" i="3" a="1"/>
  <c r="AH3" i="3" s="1"/>
  <c r="AJ9" i="3" a="1"/>
  <c r="AJ9" i="3" s="1"/>
  <c r="AF10" i="3" a="1"/>
  <c r="AF10" i="3" s="1"/>
  <c r="AH5" i="3" a="1"/>
  <c r="AH5" i="3" s="1"/>
  <c r="AJ11" i="3" a="1"/>
  <c r="AJ11" i="3" s="1"/>
  <c r="AJ13" i="3" a="1"/>
  <c r="AJ13" i="3" s="1"/>
  <c r="AG4" i="3" a="1"/>
  <c r="AG4" i="3" s="1"/>
  <c r="AM5" i="3" a="1"/>
  <c r="AM5" i="3" s="1"/>
  <c r="AK8" i="3" a="1"/>
  <c r="AK8" i="3" s="1"/>
  <c r="AK7" i="3" a="1"/>
  <c r="AK7" i="3" s="1"/>
  <c r="AM9" i="3" a="1"/>
  <c r="AM9" i="3" s="1"/>
  <c r="AK9" i="3" a="1"/>
  <c r="AK9" i="3" s="1"/>
  <c r="AM11" i="3" a="1"/>
  <c r="AM11" i="3" s="1"/>
  <c r="AG13" i="3" a="1"/>
  <c r="AG13" i="3" s="1"/>
  <c r="AF8" i="3" a="1"/>
  <c r="AF8" i="3" s="1"/>
  <c r="AJ3" i="3" a="1"/>
  <c r="AJ3" i="3" s="1"/>
  <c r="AK6" i="3" a="1"/>
  <c r="AK6" i="3" s="1"/>
  <c r="AN3" i="3" a="1"/>
  <c r="AN3" i="3" s="1"/>
  <c r="AL3" i="3" a="1"/>
  <c r="AL3" i="3" s="1"/>
  <c r="AN5" i="3" a="1"/>
  <c r="AN5" i="3" s="1"/>
  <c r="AJ7" i="3" a="1"/>
  <c r="AJ7" i="3" s="1"/>
  <c r="AL5" i="3" a="1"/>
  <c r="AL5" i="3" s="1"/>
  <c r="AN7" i="3" a="1"/>
  <c r="AN7" i="3" s="1"/>
  <c r="AS3" i="3" a="1"/>
  <c r="AS3" i="3" s="1"/>
  <c r="AL7" i="3" a="1"/>
  <c r="AL7" i="3" s="1"/>
  <c r="AN9" i="3" a="1"/>
  <c r="AN9" i="3" s="1"/>
  <c r="AK10" i="3" a="1"/>
  <c r="AK10" i="3" s="1"/>
  <c r="AR10" i="3" a="1"/>
  <c r="AR10" i="3" s="1"/>
  <c r="AU6" i="3" a="1"/>
  <c r="AU6" i="3" s="1"/>
  <c r="AP3" i="3" a="1"/>
  <c r="AP3" i="3" s="1"/>
  <c r="AP16" i="3" a="1"/>
  <c r="AP16" i="3" s="1"/>
  <c r="AV3" i="3" a="1"/>
  <c r="AV3" i="3" s="1"/>
  <c r="AP4" i="3" a="1"/>
  <c r="AP4" i="3" s="1"/>
  <c r="AR4" i="3" a="1"/>
  <c r="AR4" i="3" s="1"/>
  <c r="AP9" i="3" a="1"/>
  <c r="AP9" i="3" s="1"/>
  <c r="AO14" i="3" a="1"/>
  <c r="AO14" i="3" s="1"/>
  <c r="AQ5" i="3" a="1"/>
  <c r="AQ5" i="3" s="1"/>
  <c r="AR5" i="3" a="1"/>
  <c r="AR5" i="3" s="1"/>
  <c r="AU7" i="3" a="1"/>
  <c r="AU7" i="3" s="1"/>
  <c r="AP15" i="3" a="1"/>
  <c r="AP15" i="3" s="1"/>
  <c r="AO6" i="3" a="1"/>
  <c r="AO6" i="3" s="1"/>
  <c r="AT5" i="3" a="1"/>
  <c r="AT5" i="3" s="1"/>
  <c r="AU3" i="3" a="1"/>
  <c r="AU3" i="3" s="1"/>
  <c r="AQ6" i="3" a="1"/>
  <c r="AQ6" i="3" s="1"/>
  <c r="AR6" i="3" a="1"/>
  <c r="AR6" i="3" s="1"/>
  <c r="AT6" i="3" a="1"/>
  <c r="AT6" i="3" s="1"/>
  <c r="AR11" i="3" a="1"/>
  <c r="AR11" i="3" s="1"/>
  <c r="AO3" i="3" a="1"/>
  <c r="AO3" i="3" s="1"/>
  <c r="AS7" i="3" a="1"/>
  <c r="AS7" i="3" s="1"/>
  <c r="AT7" i="3" a="1"/>
  <c r="AT7" i="3" s="1"/>
  <c r="AP10" i="3" a="1"/>
  <c r="AP10" i="3" s="1"/>
  <c r="AO5" i="3" a="1"/>
  <c r="AO5" i="3" s="1"/>
  <c r="AO22" i="3" a="1"/>
  <c r="AO22" i="3" s="1"/>
  <c r="AS11" i="3" a="1"/>
  <c r="AS11" i="3" s="1"/>
  <c r="AV7" i="3" a="1"/>
  <c r="AV7" i="3" s="1"/>
  <c r="AP24" i="3" a="1"/>
  <c r="AP24" i="3" s="1"/>
  <c r="AS5" i="3" a="1"/>
  <c r="AS5" i="3" s="1"/>
  <c r="J6" i="2"/>
  <c r="AP6" i="3" a="1"/>
  <c r="AP6" i="3" s="1"/>
  <c r="AS8" i="3" a="1"/>
  <c r="AS8" i="3" s="1"/>
  <c r="AT8" i="3" a="1"/>
  <c r="AT8" i="3" s="1"/>
  <c r="AV8" i="3" a="1"/>
  <c r="AV8" i="3" s="1"/>
  <c r="AP23" i="3" a="1"/>
  <c r="AP23" i="3" s="1"/>
  <c r="AP5" i="3" a="1"/>
  <c r="AP5" i="3" s="1"/>
  <c r="AU9" i="3" a="1"/>
  <c r="AU9" i="3" s="1"/>
  <c r="AV9" i="3" a="1"/>
  <c r="AV9" i="3" s="1"/>
  <c r="AP14" i="3" a="1"/>
  <c r="AP14" i="3" s="1"/>
  <c r="AO21" i="3" a="1"/>
  <c r="AO21" i="3" s="1"/>
  <c r="AQ3" i="3" a="1"/>
  <c r="AQ3" i="3" s="1"/>
  <c r="AQ10" i="3" a="1"/>
  <c r="AQ10" i="3" s="1"/>
  <c r="AV5" i="3" a="1"/>
  <c r="AV5" i="3" s="1"/>
  <c r="AR8" i="3" a="1"/>
  <c r="AR8" i="3" s="1"/>
  <c r="AU10" i="3" a="1"/>
  <c r="AU10" i="3" s="1"/>
  <c r="AV10" i="3" a="1"/>
  <c r="AV10" i="3" s="1"/>
  <c r="AQ11" i="3" a="1"/>
  <c r="AQ11" i="3" s="1"/>
  <c r="AO13" i="3" a="1"/>
  <c r="AO13" i="3" s="1"/>
  <c r="AR7" i="3" a="1"/>
  <c r="AR7" i="3" s="1"/>
  <c r="AP12" i="3" a="1"/>
  <c r="AP12" i="3" s="1"/>
  <c r="AP13" i="3" a="1"/>
  <c r="AP13" i="3" s="1"/>
  <c r="AO4" i="3" a="1"/>
  <c r="AO4" i="3" s="1"/>
  <c r="AO15" i="3" a="1"/>
  <c r="AO15" i="3" s="1"/>
  <c r="AS4" i="3" a="1"/>
  <c r="AS4" i="3" s="1"/>
  <c r="AQ8" i="3" a="1"/>
  <c r="AQ8" i="3" s="1"/>
  <c r="AT10" i="3" a="1"/>
  <c r="AT10" i="3" s="1"/>
  <c r="AP19" i="3" a="1"/>
  <c r="AP19" i="3" s="1"/>
  <c r="AP20" i="3" a="1"/>
  <c r="AP20" i="3" s="1"/>
  <c r="AP22" i="3" a="1"/>
  <c r="AP22" i="3" s="1"/>
  <c r="AO29" i="3" a="1"/>
  <c r="AO29" i="3" s="1"/>
  <c r="AT9" i="3" a="1"/>
  <c r="AT9" i="3" s="1"/>
  <c r="AP28" i="3" a="1"/>
  <c r="AP28" i="3" s="1"/>
  <c r="AP29" i="3" a="1"/>
  <c r="AP29" i="3" s="1"/>
  <c r="AO20" i="3" a="1"/>
  <c r="AO20" i="3" s="1"/>
  <c r="AS10" i="3" a="1"/>
  <c r="AS10" i="3" s="1"/>
  <c r="AP18" i="3" a="1"/>
  <c r="AP18" i="3" s="1"/>
  <c r="AO9" i="3" a="1"/>
  <c r="AO9" i="3" s="1"/>
  <c r="AO10" i="3" a="1"/>
  <c r="AO10" i="3" s="1"/>
  <c r="AO12" i="3" a="1"/>
  <c r="AO12" i="3" s="1"/>
  <c r="AV4" i="3" a="1"/>
  <c r="AV4" i="3" s="1"/>
  <c r="AV11" i="3" a="1"/>
  <c r="AV11" i="3" s="1"/>
  <c r="AO18" i="3" a="1"/>
  <c r="AO18" i="3" s="1"/>
  <c r="AO19" i="3" a="1"/>
  <c r="AO19" i="3" s="1"/>
  <c r="AP17" i="3" a="1"/>
  <c r="AP17" i="3" s="1"/>
  <c r="AO8" i="3" a="1"/>
  <c r="AO8" i="3" s="1"/>
  <c r="AO25" i="3" a="1"/>
  <c r="AO25" i="3" s="1"/>
  <c r="AO26" i="3" a="1"/>
  <c r="AO26" i="3" s="1"/>
  <c r="AO28" i="3" a="1"/>
  <c r="AO28" i="3" s="1"/>
  <c r="AQ7" i="3" a="1"/>
  <c r="AQ7" i="3" s="1"/>
  <c r="AP27" i="3" a="1"/>
  <c r="AP27" i="3" s="1"/>
  <c r="AP8" i="3" a="1"/>
  <c r="AP8" i="3" s="1"/>
  <c r="AO7" i="3" a="1"/>
  <c r="AO7" i="3" s="1"/>
  <c r="AO24" i="3" a="1"/>
  <c r="AO24" i="3" s="1"/>
  <c r="AS9" i="3" a="1"/>
  <c r="AS9" i="3" s="1"/>
  <c r="AO17" i="3" a="1"/>
  <c r="AO17" i="3" s="1"/>
  <c r="AQ9" i="3" a="1"/>
  <c r="AQ9" i="3" s="1"/>
  <c r="AO23" i="3" a="1"/>
  <c r="AO23" i="3" s="1"/>
  <c r="AU4" i="3" a="1"/>
  <c r="AU4" i="3" s="1"/>
  <c r="AU11" i="3" a="1"/>
  <c r="AU11" i="3" s="1"/>
  <c r="AP7" i="3" a="1"/>
  <c r="AP7" i="3" s="1"/>
  <c r="AP26" i="3" a="1"/>
  <c r="AP26" i="3" s="1"/>
  <c r="AR9" i="3" a="1"/>
  <c r="AR9" i="3" s="1"/>
  <c r="AO16" i="3" a="1"/>
  <c r="AO16" i="3" s="1"/>
  <c r="AT4" i="3" a="1"/>
  <c r="AT4" i="3" s="1"/>
  <c r="AT11" i="3" a="1"/>
  <c r="AT11" i="3" s="1"/>
  <c r="AQ4" i="3" a="1"/>
  <c r="AQ4" i="3" s="1"/>
  <c r="AS6" i="3" a="1"/>
  <c r="AS6" i="3" s="1"/>
  <c r="AP11" i="3" a="1"/>
  <c r="AP11" i="3" s="1"/>
  <c r="AP21" i="3" a="1"/>
  <c r="AP21" i="3" s="1"/>
  <c r="AU8" i="3" a="1"/>
  <c r="AU8" i="3" s="1"/>
  <c r="AO11" i="3" a="1"/>
  <c r="AO11" i="3" s="1"/>
  <c r="AO27" i="3" a="1"/>
  <c r="AO27" i="3" s="1"/>
  <c r="AV6" i="3" a="1"/>
  <c r="AV6" i="3" s="1"/>
  <c r="AP25" i="3" a="1"/>
  <c r="AP25" i="3" s="1"/>
  <c r="AR3" i="3" a="1"/>
  <c r="AR3" i="3" s="1"/>
  <c r="AU5" i="3" a="1"/>
  <c r="AU5" i="3" s="1"/>
  <c r="AT3" i="3" a="1"/>
  <c r="AT3" i="3" s="1"/>
  <c r="J3" i="2"/>
  <c r="Q28" i="3" a="1"/>
  <c r="Q28" i="3" s="1"/>
  <c r="Q10" i="3" a="1"/>
  <c r="Q10" i="3" s="1"/>
  <c r="R19" i="3" a="1"/>
  <c r="R19" i="3" s="1"/>
  <c r="R4" i="3" a="1"/>
  <c r="R4" i="3" s="1"/>
  <c r="Q27" i="3" a="1"/>
  <c r="Q27" i="3" s="1"/>
  <c r="W10" i="3" a="1"/>
  <c r="W10" i="3" s="1"/>
  <c r="V5" i="3" a="1"/>
  <c r="V5" i="3" s="1"/>
  <c r="W5" i="3" a="1"/>
  <c r="W5" i="3" s="1"/>
  <c r="U7" i="3" a="1"/>
  <c r="U7" i="3" s="1"/>
  <c r="T3" i="3" a="1"/>
  <c r="T3" i="3" s="1"/>
  <c r="U3" i="3" a="1"/>
  <c r="U3" i="3" s="1"/>
  <c r="R25" i="3" a="1"/>
  <c r="R25" i="3" s="1"/>
  <c r="Q26" i="3" a="1"/>
  <c r="Q26" i="3" s="1"/>
  <c r="R26" i="3" a="1"/>
  <c r="R26" i="3" s="1"/>
  <c r="S9" i="3" a="1"/>
  <c r="S9" i="3" s="1"/>
  <c r="R3" i="3" a="1"/>
  <c r="R3" i="3" s="1"/>
  <c r="T5" i="3" a="1"/>
  <c r="T5" i="3" s="1"/>
  <c r="S3" i="3" a="1"/>
  <c r="S3" i="3" s="1"/>
  <c r="Q25" i="3" a="1"/>
  <c r="Q25" i="3" s="1"/>
  <c r="W8" i="3" a="1"/>
  <c r="W8" i="3" s="1"/>
  <c r="Q7" i="3" a="1"/>
  <c r="Q7" i="3" s="1"/>
  <c r="R7" i="3" a="1"/>
  <c r="R7" i="3" s="1"/>
  <c r="W7" i="3" a="1"/>
  <c r="W7" i="3" s="1"/>
  <c r="R14" i="3" a="1"/>
  <c r="R14" i="3" s="1"/>
  <c r="R22" i="3" a="1"/>
  <c r="R22" i="3" s="1"/>
  <c r="Q23" i="3" a="1"/>
  <c r="Q23" i="3" s="1"/>
  <c r="Q24" i="3" a="1"/>
  <c r="Q24" i="3" s="1"/>
  <c r="Q18" i="3" a="1"/>
  <c r="Q18" i="3" s="1"/>
  <c r="U10" i="3" a="1"/>
  <c r="U10" i="3" s="1"/>
  <c r="X8" i="3" a="1"/>
  <c r="X8" i="3" s="1"/>
  <c r="T11" i="3" a="1"/>
  <c r="T11" i="3" s="1"/>
  <c r="R5" i="3" a="1"/>
  <c r="R5" i="3" s="1"/>
  <c r="W28" i="2"/>
  <c r="W30" i="2" s="1"/>
  <c r="W32" i="2" s="1"/>
  <c r="Q22" i="3" a="1"/>
  <c r="Q22" i="3" s="1"/>
  <c r="R15" i="3" a="1"/>
  <c r="R15" i="3" s="1"/>
  <c r="Q16" i="3" a="1"/>
  <c r="Q16" i="3" s="1"/>
  <c r="Q17" i="3" a="1"/>
  <c r="Q17" i="3" s="1"/>
  <c r="X10" i="3" a="1"/>
  <c r="X10" i="3" s="1"/>
  <c r="Q5" i="3" a="1"/>
  <c r="Q5" i="3" s="1"/>
  <c r="Q13" i="3" a="1"/>
  <c r="Q13" i="3" s="1"/>
  <c r="V10" i="3" a="1"/>
  <c r="V10" i="3" s="1"/>
  <c r="Q14" i="3" a="1"/>
  <c r="Q14" i="3" s="1"/>
  <c r="V7" i="3" a="1"/>
  <c r="V7" i="3" s="1"/>
  <c r="Q15" i="3" a="1"/>
  <c r="Q15" i="3" s="1"/>
  <c r="S6" i="3" a="1"/>
  <c r="S6" i="3" s="1"/>
  <c r="V4" i="3" a="1"/>
  <c r="V4" i="3" s="1"/>
  <c r="X4" i="3" a="1"/>
  <c r="X4" i="3" s="1"/>
  <c r="X6" i="3" a="1"/>
  <c r="X6" i="3" s="1"/>
  <c r="R13" i="3" a="1"/>
  <c r="R13" i="3" s="1"/>
  <c r="R18" i="3" a="1"/>
  <c r="R18" i="3" s="1"/>
  <c r="U4" i="3" a="1"/>
  <c r="U4" i="3" s="1"/>
  <c r="Q8" i="3" a="1"/>
  <c r="Q8" i="3" s="1"/>
  <c r="T6" i="3" a="1"/>
  <c r="T6" i="3" s="1"/>
  <c r="V6" i="3" a="1"/>
  <c r="V6" i="3" s="1"/>
  <c r="R24" i="3" a="1"/>
  <c r="R24" i="3" s="1"/>
  <c r="V8" i="3" a="1"/>
  <c r="V8" i="3" s="1"/>
  <c r="R21" i="3" a="1"/>
  <c r="R21" i="3" s="1"/>
  <c r="R6" i="3" a="1"/>
  <c r="R6" i="3" s="1"/>
  <c r="X9" i="3" a="1"/>
  <c r="X9" i="3" s="1"/>
  <c r="R8" i="3" a="1"/>
  <c r="R8" i="3" s="1"/>
  <c r="R23" i="3" a="1"/>
  <c r="R23" i="3" s="1"/>
  <c r="T8" i="3" a="1"/>
  <c r="T8" i="3" s="1"/>
  <c r="R17" i="3" a="1"/>
  <c r="R17" i="3" s="1"/>
  <c r="T10" i="3" a="1"/>
  <c r="T10" i="3" s="1"/>
  <c r="S5" i="3" a="1"/>
  <c r="S5" i="3" s="1"/>
  <c r="R20" i="3" a="1"/>
  <c r="R20" i="3" s="1"/>
  <c r="R9" i="3" a="1"/>
  <c r="R9" i="3" s="1"/>
  <c r="R29" i="3" a="1"/>
  <c r="R29" i="3" s="1"/>
  <c r="W9" i="3" a="1"/>
  <c r="W9" i="3" s="1"/>
  <c r="V11" i="3" a="1"/>
  <c r="V11" i="3" s="1"/>
  <c r="W11" i="3" a="1"/>
  <c r="W11" i="3" s="1"/>
  <c r="R16" i="3" a="1"/>
  <c r="R16" i="3" s="1"/>
  <c r="R10" i="3" a="1"/>
  <c r="R10" i="3" s="1"/>
  <c r="W6" i="3" a="1"/>
  <c r="W6" i="3" s="1"/>
  <c r="R12" i="3" a="1"/>
  <c r="R12" i="3" s="1"/>
  <c r="Q4" i="3" a="1"/>
  <c r="Q4" i="3" s="1"/>
  <c r="Q19" i="3" a="1"/>
  <c r="Q19" i="3" s="1"/>
  <c r="R28" i="3" a="1"/>
  <c r="R28" i="3" s="1"/>
  <c r="Q21" i="3" a="1"/>
  <c r="Q21" i="3" s="1"/>
  <c r="Q6" i="3" a="1"/>
  <c r="Q6" i="3" s="1"/>
  <c r="U11" i="3" a="1"/>
  <c r="U11" i="3" s="1"/>
  <c r="X3" i="3" a="1"/>
  <c r="X3" i="3" s="1"/>
  <c r="Q3" i="3" a="1"/>
  <c r="Q3" i="3" s="1"/>
  <c r="W4" i="3" a="1"/>
  <c r="W4" i="3" s="1"/>
  <c r="U8" i="3" a="1"/>
  <c r="U8" i="3" s="1"/>
  <c r="Q9" i="3" a="1"/>
  <c r="Q9" i="3" s="1"/>
  <c r="Q29" i="3" a="1"/>
  <c r="Q29" i="3" s="1"/>
  <c r="X7" i="3" a="1"/>
  <c r="X7" i="3" s="1"/>
  <c r="W3" i="3" a="1"/>
  <c r="W3" i="3" s="1"/>
  <c r="U6" i="3" a="1"/>
  <c r="U6" i="3" s="1"/>
  <c r="S10" i="3" a="1"/>
  <c r="S10" i="3" s="1"/>
  <c r="Q11" i="3" a="1"/>
  <c r="Q11" i="3" s="1"/>
  <c r="S4" i="3" a="1"/>
  <c r="S4" i="3" s="1"/>
  <c r="X5" i="3" a="1"/>
  <c r="X5" i="3" s="1"/>
  <c r="T4" i="3" a="1"/>
  <c r="T4" i="3" s="1"/>
  <c r="V9" i="3" a="1"/>
  <c r="V9" i="3" s="1"/>
  <c r="S8" i="3" a="1"/>
  <c r="S8" i="3" s="1"/>
  <c r="Q12" i="3" a="1"/>
  <c r="Q12" i="3" s="1"/>
  <c r="R27" i="3" a="1"/>
  <c r="R27" i="3" s="1"/>
  <c r="T9" i="3" a="1"/>
  <c r="T9" i="3" s="1"/>
  <c r="U9" i="3" a="1"/>
  <c r="U9" i="3" s="1"/>
  <c r="V3" i="3" a="1"/>
  <c r="V3" i="3" s="1"/>
  <c r="X11" i="3" a="1"/>
  <c r="X11" i="3" s="1"/>
  <c r="S7" i="3" a="1"/>
  <c r="S7" i="3" s="1"/>
  <c r="U5" i="3" a="1"/>
  <c r="U5" i="3" s="1"/>
  <c r="T7" i="3" a="1"/>
  <c r="T7" i="3" s="1"/>
  <c r="R11" i="3" a="1"/>
  <c r="R11" i="3" s="1"/>
  <c r="S11" i="3" a="1"/>
  <c r="S11" i="3" s="1"/>
  <c r="Q20" i="3" a="1"/>
  <c r="Q20" i="3" s="1"/>
  <c r="W19" i="2"/>
  <c r="W21" i="2" s="1"/>
  <c r="W23" i="2" s="1"/>
  <c r="I4" i="2"/>
  <c r="I5" i="2"/>
  <c r="J5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P43" i="3" l="1"/>
  <c r="L45" i="3"/>
  <c r="L42" i="3"/>
  <c r="I41" i="3"/>
  <c r="L43" i="3"/>
  <c r="L44" i="3"/>
  <c r="L41" i="3"/>
  <c r="P44" i="3"/>
  <c r="P45" i="3"/>
  <c r="P40" i="3"/>
  <c r="P41" i="3"/>
  <c r="P42" i="3"/>
  <c r="L40" i="3"/>
  <c r="AL44" i="3"/>
  <c r="AJ44" i="3"/>
  <c r="H45" i="3"/>
  <c r="M42" i="3"/>
  <c r="O45" i="3"/>
  <c r="I40" i="3"/>
  <c r="K44" i="3"/>
  <c r="AG42" i="3"/>
  <c r="I42" i="3"/>
  <c r="AG44" i="3"/>
  <c r="I43" i="3"/>
  <c r="I44" i="3"/>
  <c r="I45" i="3"/>
  <c r="M43" i="3"/>
  <c r="M44" i="3"/>
  <c r="AF42" i="3"/>
  <c r="M45" i="3"/>
  <c r="M40" i="3"/>
  <c r="M41" i="3"/>
  <c r="AK42" i="3"/>
  <c r="AI44" i="3"/>
  <c r="AH40" i="3"/>
  <c r="AN40" i="3"/>
  <c r="K42" i="3"/>
  <c r="H43" i="3"/>
  <c r="O43" i="3"/>
  <c r="J41" i="3"/>
  <c r="N42" i="3"/>
  <c r="AM45" i="3"/>
  <c r="AG41" i="3"/>
  <c r="AG40" i="3"/>
  <c r="O44" i="3"/>
  <c r="H44" i="3"/>
  <c r="K43" i="3"/>
  <c r="AK41" i="3"/>
  <c r="O40" i="3"/>
  <c r="H40" i="3"/>
  <c r="K45" i="3"/>
  <c r="AH43" i="3"/>
  <c r="AH44" i="3"/>
  <c r="O41" i="3"/>
  <c r="K40" i="3"/>
  <c r="O42" i="3"/>
  <c r="K41" i="3"/>
  <c r="J42" i="3"/>
  <c r="AH41" i="3"/>
  <c r="J43" i="3"/>
  <c r="AG43" i="3"/>
  <c r="J44" i="3"/>
  <c r="N43" i="3"/>
  <c r="AK44" i="3"/>
  <c r="AL41" i="3"/>
  <c r="AH45" i="3"/>
  <c r="J45" i="3"/>
  <c r="N44" i="3"/>
  <c r="J40" i="3"/>
  <c r="N45" i="3"/>
  <c r="N40" i="3"/>
  <c r="N41" i="3"/>
  <c r="AK45" i="3"/>
  <c r="H41" i="3"/>
  <c r="H42" i="3"/>
  <c r="AH42" i="3"/>
  <c r="AG45" i="3"/>
  <c r="AI41" i="3"/>
  <c r="AI40" i="3"/>
  <c r="AI42" i="3"/>
  <c r="AI43" i="3"/>
  <c r="AM42" i="3"/>
  <c r="AL42" i="3"/>
  <c r="AI45" i="3"/>
  <c r="AF45" i="3"/>
  <c r="AM40" i="3"/>
  <c r="AM41" i="3"/>
  <c r="AF43" i="3"/>
  <c r="AF41" i="3"/>
  <c r="AK43" i="3"/>
  <c r="AK40" i="3"/>
  <c r="AL45" i="3"/>
  <c r="AL43" i="3"/>
  <c r="AL40" i="3"/>
  <c r="AM43" i="3"/>
  <c r="AF44" i="3"/>
  <c r="AN44" i="3"/>
  <c r="AN42" i="3"/>
  <c r="AN41" i="3"/>
  <c r="AN43" i="3"/>
  <c r="AN45" i="3"/>
  <c r="AS41" i="3"/>
  <c r="AF40" i="3"/>
  <c r="AJ45" i="3"/>
  <c r="AJ43" i="3"/>
  <c r="AJ41" i="3"/>
  <c r="AJ42" i="3"/>
  <c r="AJ40" i="3"/>
  <c r="AM44" i="3"/>
  <c r="AO40" i="3"/>
  <c r="AO41" i="3"/>
  <c r="AO45" i="3"/>
  <c r="AO44" i="3"/>
  <c r="AO43" i="3"/>
  <c r="AO42" i="3"/>
  <c r="AV43" i="3"/>
  <c r="AV45" i="3"/>
  <c r="AV42" i="3"/>
  <c r="AV41" i="3"/>
  <c r="AV44" i="3"/>
  <c r="AV40" i="3"/>
  <c r="AR41" i="3"/>
  <c r="AR45" i="3"/>
  <c r="AR44" i="3"/>
  <c r="AR40" i="3"/>
  <c r="AR43" i="3"/>
  <c r="AR42" i="3"/>
  <c r="AU42" i="3"/>
  <c r="AU45" i="3"/>
  <c r="AU41" i="3"/>
  <c r="AU44" i="3"/>
  <c r="AU40" i="3"/>
  <c r="AU43" i="3"/>
  <c r="AP42" i="3"/>
  <c r="AP41" i="3"/>
  <c r="AP40" i="3"/>
  <c r="AP45" i="3"/>
  <c r="AP43" i="3"/>
  <c r="AP44" i="3"/>
  <c r="AT42" i="3"/>
  <c r="AT44" i="3"/>
  <c r="AT41" i="3"/>
  <c r="AT40" i="3"/>
  <c r="AT45" i="3"/>
  <c r="AQ41" i="3"/>
  <c r="AQ44" i="3"/>
  <c r="AQ45" i="3"/>
  <c r="AQ43" i="3"/>
  <c r="AQ40" i="3"/>
  <c r="AT43" i="3"/>
  <c r="AS40" i="3"/>
  <c r="AS44" i="3"/>
  <c r="AS45" i="3"/>
  <c r="AS43" i="3"/>
  <c r="AS42" i="3"/>
  <c r="AQ42" i="3"/>
  <c r="Q43" i="3"/>
  <c r="Q42" i="3"/>
  <c r="Q41" i="3"/>
  <c r="Q40" i="3"/>
  <c r="Q45" i="3"/>
  <c r="Q44" i="3"/>
  <c r="X40" i="3"/>
  <c r="X45" i="3"/>
  <c r="X44" i="3"/>
  <c r="X43" i="3"/>
  <c r="X42" i="3"/>
  <c r="X41" i="3"/>
  <c r="S44" i="3"/>
  <c r="S43" i="3"/>
  <c r="S42" i="3"/>
  <c r="S41" i="3"/>
  <c r="S40" i="3"/>
  <c r="S45" i="3"/>
  <c r="V45" i="3"/>
  <c r="V44" i="3"/>
  <c r="V43" i="3"/>
  <c r="V42" i="3"/>
  <c r="V41" i="3"/>
  <c r="V40" i="3"/>
  <c r="R43" i="3"/>
  <c r="R42" i="3"/>
  <c r="R41" i="3"/>
  <c r="R40" i="3"/>
  <c r="R45" i="3"/>
  <c r="R44" i="3"/>
  <c r="W40" i="3"/>
  <c r="W45" i="3"/>
  <c r="W44" i="3"/>
  <c r="W43" i="3"/>
  <c r="W42" i="3"/>
  <c r="W41" i="3"/>
  <c r="U44" i="3"/>
  <c r="U43" i="3"/>
  <c r="U42" i="3"/>
  <c r="U41" i="3"/>
  <c r="U40" i="3"/>
  <c r="U45" i="3"/>
  <c r="T44" i="3"/>
  <c r="T43" i="3"/>
  <c r="T42" i="3"/>
  <c r="T41" i="3"/>
  <c r="T40" i="3"/>
  <c r="T45" i="3"/>
  <c r="J4" i="2"/>
  <c r="Y19" i="2" s="1"/>
  <c r="Y21" i="2" s="1"/>
  <c r="Y23" i="2" s="1"/>
  <c r="X19" i="2"/>
  <c r="X21" i="2" s="1"/>
  <c r="X23" i="2" s="1"/>
</calcChain>
</file>

<file path=xl/sharedStrings.xml><?xml version="1.0" encoding="utf-8"?>
<sst xmlns="http://schemas.openxmlformats.org/spreadsheetml/2006/main" count="114" uniqueCount="58">
  <si>
    <t>Total</t>
  </si>
  <si>
    <t>Sum</t>
  </si>
  <si>
    <t>Score</t>
  </si>
  <si>
    <t>Size</t>
  </si>
  <si>
    <t>Rules</t>
  </si>
  <si>
    <t>Mapping</t>
  </si>
  <si>
    <t>Incons</t>
  </si>
  <si>
    <t>Cluster</t>
  </si>
  <si>
    <t>Count</t>
  </si>
  <si>
    <t>Sum of Score</t>
  </si>
  <si>
    <t>Grand Total</t>
  </si>
  <si>
    <t>Row Labels</t>
  </si>
  <si>
    <t>Centriod</t>
  </si>
  <si>
    <t>Alloy time</t>
  </si>
  <si>
    <t>Eval time</t>
  </si>
  <si>
    <t>Eval memory</t>
  </si>
  <si>
    <t>Alloy memory</t>
  </si>
  <si>
    <t>r</t>
  </si>
  <si>
    <t>Pearson</t>
  </si>
  <si>
    <t>N</t>
  </si>
  <si>
    <t>T</t>
  </si>
  <si>
    <t>p-value</t>
  </si>
  <si>
    <t>DF</t>
  </si>
  <si>
    <t>Alloy vs. Score</t>
  </si>
  <si>
    <t>Alloy vs. Sum</t>
  </si>
  <si>
    <t>Alloy vs. Cluster</t>
  </si>
  <si>
    <t>n</t>
  </si>
  <si>
    <t>k</t>
  </si>
  <si>
    <t>Group</t>
  </si>
  <si>
    <t>Weighted mapping</t>
  </si>
  <si>
    <t>Weighted incons</t>
  </si>
  <si>
    <t>Alloy vs. Size of input</t>
  </si>
  <si>
    <t>Alloy vs. Rule count</t>
  </si>
  <si>
    <t>Eval vs. Size of input</t>
  </si>
  <si>
    <t>Alloy vs. Mapping</t>
  </si>
  <si>
    <t>Alloy vs. Incons</t>
  </si>
  <si>
    <t>Eval vs. Rule count</t>
  </si>
  <si>
    <t>Eval vs. Mapping</t>
  </si>
  <si>
    <t>Eval vs. Incons</t>
  </si>
  <si>
    <t>Rule</t>
  </si>
  <si>
    <t>Alloy</t>
  </si>
  <si>
    <t>Eval</t>
  </si>
  <si>
    <t>Mean</t>
  </si>
  <si>
    <t>STDEV</t>
  </si>
  <si>
    <t>Median</t>
  </si>
  <si>
    <t>IQR</t>
  </si>
  <si>
    <t>Kurtosis</t>
  </si>
  <si>
    <t>Skewness</t>
  </si>
  <si>
    <t>Alloy/Total</t>
  </si>
  <si>
    <t>Overhead vs. Size</t>
  </si>
  <si>
    <t>Overhead vs. Mapping</t>
  </si>
  <si>
    <t>Rules=1</t>
  </si>
  <si>
    <t>Rules=2</t>
  </si>
  <si>
    <t>Rules=3</t>
  </si>
  <si>
    <t>Pearson in LateX</t>
  </si>
  <si>
    <t>(r,p)</t>
  </si>
  <si>
    <t>Pearson overhead per Rule in LateX</t>
  </si>
  <si>
    <t>RS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</si>
</sst>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2" fillId="0" borderId="2" xfId="0" applyFont="1" applyBorder="1"/>
    <xf numFmtId="0" fontId="2" fillId="0" borderId="1" xfId="0" applyFont="1" applyBorder="1"/>
    <xf numFmtId="0" fontId="2" fillId="2" borderId="1" xfId="0" applyFont="1" applyFill="1" applyBorder="1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/>
    </xf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0" fillId="0" borderId="3" xfId="0" applyBorder="1"/>
    <xf numFmtId="0" fontId="2" fillId="0" borderId="3" xfId="0" applyFont="1" applyBorder="1" applyAlignment="1">
      <alignment horizontal="center"/>
    </xf>
    <xf numFmtId="164" fontId="0" fillId="0" borderId="3" xfId="0" applyNumberFormat="1" applyBorder="1"/>
    <xf numFmtId="0" fontId="2" fillId="0" borderId="5" xfId="0" applyFont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3" borderId="0" xfId="0" applyNumberFormat="1" applyFill="1"/>
    <xf numFmtId="164" fontId="0" fillId="3" borderId="3" xfId="0" applyNumberFormat="1" applyFill="1" applyBorder="1"/>
    <xf numFmtId="0" fontId="0" fillId="3" borderId="3" xfId="0" applyFill="1" applyBorder="1"/>
    <xf numFmtId="9" fontId="0" fillId="0" borderId="0" xfId="100" applyFont="1"/>
    <xf numFmtId="0" fontId="0" fillId="0" borderId="0" xfId="0" applyFont="1"/>
  </cellXfs>
  <cellStyles count="101">
    <cellStyle name="Normal" xfId="0" builtinId="0"/>
    <cellStyle name="Percent" xfId="100" builtinId="5"/>
    <cellStyle name="style1690999688014" xfId="1" xr:uid="{00000000-0005-0000-0000-000001000000}"/>
    <cellStyle name="style1690999688053" xfId="2" xr:uid="{00000000-0005-0000-0000-000002000000}"/>
    <cellStyle name="style1690999688153" xfId="3" xr:uid="{00000000-0005-0000-0000-000003000000}"/>
    <cellStyle name="style1690999688190" xfId="4" xr:uid="{00000000-0005-0000-0000-000004000000}"/>
    <cellStyle name="style1690999688228" xfId="5" xr:uid="{00000000-0005-0000-0000-000005000000}"/>
    <cellStyle name="style1690999688252" xfId="6" xr:uid="{00000000-0005-0000-0000-000006000000}"/>
    <cellStyle name="style1690999688294" xfId="7" xr:uid="{00000000-0005-0000-0000-000007000000}"/>
    <cellStyle name="style1690999688327" xfId="8" xr:uid="{00000000-0005-0000-0000-000008000000}"/>
    <cellStyle name="style1690999688364" xfId="9" xr:uid="{00000000-0005-0000-0000-000009000000}"/>
    <cellStyle name="style1690999688398" xfId="10" xr:uid="{00000000-0005-0000-0000-00000A000000}"/>
    <cellStyle name="style1690999688434" xfId="11" xr:uid="{00000000-0005-0000-0000-00000B000000}"/>
    <cellStyle name="style1690999688468" xfId="12" xr:uid="{00000000-0005-0000-0000-00000C000000}"/>
    <cellStyle name="style1690999688507" xfId="13" xr:uid="{00000000-0005-0000-0000-00000D000000}"/>
    <cellStyle name="style1690999688543" xfId="14" xr:uid="{00000000-0005-0000-0000-00000E000000}"/>
    <cellStyle name="style1690999688566" xfId="15" xr:uid="{00000000-0005-0000-0000-00000F000000}"/>
    <cellStyle name="style1690999688592" xfId="16" xr:uid="{00000000-0005-0000-0000-000010000000}"/>
    <cellStyle name="style1690999688626" xfId="17" xr:uid="{00000000-0005-0000-0000-000011000000}"/>
    <cellStyle name="style1690999688661" xfId="18" xr:uid="{00000000-0005-0000-0000-000012000000}"/>
    <cellStyle name="style1690999688695" xfId="19" xr:uid="{00000000-0005-0000-0000-000013000000}"/>
    <cellStyle name="style1690999688728" xfId="20" xr:uid="{00000000-0005-0000-0000-000014000000}"/>
    <cellStyle name="style1690999688761" xfId="21" xr:uid="{00000000-0005-0000-0000-000015000000}"/>
    <cellStyle name="style1690999688797" xfId="22" xr:uid="{00000000-0005-0000-0000-000016000000}"/>
    <cellStyle name="style1690999688831" xfId="23" xr:uid="{00000000-0005-0000-0000-000017000000}"/>
    <cellStyle name="style1690999688865" xfId="24" xr:uid="{00000000-0005-0000-0000-000018000000}"/>
    <cellStyle name="style1690999688900" xfId="25" xr:uid="{00000000-0005-0000-0000-000019000000}"/>
    <cellStyle name="style1690999688933" xfId="26" xr:uid="{00000000-0005-0000-0000-00001A000000}"/>
    <cellStyle name="style1690999688968" xfId="27" xr:uid="{00000000-0005-0000-0000-00001B000000}"/>
    <cellStyle name="style1690999689002" xfId="28" xr:uid="{00000000-0005-0000-0000-00001C000000}"/>
    <cellStyle name="style1690999689035" xfId="29" xr:uid="{00000000-0005-0000-0000-00001D000000}"/>
    <cellStyle name="style1690999689071" xfId="30" xr:uid="{00000000-0005-0000-0000-00001E000000}"/>
    <cellStyle name="style1690999689105" xfId="31" xr:uid="{00000000-0005-0000-0000-00001F000000}"/>
    <cellStyle name="style1690999689139" xfId="32" xr:uid="{00000000-0005-0000-0000-000020000000}"/>
    <cellStyle name="style1690999689173" xfId="33" xr:uid="{00000000-0005-0000-0000-000021000000}"/>
    <cellStyle name="style1690999689197" xfId="34" xr:uid="{00000000-0005-0000-0000-000022000000}"/>
    <cellStyle name="style1690999689223" xfId="35" xr:uid="{00000000-0005-0000-0000-000023000000}"/>
    <cellStyle name="style1690999689258" xfId="36" xr:uid="{00000000-0005-0000-0000-000024000000}"/>
    <cellStyle name="style1690999689293" xfId="37" xr:uid="{00000000-0005-0000-0000-000025000000}"/>
    <cellStyle name="style1690999689326" xfId="38" xr:uid="{00000000-0005-0000-0000-000026000000}"/>
    <cellStyle name="style1690999689360" xfId="39" xr:uid="{00000000-0005-0000-0000-000027000000}"/>
    <cellStyle name="style1690999689393" xfId="40" xr:uid="{00000000-0005-0000-0000-000028000000}"/>
    <cellStyle name="style1690999689425" xfId="41" xr:uid="{00000000-0005-0000-0000-000029000000}"/>
    <cellStyle name="style1690999689460" xfId="42" xr:uid="{00000000-0005-0000-0000-00002A000000}"/>
    <cellStyle name="style1690999689494" xfId="43" xr:uid="{00000000-0005-0000-0000-00002B000000}"/>
    <cellStyle name="style1690999689528" xfId="44" xr:uid="{00000000-0005-0000-0000-00002C000000}"/>
    <cellStyle name="style1690999689562" xfId="45" xr:uid="{00000000-0005-0000-0000-00002D000000}"/>
    <cellStyle name="style1690999689595" xfId="46" xr:uid="{00000000-0005-0000-0000-00002E000000}"/>
    <cellStyle name="style1690999689629" xfId="47" xr:uid="{00000000-0005-0000-0000-00002F000000}"/>
    <cellStyle name="style1690999689653" xfId="48" xr:uid="{00000000-0005-0000-0000-000030000000}"/>
    <cellStyle name="style1690999689676" xfId="49" xr:uid="{00000000-0005-0000-0000-000031000000}"/>
    <cellStyle name="style1690999689710" xfId="50" xr:uid="{00000000-0005-0000-0000-000032000000}"/>
    <cellStyle name="style1690999689743" xfId="51" xr:uid="{00000000-0005-0000-0000-000033000000}"/>
    <cellStyle name="style1690999689777" xfId="52" xr:uid="{00000000-0005-0000-0000-000034000000}"/>
    <cellStyle name="style1690999689810" xfId="53" xr:uid="{00000000-0005-0000-0000-000035000000}"/>
    <cellStyle name="style1690999689845" xfId="54" xr:uid="{00000000-0005-0000-0000-000036000000}"/>
    <cellStyle name="style1690999689877" xfId="55" xr:uid="{00000000-0005-0000-0000-000037000000}"/>
    <cellStyle name="style1690999689911" xfId="56" xr:uid="{00000000-0005-0000-0000-000038000000}"/>
    <cellStyle name="style1690999689945" xfId="57" xr:uid="{00000000-0005-0000-0000-000039000000}"/>
    <cellStyle name="style1690999689978" xfId="58" xr:uid="{00000000-0005-0000-0000-00003A000000}"/>
    <cellStyle name="style1690999690003" xfId="59" xr:uid="{00000000-0005-0000-0000-00003B000000}"/>
    <cellStyle name="style1690999690027" xfId="60" xr:uid="{00000000-0005-0000-0000-00003C000000}"/>
    <cellStyle name="style1690999690052" xfId="61" xr:uid="{00000000-0005-0000-0000-00003D000000}"/>
    <cellStyle name="style1690999690078" xfId="62" xr:uid="{00000000-0005-0000-0000-00003E000000}"/>
    <cellStyle name="style1690999690103" xfId="63" xr:uid="{00000000-0005-0000-0000-00003F000000}"/>
    <cellStyle name="style1690999690127" xfId="64" xr:uid="{00000000-0005-0000-0000-000040000000}"/>
    <cellStyle name="style1690999690161" xfId="65" xr:uid="{00000000-0005-0000-0000-000041000000}"/>
    <cellStyle name="style1690999690194" xfId="66" xr:uid="{00000000-0005-0000-0000-000042000000}"/>
    <cellStyle name="style1690999690226" xfId="67" xr:uid="{00000000-0005-0000-0000-000043000000}"/>
    <cellStyle name="style1690999690261" xfId="68" xr:uid="{00000000-0005-0000-0000-000044000000}"/>
    <cellStyle name="style1690999690285" xfId="69" xr:uid="{00000000-0005-0000-0000-000045000000}"/>
    <cellStyle name="style1690999690309" xfId="70" xr:uid="{00000000-0005-0000-0000-000046000000}"/>
    <cellStyle name="style1690999690334" xfId="71" xr:uid="{00000000-0005-0000-0000-000047000000}"/>
    <cellStyle name="style1690999690359" xfId="72" xr:uid="{00000000-0005-0000-0000-000048000000}"/>
    <cellStyle name="style1690999690382" xfId="73" xr:uid="{00000000-0005-0000-0000-000049000000}"/>
    <cellStyle name="style1690999690408" xfId="74" xr:uid="{00000000-0005-0000-0000-00004A000000}"/>
    <cellStyle name="style1690999690431" xfId="75" xr:uid="{00000000-0005-0000-0000-00004B000000}"/>
    <cellStyle name="style1690999690456" xfId="76" xr:uid="{00000000-0005-0000-0000-00004C000000}"/>
    <cellStyle name="style1690999690481" xfId="77" xr:uid="{00000000-0005-0000-0000-00004D000000}"/>
    <cellStyle name="style1690999690505" xfId="78" xr:uid="{00000000-0005-0000-0000-00004E000000}"/>
    <cellStyle name="style1690999690528" xfId="79" xr:uid="{00000000-0005-0000-0000-00004F000000}"/>
    <cellStyle name="style1690999690553" xfId="80" xr:uid="{00000000-0005-0000-0000-000050000000}"/>
    <cellStyle name="style1690999690577" xfId="81" xr:uid="{00000000-0005-0000-0000-000051000000}"/>
    <cellStyle name="style1690999690602" xfId="82" xr:uid="{00000000-0005-0000-0000-000052000000}"/>
    <cellStyle name="style1690999690625" xfId="83" xr:uid="{00000000-0005-0000-0000-000053000000}"/>
    <cellStyle name="style1690999690659" xfId="84" xr:uid="{00000000-0005-0000-0000-000054000000}"/>
    <cellStyle name="style1690999690692" xfId="85" xr:uid="{00000000-0005-0000-0000-000055000000}"/>
    <cellStyle name="style1690999690726" xfId="86" xr:uid="{00000000-0005-0000-0000-000056000000}"/>
    <cellStyle name="style1690999690759" xfId="87" xr:uid="{00000000-0005-0000-0000-000057000000}"/>
    <cellStyle name="style1690999690794" xfId="88" xr:uid="{00000000-0005-0000-0000-000058000000}"/>
    <cellStyle name="style1690999690830" xfId="89" xr:uid="{00000000-0005-0000-0000-000059000000}"/>
    <cellStyle name="style1690999690854" xfId="90" xr:uid="{00000000-0005-0000-0000-00005A000000}"/>
    <cellStyle name="style1690999690880" xfId="91" xr:uid="{00000000-0005-0000-0000-00005B000000}"/>
    <cellStyle name="style1690999691024" xfId="92" xr:uid="{00000000-0005-0000-0000-00005C000000}"/>
    <cellStyle name="style1690999691066" xfId="93" xr:uid="{00000000-0005-0000-0000-00005D000000}"/>
    <cellStyle name="style1690999691100" xfId="94" xr:uid="{00000000-0005-0000-0000-00005E000000}"/>
    <cellStyle name="style1690999691136" xfId="95" xr:uid="{00000000-0005-0000-0000-00005F000000}"/>
    <cellStyle name="style1690999691160" xfId="96" xr:uid="{00000000-0005-0000-0000-000060000000}"/>
    <cellStyle name="style1690999691201" xfId="97" xr:uid="{00000000-0005-0000-0000-000061000000}"/>
    <cellStyle name="style1690999691235" xfId="98" xr:uid="{00000000-0005-0000-0000-000062000000}"/>
    <cellStyle name="style1690999691259" xfId="99" xr:uid="{00000000-0005-0000-0000-00006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Alloy Time vs.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Correlation!$E$3:$E$110</c:f>
              <c:numCache>
                <c:formatCode>General</c:formatCode>
                <c:ptCount val="1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</c:numCache>
            </c:numRef>
          </c:xVal>
          <c:yVal>
            <c:numRef>
              <c:f>Correlation!$M$3:$M$110</c:f>
              <c:numCache>
                <c:formatCode>0.000</c:formatCode>
                <c:ptCount val="108"/>
                <c:pt idx="0">
                  <c:v>2.6212300000000001E-2</c:v>
                </c:pt>
                <c:pt idx="1">
                  <c:v>2.4819399999999998E-2</c:v>
                </c:pt>
                <c:pt idx="2">
                  <c:v>2.3771799999999999E-2</c:v>
                </c:pt>
                <c:pt idx="3">
                  <c:v>2.9026E-2</c:v>
                </c:pt>
                <c:pt idx="4">
                  <c:v>4.3377100000000002E-2</c:v>
                </c:pt>
                <c:pt idx="5">
                  <c:v>5.1815E-2</c:v>
                </c:pt>
                <c:pt idx="6">
                  <c:v>6.0966300000000001E-2</c:v>
                </c:pt>
                <c:pt idx="7">
                  <c:v>4.3601300000000003E-2</c:v>
                </c:pt>
                <c:pt idx="8">
                  <c:v>5.1179099999999998E-2</c:v>
                </c:pt>
                <c:pt idx="9">
                  <c:v>6.2179199999999997E-2</c:v>
                </c:pt>
                <c:pt idx="10">
                  <c:v>5.5190299999999998E-2</c:v>
                </c:pt>
                <c:pt idx="11">
                  <c:v>6.5205700000000005E-2</c:v>
                </c:pt>
                <c:pt idx="12">
                  <c:v>0.1773941</c:v>
                </c:pt>
                <c:pt idx="13">
                  <c:v>0.1121583</c:v>
                </c:pt>
                <c:pt idx="14">
                  <c:v>9.9513299999999999E-2</c:v>
                </c:pt>
                <c:pt idx="15">
                  <c:v>0.72665409999999997</c:v>
                </c:pt>
                <c:pt idx="16">
                  <c:v>0.37919350000000002</c:v>
                </c:pt>
                <c:pt idx="17">
                  <c:v>0.40051690000000001</c:v>
                </c:pt>
                <c:pt idx="18">
                  <c:v>0.39734190000000003</c:v>
                </c:pt>
                <c:pt idx="19">
                  <c:v>0.37807970000000002</c:v>
                </c:pt>
                <c:pt idx="20">
                  <c:v>0.96907560000000004</c:v>
                </c:pt>
                <c:pt idx="21">
                  <c:v>0.95260900000000004</c:v>
                </c:pt>
                <c:pt idx="22">
                  <c:v>0.92985810000000002</c:v>
                </c:pt>
                <c:pt idx="23">
                  <c:v>1.0002732999999999</c:v>
                </c:pt>
                <c:pt idx="24">
                  <c:v>0.54097649999999997</c:v>
                </c:pt>
                <c:pt idx="25">
                  <c:v>0.51453409999999999</c:v>
                </c:pt>
                <c:pt idx="26">
                  <c:v>0.53126850000000003</c:v>
                </c:pt>
                <c:pt idx="27">
                  <c:v>0.53395570000000003</c:v>
                </c:pt>
                <c:pt idx="28">
                  <c:v>6.9263759</c:v>
                </c:pt>
                <c:pt idx="29">
                  <c:v>6.9123013000000002</c:v>
                </c:pt>
                <c:pt idx="30">
                  <c:v>6.9627777999999996</c:v>
                </c:pt>
                <c:pt idx="31">
                  <c:v>6.9863220000000004</c:v>
                </c:pt>
                <c:pt idx="32">
                  <c:v>36.645136299999997</c:v>
                </c:pt>
                <c:pt idx="33">
                  <c:v>36.938375000000001</c:v>
                </c:pt>
                <c:pt idx="34">
                  <c:v>37.0139535</c:v>
                </c:pt>
                <c:pt idx="35">
                  <c:v>36.738167300000001</c:v>
                </c:pt>
                <c:pt idx="36">
                  <c:v>2.27067E-2</c:v>
                </c:pt>
                <c:pt idx="37">
                  <c:v>2.5356799999999999E-2</c:v>
                </c:pt>
                <c:pt idx="38">
                  <c:v>3.3881500000000002E-2</c:v>
                </c:pt>
                <c:pt idx="39">
                  <c:v>2.9525699999999998E-2</c:v>
                </c:pt>
                <c:pt idx="40">
                  <c:v>4.7781499999999998E-2</c:v>
                </c:pt>
                <c:pt idx="41">
                  <c:v>4.8093700000000003E-2</c:v>
                </c:pt>
                <c:pt idx="42">
                  <c:v>4.6934499999999997E-2</c:v>
                </c:pt>
                <c:pt idx="43">
                  <c:v>5.5066200000000003E-2</c:v>
                </c:pt>
                <c:pt idx="44">
                  <c:v>6.6053500000000001E-2</c:v>
                </c:pt>
                <c:pt idx="45">
                  <c:v>5.9732500000000001E-2</c:v>
                </c:pt>
                <c:pt idx="46">
                  <c:v>6.1681600000000003E-2</c:v>
                </c:pt>
                <c:pt idx="47">
                  <c:v>6.3522499999999996E-2</c:v>
                </c:pt>
                <c:pt idx="48">
                  <c:v>0.11148719999999999</c:v>
                </c:pt>
                <c:pt idx="49">
                  <c:v>0.1031155</c:v>
                </c:pt>
                <c:pt idx="50">
                  <c:v>9.9720699999999995E-2</c:v>
                </c:pt>
                <c:pt idx="51">
                  <c:v>0.21073900000000001</c:v>
                </c:pt>
                <c:pt idx="52">
                  <c:v>0.39740350000000002</c:v>
                </c:pt>
                <c:pt idx="53">
                  <c:v>0.38334829999999998</c:v>
                </c:pt>
                <c:pt idx="54">
                  <c:v>0.37844329999999998</c:v>
                </c:pt>
                <c:pt idx="55">
                  <c:v>0.39932010000000001</c:v>
                </c:pt>
                <c:pt idx="56">
                  <c:v>0.93032009999999998</c:v>
                </c:pt>
                <c:pt idx="57">
                  <c:v>0.92414980000000002</c:v>
                </c:pt>
                <c:pt idx="58">
                  <c:v>0.92697620000000003</c:v>
                </c:pt>
                <c:pt idx="59">
                  <c:v>0.91301670000000001</c:v>
                </c:pt>
                <c:pt idx="60">
                  <c:v>0.52949029999999997</c:v>
                </c:pt>
                <c:pt idx="61">
                  <c:v>0.5258275</c:v>
                </c:pt>
                <c:pt idx="62">
                  <c:v>0.55030120000000005</c:v>
                </c:pt>
                <c:pt idx="63">
                  <c:v>0.56672409999999995</c:v>
                </c:pt>
                <c:pt idx="64">
                  <c:v>6.9380174999999999</c:v>
                </c:pt>
                <c:pt idx="65">
                  <c:v>7.0382772999999998</c:v>
                </c:pt>
                <c:pt idx="66">
                  <c:v>6.9430601000000003</c:v>
                </c:pt>
                <c:pt idx="67">
                  <c:v>6.9672055999999998</c:v>
                </c:pt>
                <c:pt idx="68">
                  <c:v>33.392169299999999</c:v>
                </c:pt>
                <c:pt idx="69">
                  <c:v>36.681484400000002</c:v>
                </c:pt>
                <c:pt idx="70">
                  <c:v>36.739888899999997</c:v>
                </c:pt>
                <c:pt idx="71">
                  <c:v>36.703446800000002</c:v>
                </c:pt>
                <c:pt idx="72">
                  <c:v>2.8616800000000001E-2</c:v>
                </c:pt>
                <c:pt idx="73">
                  <c:v>2.3400000000000001E-2</c:v>
                </c:pt>
                <c:pt idx="74">
                  <c:v>3.03293E-2</c:v>
                </c:pt>
                <c:pt idx="75">
                  <c:v>3.0526899999999999E-2</c:v>
                </c:pt>
                <c:pt idx="76">
                  <c:v>4.9854099999999998E-2</c:v>
                </c:pt>
                <c:pt idx="77">
                  <c:v>4.9554000000000001E-2</c:v>
                </c:pt>
                <c:pt idx="78">
                  <c:v>4.9238200000000003E-2</c:v>
                </c:pt>
                <c:pt idx="79">
                  <c:v>4.4717899999999998E-2</c:v>
                </c:pt>
                <c:pt idx="80">
                  <c:v>5.5798800000000003E-2</c:v>
                </c:pt>
                <c:pt idx="81">
                  <c:v>5.4591899999999999E-2</c:v>
                </c:pt>
                <c:pt idx="82">
                  <c:v>5.6974400000000001E-2</c:v>
                </c:pt>
                <c:pt idx="83">
                  <c:v>5.53547E-2</c:v>
                </c:pt>
                <c:pt idx="84">
                  <c:v>0.13036639999999999</c:v>
                </c:pt>
                <c:pt idx="85">
                  <c:v>0.1085502</c:v>
                </c:pt>
                <c:pt idx="86">
                  <c:v>9.4583700000000007E-2</c:v>
                </c:pt>
                <c:pt idx="87">
                  <c:v>0.18668489999999999</c:v>
                </c:pt>
                <c:pt idx="88">
                  <c:v>0.40074559999999998</c:v>
                </c:pt>
                <c:pt idx="89">
                  <c:v>0.39426319999999998</c:v>
                </c:pt>
                <c:pt idx="90">
                  <c:v>0.41541719999999999</c:v>
                </c:pt>
                <c:pt idx="91">
                  <c:v>0.4063061</c:v>
                </c:pt>
                <c:pt idx="92">
                  <c:v>0.92583740000000003</c:v>
                </c:pt>
                <c:pt idx="93">
                  <c:v>0.95840700000000001</c:v>
                </c:pt>
                <c:pt idx="94">
                  <c:v>0.92691170000000001</c:v>
                </c:pt>
                <c:pt idx="95">
                  <c:v>1.0370980000000001</c:v>
                </c:pt>
                <c:pt idx="96">
                  <c:v>0.54353450000000003</c:v>
                </c:pt>
                <c:pt idx="97">
                  <c:v>0.55693919999999997</c:v>
                </c:pt>
                <c:pt idx="98">
                  <c:v>0.52387680000000003</c:v>
                </c:pt>
                <c:pt idx="99">
                  <c:v>0.53198369999999995</c:v>
                </c:pt>
                <c:pt idx="100">
                  <c:v>7.0023451000000003</c:v>
                </c:pt>
                <c:pt idx="101">
                  <c:v>6.9304515000000002</c:v>
                </c:pt>
                <c:pt idx="102">
                  <c:v>6.9545124999999999</c:v>
                </c:pt>
                <c:pt idx="103">
                  <c:v>6.9799702999999997</c:v>
                </c:pt>
                <c:pt idx="104">
                  <c:v>37.020909600000003</c:v>
                </c:pt>
                <c:pt idx="105">
                  <c:v>36.832150400000003</c:v>
                </c:pt>
                <c:pt idx="106">
                  <c:v>36.829784799999999</c:v>
                </c:pt>
                <c:pt idx="107">
                  <c:v>36.9425916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D-4F0F-A166-BE8F8F461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  <c:majorUnit val="1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Eval Time vs.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Correlation!$E$3:$E$110</c:f>
              <c:numCache>
                <c:formatCode>General</c:formatCode>
                <c:ptCount val="1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</c:numCache>
            </c:numRef>
          </c:xVal>
          <c:yVal>
            <c:numRef>
              <c:f>Correlation!$N$3:$N$110</c:f>
              <c:numCache>
                <c:formatCode>0.000</c:formatCode>
                <c:ptCount val="108"/>
                <c:pt idx="0">
                  <c:v>3.44736E-2</c:v>
                </c:pt>
                <c:pt idx="1">
                  <c:v>2.81882E-2</c:v>
                </c:pt>
                <c:pt idx="2">
                  <c:v>2.4726999999999999E-2</c:v>
                </c:pt>
                <c:pt idx="3">
                  <c:v>2.9616E-2</c:v>
                </c:pt>
                <c:pt idx="4">
                  <c:v>2.3502499999999999E-2</c:v>
                </c:pt>
                <c:pt idx="5">
                  <c:v>2.5945900000000001E-2</c:v>
                </c:pt>
                <c:pt idx="6">
                  <c:v>2.63667E-2</c:v>
                </c:pt>
                <c:pt idx="7">
                  <c:v>2.3004E-2</c:v>
                </c:pt>
                <c:pt idx="8">
                  <c:v>2.44277E-2</c:v>
                </c:pt>
                <c:pt idx="9">
                  <c:v>2.3218200000000001E-2</c:v>
                </c:pt>
                <c:pt idx="10">
                  <c:v>2.5479999999999999E-2</c:v>
                </c:pt>
                <c:pt idx="11">
                  <c:v>3.4722700000000002E-2</c:v>
                </c:pt>
                <c:pt idx="12">
                  <c:v>3.5166700000000002E-2</c:v>
                </c:pt>
                <c:pt idx="13">
                  <c:v>5.4706100000000001E-2</c:v>
                </c:pt>
                <c:pt idx="14">
                  <c:v>5.3815700000000001E-2</c:v>
                </c:pt>
                <c:pt idx="15">
                  <c:v>0.1006628</c:v>
                </c:pt>
                <c:pt idx="16">
                  <c:v>4.3434599999999997E-2</c:v>
                </c:pt>
                <c:pt idx="17">
                  <c:v>4.38869E-2</c:v>
                </c:pt>
                <c:pt idx="18">
                  <c:v>4.5271199999999998E-2</c:v>
                </c:pt>
                <c:pt idx="19">
                  <c:v>4.3769099999999998E-2</c:v>
                </c:pt>
                <c:pt idx="20">
                  <c:v>3.5891899999999997E-2</c:v>
                </c:pt>
                <c:pt idx="21">
                  <c:v>3.8901900000000003E-2</c:v>
                </c:pt>
                <c:pt idx="22">
                  <c:v>4.2927699999999999E-2</c:v>
                </c:pt>
                <c:pt idx="23">
                  <c:v>4.9684899999999997E-2</c:v>
                </c:pt>
                <c:pt idx="24">
                  <c:v>7.19114E-2</c:v>
                </c:pt>
                <c:pt idx="25">
                  <c:v>7.9336100000000007E-2</c:v>
                </c:pt>
                <c:pt idx="26">
                  <c:v>8.1101699999999999E-2</c:v>
                </c:pt>
                <c:pt idx="27">
                  <c:v>7.21387E-2</c:v>
                </c:pt>
                <c:pt idx="28">
                  <c:v>7.2617500000000001E-2</c:v>
                </c:pt>
                <c:pt idx="29">
                  <c:v>7.5328800000000001E-2</c:v>
                </c:pt>
                <c:pt idx="30">
                  <c:v>7.4943399999999993E-2</c:v>
                </c:pt>
                <c:pt idx="31">
                  <c:v>6.9213300000000005E-2</c:v>
                </c:pt>
                <c:pt idx="32">
                  <c:v>7.1290300000000001E-2</c:v>
                </c:pt>
                <c:pt idx="33">
                  <c:v>7.7014299999999994E-2</c:v>
                </c:pt>
                <c:pt idx="34">
                  <c:v>7.7777299999999994E-2</c:v>
                </c:pt>
                <c:pt idx="35">
                  <c:v>6.8771499999999999E-2</c:v>
                </c:pt>
                <c:pt idx="36">
                  <c:v>0.2260597</c:v>
                </c:pt>
                <c:pt idx="37">
                  <c:v>0.22529830000000001</c:v>
                </c:pt>
                <c:pt idx="38">
                  <c:v>0.23524600000000001</c:v>
                </c:pt>
                <c:pt idx="39">
                  <c:v>0.26669280000000001</c:v>
                </c:pt>
                <c:pt idx="40">
                  <c:v>0.21713489999999999</c:v>
                </c:pt>
                <c:pt idx="41">
                  <c:v>0.21809149999999999</c:v>
                </c:pt>
                <c:pt idx="42">
                  <c:v>0.2265499</c:v>
                </c:pt>
                <c:pt idx="43">
                  <c:v>0.2063344</c:v>
                </c:pt>
                <c:pt idx="44">
                  <c:v>0.21122589999999999</c:v>
                </c:pt>
                <c:pt idx="45">
                  <c:v>0.2113525</c:v>
                </c:pt>
                <c:pt idx="46">
                  <c:v>0.2152577</c:v>
                </c:pt>
                <c:pt idx="47">
                  <c:v>0.2128564</c:v>
                </c:pt>
                <c:pt idx="48">
                  <c:v>0.43346560000000001</c:v>
                </c:pt>
                <c:pt idx="49">
                  <c:v>0.41974719999999999</c:v>
                </c:pt>
                <c:pt idx="50">
                  <c:v>0.41527459999999999</c:v>
                </c:pt>
                <c:pt idx="51">
                  <c:v>0.45422960000000001</c:v>
                </c:pt>
                <c:pt idx="52">
                  <c:v>0.40380880000000002</c:v>
                </c:pt>
                <c:pt idx="53">
                  <c:v>0.43339529999999998</c:v>
                </c:pt>
                <c:pt idx="54">
                  <c:v>0.40640199999999999</c:v>
                </c:pt>
                <c:pt idx="55">
                  <c:v>0.39996470000000001</c:v>
                </c:pt>
                <c:pt idx="56">
                  <c:v>0.41532659999999999</c:v>
                </c:pt>
                <c:pt idx="57">
                  <c:v>0.41012530000000003</c:v>
                </c:pt>
                <c:pt idx="58">
                  <c:v>0.41691830000000002</c:v>
                </c:pt>
                <c:pt idx="59">
                  <c:v>0.43140620000000002</c:v>
                </c:pt>
                <c:pt idx="60">
                  <c:v>0.73850510000000003</c:v>
                </c:pt>
                <c:pt idx="61">
                  <c:v>0.77367450000000004</c:v>
                </c:pt>
                <c:pt idx="62">
                  <c:v>0.75033740000000004</c:v>
                </c:pt>
                <c:pt idx="63">
                  <c:v>0.78662540000000003</c:v>
                </c:pt>
                <c:pt idx="64">
                  <c:v>0.76060539999999999</c:v>
                </c:pt>
                <c:pt idx="65">
                  <c:v>0.74273540000000005</c:v>
                </c:pt>
                <c:pt idx="66">
                  <c:v>0.74429719999999999</c:v>
                </c:pt>
                <c:pt idx="67">
                  <c:v>0.75709550000000003</c:v>
                </c:pt>
                <c:pt idx="68">
                  <c:v>0.76315820000000001</c:v>
                </c:pt>
                <c:pt idx="69">
                  <c:v>0.72708640000000002</c:v>
                </c:pt>
                <c:pt idx="70">
                  <c:v>0.72593010000000002</c:v>
                </c:pt>
                <c:pt idx="71">
                  <c:v>0.74818399999999996</c:v>
                </c:pt>
                <c:pt idx="72">
                  <c:v>2.0323235999999998</c:v>
                </c:pt>
                <c:pt idx="73">
                  <c:v>2.0246504000000001</c:v>
                </c:pt>
                <c:pt idx="74">
                  <c:v>2.0617226</c:v>
                </c:pt>
                <c:pt idx="75">
                  <c:v>2.0491674999999998</c:v>
                </c:pt>
                <c:pt idx="76">
                  <c:v>2.0652637</c:v>
                </c:pt>
                <c:pt idx="77">
                  <c:v>2.0600486</c:v>
                </c:pt>
                <c:pt idx="78">
                  <c:v>2.0815293000000001</c:v>
                </c:pt>
                <c:pt idx="79">
                  <c:v>2.0779185</c:v>
                </c:pt>
                <c:pt idx="80">
                  <c:v>2.0313810999999999</c:v>
                </c:pt>
                <c:pt idx="81">
                  <c:v>2.0205167999999998</c:v>
                </c:pt>
                <c:pt idx="82">
                  <c:v>2.0916817999999999</c:v>
                </c:pt>
                <c:pt idx="83">
                  <c:v>2.0392657000000001</c:v>
                </c:pt>
                <c:pt idx="84">
                  <c:v>5.5678578999999999</c:v>
                </c:pt>
                <c:pt idx="85">
                  <c:v>4.8449372999999998</c:v>
                </c:pt>
                <c:pt idx="86">
                  <c:v>4.9210304000000002</c:v>
                </c:pt>
                <c:pt idx="87">
                  <c:v>5.6803124</c:v>
                </c:pt>
                <c:pt idx="88">
                  <c:v>4.8093526999999998</c:v>
                </c:pt>
                <c:pt idx="89">
                  <c:v>5.6735401000000003</c:v>
                </c:pt>
                <c:pt idx="90">
                  <c:v>4.2907612000000004</c:v>
                </c:pt>
                <c:pt idx="91">
                  <c:v>5.1032697999999996</c:v>
                </c:pt>
                <c:pt idx="92">
                  <c:v>5.2484770000000003</c:v>
                </c:pt>
                <c:pt idx="93">
                  <c:v>5.2140898</c:v>
                </c:pt>
                <c:pt idx="94">
                  <c:v>5.2736291</c:v>
                </c:pt>
                <c:pt idx="95">
                  <c:v>4.9360261999999997</c:v>
                </c:pt>
                <c:pt idx="96">
                  <c:v>7.6999164999999996</c:v>
                </c:pt>
                <c:pt idx="97">
                  <c:v>7.7070487999999999</c:v>
                </c:pt>
                <c:pt idx="98">
                  <c:v>7.8365961000000004</c:v>
                </c:pt>
                <c:pt idx="99">
                  <c:v>8.8261900999999998</c:v>
                </c:pt>
                <c:pt idx="100">
                  <c:v>7.7517836000000004</c:v>
                </c:pt>
                <c:pt idx="101">
                  <c:v>7.8317772000000003</c:v>
                </c:pt>
                <c:pt idx="102">
                  <c:v>7.8391921</c:v>
                </c:pt>
                <c:pt idx="103">
                  <c:v>7.8653535000000003</c:v>
                </c:pt>
                <c:pt idx="104">
                  <c:v>7.7179773999999997</c:v>
                </c:pt>
                <c:pt idx="105">
                  <c:v>7.8265351000000001</c:v>
                </c:pt>
                <c:pt idx="106">
                  <c:v>7.8268049</c:v>
                </c:pt>
                <c:pt idx="107">
                  <c:v>7.7478321000000001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4-40A6-AE09-8F0E8E34D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  <c:majorUnit val="1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Alloy Time vs. 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Correlation!$F$3:$F$110</c:f>
              <c:numCache>
                <c:formatCode>General</c:formatCode>
                <c:ptCount val="1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</c:numCache>
            </c:numRef>
          </c:xVal>
          <c:yVal>
            <c:numRef>
              <c:f>Correlation!$M$3:$M$110</c:f>
              <c:numCache>
                <c:formatCode>0.000</c:formatCode>
                <c:ptCount val="108"/>
                <c:pt idx="0">
                  <c:v>2.6212300000000001E-2</c:v>
                </c:pt>
                <c:pt idx="1">
                  <c:v>2.4819399999999998E-2</c:v>
                </c:pt>
                <c:pt idx="2">
                  <c:v>2.3771799999999999E-2</c:v>
                </c:pt>
                <c:pt idx="3">
                  <c:v>2.9026E-2</c:v>
                </c:pt>
                <c:pt idx="4">
                  <c:v>4.3377100000000002E-2</c:v>
                </c:pt>
                <c:pt idx="5">
                  <c:v>5.1815E-2</c:v>
                </c:pt>
                <c:pt idx="6">
                  <c:v>6.0966300000000001E-2</c:v>
                </c:pt>
                <c:pt idx="7">
                  <c:v>4.3601300000000003E-2</c:v>
                </c:pt>
                <c:pt idx="8">
                  <c:v>5.1179099999999998E-2</c:v>
                </c:pt>
                <c:pt idx="9">
                  <c:v>6.2179199999999997E-2</c:v>
                </c:pt>
                <c:pt idx="10">
                  <c:v>5.5190299999999998E-2</c:v>
                </c:pt>
                <c:pt idx="11">
                  <c:v>6.5205700000000005E-2</c:v>
                </c:pt>
                <c:pt idx="12">
                  <c:v>0.1773941</c:v>
                </c:pt>
                <c:pt idx="13">
                  <c:v>0.1121583</c:v>
                </c:pt>
                <c:pt idx="14">
                  <c:v>9.9513299999999999E-2</c:v>
                </c:pt>
                <c:pt idx="15">
                  <c:v>0.72665409999999997</c:v>
                </c:pt>
                <c:pt idx="16">
                  <c:v>0.37919350000000002</c:v>
                </c:pt>
                <c:pt idx="17">
                  <c:v>0.40051690000000001</c:v>
                </c:pt>
                <c:pt idx="18">
                  <c:v>0.39734190000000003</c:v>
                </c:pt>
                <c:pt idx="19">
                  <c:v>0.37807970000000002</c:v>
                </c:pt>
                <c:pt idx="20">
                  <c:v>0.96907560000000004</c:v>
                </c:pt>
                <c:pt idx="21">
                  <c:v>0.95260900000000004</c:v>
                </c:pt>
                <c:pt idx="22">
                  <c:v>0.92985810000000002</c:v>
                </c:pt>
                <c:pt idx="23">
                  <c:v>1.0002732999999999</c:v>
                </c:pt>
                <c:pt idx="24">
                  <c:v>0.54097649999999997</c:v>
                </c:pt>
                <c:pt idx="25">
                  <c:v>0.51453409999999999</c:v>
                </c:pt>
                <c:pt idx="26">
                  <c:v>0.53126850000000003</c:v>
                </c:pt>
                <c:pt idx="27">
                  <c:v>0.53395570000000003</c:v>
                </c:pt>
                <c:pt idx="28">
                  <c:v>6.9263759</c:v>
                </c:pt>
                <c:pt idx="29">
                  <c:v>6.9123013000000002</c:v>
                </c:pt>
                <c:pt idx="30">
                  <c:v>6.9627777999999996</c:v>
                </c:pt>
                <c:pt idx="31">
                  <c:v>6.9863220000000004</c:v>
                </c:pt>
                <c:pt idx="32">
                  <c:v>36.645136299999997</c:v>
                </c:pt>
                <c:pt idx="33">
                  <c:v>36.938375000000001</c:v>
                </c:pt>
                <c:pt idx="34">
                  <c:v>37.0139535</c:v>
                </c:pt>
                <c:pt idx="35">
                  <c:v>36.738167300000001</c:v>
                </c:pt>
                <c:pt idx="36">
                  <c:v>2.27067E-2</c:v>
                </c:pt>
                <c:pt idx="37">
                  <c:v>2.5356799999999999E-2</c:v>
                </c:pt>
                <c:pt idx="38">
                  <c:v>3.3881500000000002E-2</c:v>
                </c:pt>
                <c:pt idx="39">
                  <c:v>2.9525699999999998E-2</c:v>
                </c:pt>
                <c:pt idx="40">
                  <c:v>4.7781499999999998E-2</c:v>
                </c:pt>
                <c:pt idx="41">
                  <c:v>4.8093700000000003E-2</c:v>
                </c:pt>
                <c:pt idx="42">
                  <c:v>4.6934499999999997E-2</c:v>
                </c:pt>
                <c:pt idx="43">
                  <c:v>5.5066200000000003E-2</c:v>
                </c:pt>
                <c:pt idx="44">
                  <c:v>6.6053500000000001E-2</c:v>
                </c:pt>
                <c:pt idx="45">
                  <c:v>5.9732500000000001E-2</c:v>
                </c:pt>
                <c:pt idx="46">
                  <c:v>6.1681600000000003E-2</c:v>
                </c:pt>
                <c:pt idx="47">
                  <c:v>6.3522499999999996E-2</c:v>
                </c:pt>
                <c:pt idx="48">
                  <c:v>0.11148719999999999</c:v>
                </c:pt>
                <c:pt idx="49">
                  <c:v>0.1031155</c:v>
                </c:pt>
                <c:pt idx="50">
                  <c:v>9.9720699999999995E-2</c:v>
                </c:pt>
                <c:pt idx="51">
                  <c:v>0.21073900000000001</c:v>
                </c:pt>
                <c:pt idx="52">
                  <c:v>0.39740350000000002</c:v>
                </c:pt>
                <c:pt idx="53">
                  <c:v>0.38334829999999998</c:v>
                </c:pt>
                <c:pt idx="54">
                  <c:v>0.37844329999999998</c:v>
                </c:pt>
                <c:pt idx="55">
                  <c:v>0.39932010000000001</c:v>
                </c:pt>
                <c:pt idx="56">
                  <c:v>0.93032009999999998</c:v>
                </c:pt>
                <c:pt idx="57">
                  <c:v>0.92414980000000002</c:v>
                </c:pt>
                <c:pt idx="58">
                  <c:v>0.92697620000000003</c:v>
                </c:pt>
                <c:pt idx="59">
                  <c:v>0.91301670000000001</c:v>
                </c:pt>
                <c:pt idx="60">
                  <c:v>0.52949029999999997</c:v>
                </c:pt>
                <c:pt idx="61">
                  <c:v>0.5258275</c:v>
                </c:pt>
                <c:pt idx="62">
                  <c:v>0.55030120000000005</c:v>
                </c:pt>
                <c:pt idx="63">
                  <c:v>0.56672409999999995</c:v>
                </c:pt>
                <c:pt idx="64">
                  <c:v>6.9380174999999999</c:v>
                </c:pt>
                <c:pt idx="65">
                  <c:v>7.0382772999999998</c:v>
                </c:pt>
                <c:pt idx="66">
                  <c:v>6.9430601000000003</c:v>
                </c:pt>
                <c:pt idx="67">
                  <c:v>6.9672055999999998</c:v>
                </c:pt>
                <c:pt idx="68">
                  <c:v>33.392169299999999</c:v>
                </c:pt>
                <c:pt idx="69">
                  <c:v>36.681484400000002</c:v>
                </c:pt>
                <c:pt idx="70">
                  <c:v>36.739888899999997</c:v>
                </c:pt>
                <c:pt idx="71">
                  <c:v>36.703446800000002</c:v>
                </c:pt>
                <c:pt idx="72">
                  <c:v>2.8616800000000001E-2</c:v>
                </c:pt>
                <c:pt idx="73">
                  <c:v>2.3400000000000001E-2</c:v>
                </c:pt>
                <c:pt idx="74">
                  <c:v>3.03293E-2</c:v>
                </c:pt>
                <c:pt idx="75">
                  <c:v>3.0526899999999999E-2</c:v>
                </c:pt>
                <c:pt idx="76">
                  <c:v>4.9854099999999998E-2</c:v>
                </c:pt>
                <c:pt idx="77">
                  <c:v>4.9554000000000001E-2</c:v>
                </c:pt>
                <c:pt idx="78">
                  <c:v>4.9238200000000003E-2</c:v>
                </c:pt>
                <c:pt idx="79">
                  <c:v>4.4717899999999998E-2</c:v>
                </c:pt>
                <c:pt idx="80">
                  <c:v>5.5798800000000003E-2</c:v>
                </c:pt>
                <c:pt idx="81">
                  <c:v>5.4591899999999999E-2</c:v>
                </c:pt>
                <c:pt idx="82">
                  <c:v>5.6974400000000001E-2</c:v>
                </c:pt>
                <c:pt idx="83">
                  <c:v>5.53547E-2</c:v>
                </c:pt>
                <c:pt idx="84">
                  <c:v>0.13036639999999999</c:v>
                </c:pt>
                <c:pt idx="85">
                  <c:v>0.1085502</c:v>
                </c:pt>
                <c:pt idx="86">
                  <c:v>9.4583700000000007E-2</c:v>
                </c:pt>
                <c:pt idx="87">
                  <c:v>0.18668489999999999</c:v>
                </c:pt>
                <c:pt idx="88">
                  <c:v>0.40074559999999998</c:v>
                </c:pt>
                <c:pt idx="89">
                  <c:v>0.39426319999999998</c:v>
                </c:pt>
                <c:pt idx="90">
                  <c:v>0.41541719999999999</c:v>
                </c:pt>
                <c:pt idx="91">
                  <c:v>0.4063061</c:v>
                </c:pt>
                <c:pt idx="92">
                  <c:v>0.92583740000000003</c:v>
                </c:pt>
                <c:pt idx="93">
                  <c:v>0.95840700000000001</c:v>
                </c:pt>
                <c:pt idx="94">
                  <c:v>0.92691170000000001</c:v>
                </c:pt>
                <c:pt idx="95">
                  <c:v>1.0370980000000001</c:v>
                </c:pt>
                <c:pt idx="96">
                  <c:v>0.54353450000000003</c:v>
                </c:pt>
                <c:pt idx="97">
                  <c:v>0.55693919999999997</c:v>
                </c:pt>
                <c:pt idx="98">
                  <c:v>0.52387680000000003</c:v>
                </c:pt>
                <c:pt idx="99">
                  <c:v>0.53198369999999995</c:v>
                </c:pt>
                <c:pt idx="100">
                  <c:v>7.0023451000000003</c:v>
                </c:pt>
                <c:pt idx="101">
                  <c:v>6.9304515000000002</c:v>
                </c:pt>
                <c:pt idx="102">
                  <c:v>6.9545124999999999</c:v>
                </c:pt>
                <c:pt idx="103">
                  <c:v>6.9799702999999997</c:v>
                </c:pt>
                <c:pt idx="104">
                  <c:v>37.020909600000003</c:v>
                </c:pt>
                <c:pt idx="105">
                  <c:v>36.832150400000003</c:v>
                </c:pt>
                <c:pt idx="106">
                  <c:v>36.829784799999999</c:v>
                </c:pt>
                <c:pt idx="107">
                  <c:v>36.9425916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B-45F7-8D86-F3709019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  <c:majorUnit val="1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Eval Time vs. 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Correlation!$F$3:$F$110</c:f>
              <c:numCache>
                <c:formatCode>General</c:formatCode>
                <c:ptCount val="1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</c:numCache>
            </c:numRef>
          </c:xVal>
          <c:yVal>
            <c:numRef>
              <c:f>Correlation!$N$3:$N$110</c:f>
              <c:numCache>
                <c:formatCode>0.000</c:formatCode>
                <c:ptCount val="108"/>
                <c:pt idx="0">
                  <c:v>3.44736E-2</c:v>
                </c:pt>
                <c:pt idx="1">
                  <c:v>2.81882E-2</c:v>
                </c:pt>
                <c:pt idx="2">
                  <c:v>2.4726999999999999E-2</c:v>
                </c:pt>
                <c:pt idx="3">
                  <c:v>2.9616E-2</c:v>
                </c:pt>
                <c:pt idx="4">
                  <c:v>2.3502499999999999E-2</c:v>
                </c:pt>
                <c:pt idx="5">
                  <c:v>2.5945900000000001E-2</c:v>
                </c:pt>
                <c:pt idx="6">
                  <c:v>2.63667E-2</c:v>
                </c:pt>
                <c:pt idx="7">
                  <c:v>2.3004E-2</c:v>
                </c:pt>
                <c:pt idx="8">
                  <c:v>2.44277E-2</c:v>
                </c:pt>
                <c:pt idx="9">
                  <c:v>2.3218200000000001E-2</c:v>
                </c:pt>
                <c:pt idx="10">
                  <c:v>2.5479999999999999E-2</c:v>
                </c:pt>
                <c:pt idx="11">
                  <c:v>3.4722700000000002E-2</c:v>
                </c:pt>
                <c:pt idx="12">
                  <c:v>3.5166700000000002E-2</c:v>
                </c:pt>
                <c:pt idx="13">
                  <c:v>5.4706100000000001E-2</c:v>
                </c:pt>
                <c:pt idx="14">
                  <c:v>5.3815700000000001E-2</c:v>
                </c:pt>
                <c:pt idx="15">
                  <c:v>0.1006628</c:v>
                </c:pt>
                <c:pt idx="16">
                  <c:v>4.3434599999999997E-2</c:v>
                </c:pt>
                <c:pt idx="17">
                  <c:v>4.38869E-2</c:v>
                </c:pt>
                <c:pt idx="18">
                  <c:v>4.5271199999999998E-2</c:v>
                </c:pt>
                <c:pt idx="19">
                  <c:v>4.3769099999999998E-2</c:v>
                </c:pt>
                <c:pt idx="20">
                  <c:v>3.5891899999999997E-2</c:v>
                </c:pt>
                <c:pt idx="21">
                  <c:v>3.8901900000000003E-2</c:v>
                </c:pt>
                <c:pt idx="22">
                  <c:v>4.2927699999999999E-2</c:v>
                </c:pt>
                <c:pt idx="23">
                  <c:v>4.9684899999999997E-2</c:v>
                </c:pt>
                <c:pt idx="24">
                  <c:v>7.19114E-2</c:v>
                </c:pt>
                <c:pt idx="25">
                  <c:v>7.9336100000000007E-2</c:v>
                </c:pt>
                <c:pt idx="26">
                  <c:v>8.1101699999999999E-2</c:v>
                </c:pt>
                <c:pt idx="27">
                  <c:v>7.21387E-2</c:v>
                </c:pt>
                <c:pt idx="28">
                  <c:v>7.2617500000000001E-2</c:v>
                </c:pt>
                <c:pt idx="29">
                  <c:v>7.5328800000000001E-2</c:v>
                </c:pt>
                <c:pt idx="30">
                  <c:v>7.4943399999999993E-2</c:v>
                </c:pt>
                <c:pt idx="31">
                  <c:v>6.9213300000000005E-2</c:v>
                </c:pt>
                <c:pt idx="32">
                  <c:v>7.1290300000000001E-2</c:v>
                </c:pt>
                <c:pt idx="33">
                  <c:v>7.7014299999999994E-2</c:v>
                </c:pt>
                <c:pt idx="34">
                  <c:v>7.7777299999999994E-2</c:v>
                </c:pt>
                <c:pt idx="35">
                  <c:v>6.8771499999999999E-2</c:v>
                </c:pt>
                <c:pt idx="36">
                  <c:v>0.2260597</c:v>
                </c:pt>
                <c:pt idx="37">
                  <c:v>0.22529830000000001</c:v>
                </c:pt>
                <c:pt idx="38">
                  <c:v>0.23524600000000001</c:v>
                </c:pt>
                <c:pt idx="39">
                  <c:v>0.26669280000000001</c:v>
                </c:pt>
                <c:pt idx="40">
                  <c:v>0.21713489999999999</c:v>
                </c:pt>
                <c:pt idx="41">
                  <c:v>0.21809149999999999</c:v>
                </c:pt>
                <c:pt idx="42">
                  <c:v>0.2265499</c:v>
                </c:pt>
                <c:pt idx="43">
                  <c:v>0.2063344</c:v>
                </c:pt>
                <c:pt idx="44">
                  <c:v>0.21122589999999999</c:v>
                </c:pt>
                <c:pt idx="45">
                  <c:v>0.2113525</c:v>
                </c:pt>
                <c:pt idx="46">
                  <c:v>0.2152577</c:v>
                </c:pt>
                <c:pt idx="47">
                  <c:v>0.2128564</c:v>
                </c:pt>
                <c:pt idx="48">
                  <c:v>0.43346560000000001</c:v>
                </c:pt>
                <c:pt idx="49">
                  <c:v>0.41974719999999999</c:v>
                </c:pt>
                <c:pt idx="50">
                  <c:v>0.41527459999999999</c:v>
                </c:pt>
                <c:pt idx="51">
                  <c:v>0.45422960000000001</c:v>
                </c:pt>
                <c:pt idx="52">
                  <c:v>0.40380880000000002</c:v>
                </c:pt>
                <c:pt idx="53">
                  <c:v>0.43339529999999998</c:v>
                </c:pt>
                <c:pt idx="54">
                  <c:v>0.40640199999999999</c:v>
                </c:pt>
                <c:pt idx="55">
                  <c:v>0.39996470000000001</c:v>
                </c:pt>
                <c:pt idx="56">
                  <c:v>0.41532659999999999</c:v>
                </c:pt>
                <c:pt idx="57">
                  <c:v>0.41012530000000003</c:v>
                </c:pt>
                <c:pt idx="58">
                  <c:v>0.41691830000000002</c:v>
                </c:pt>
                <c:pt idx="59">
                  <c:v>0.43140620000000002</c:v>
                </c:pt>
                <c:pt idx="60">
                  <c:v>0.73850510000000003</c:v>
                </c:pt>
                <c:pt idx="61">
                  <c:v>0.77367450000000004</c:v>
                </c:pt>
                <c:pt idx="62">
                  <c:v>0.75033740000000004</c:v>
                </c:pt>
                <c:pt idx="63">
                  <c:v>0.78662540000000003</c:v>
                </c:pt>
                <c:pt idx="64">
                  <c:v>0.76060539999999999</c:v>
                </c:pt>
                <c:pt idx="65">
                  <c:v>0.74273540000000005</c:v>
                </c:pt>
                <c:pt idx="66">
                  <c:v>0.74429719999999999</c:v>
                </c:pt>
                <c:pt idx="67">
                  <c:v>0.75709550000000003</c:v>
                </c:pt>
                <c:pt idx="68">
                  <c:v>0.76315820000000001</c:v>
                </c:pt>
                <c:pt idx="69">
                  <c:v>0.72708640000000002</c:v>
                </c:pt>
                <c:pt idx="70">
                  <c:v>0.72593010000000002</c:v>
                </c:pt>
                <c:pt idx="71">
                  <c:v>0.74818399999999996</c:v>
                </c:pt>
                <c:pt idx="72">
                  <c:v>2.0323235999999998</c:v>
                </c:pt>
                <c:pt idx="73">
                  <c:v>2.0246504000000001</c:v>
                </c:pt>
                <c:pt idx="74">
                  <c:v>2.0617226</c:v>
                </c:pt>
                <c:pt idx="75">
                  <c:v>2.0491674999999998</c:v>
                </c:pt>
                <c:pt idx="76">
                  <c:v>2.0652637</c:v>
                </c:pt>
                <c:pt idx="77">
                  <c:v>2.0600486</c:v>
                </c:pt>
                <c:pt idx="78">
                  <c:v>2.0815293000000001</c:v>
                </c:pt>
                <c:pt idx="79">
                  <c:v>2.0779185</c:v>
                </c:pt>
                <c:pt idx="80">
                  <c:v>2.0313810999999999</c:v>
                </c:pt>
                <c:pt idx="81">
                  <c:v>2.0205167999999998</c:v>
                </c:pt>
                <c:pt idx="82">
                  <c:v>2.0916817999999999</c:v>
                </c:pt>
                <c:pt idx="83">
                  <c:v>2.0392657000000001</c:v>
                </c:pt>
                <c:pt idx="84">
                  <c:v>5.5678578999999999</c:v>
                </c:pt>
                <c:pt idx="85">
                  <c:v>4.8449372999999998</c:v>
                </c:pt>
                <c:pt idx="86">
                  <c:v>4.9210304000000002</c:v>
                </c:pt>
                <c:pt idx="87">
                  <c:v>5.6803124</c:v>
                </c:pt>
                <c:pt idx="88">
                  <c:v>4.8093526999999998</c:v>
                </c:pt>
                <c:pt idx="89">
                  <c:v>5.6735401000000003</c:v>
                </c:pt>
                <c:pt idx="90">
                  <c:v>4.2907612000000004</c:v>
                </c:pt>
                <c:pt idx="91">
                  <c:v>5.1032697999999996</c:v>
                </c:pt>
                <c:pt idx="92">
                  <c:v>5.2484770000000003</c:v>
                </c:pt>
                <c:pt idx="93">
                  <c:v>5.2140898</c:v>
                </c:pt>
                <c:pt idx="94">
                  <c:v>5.2736291</c:v>
                </c:pt>
                <c:pt idx="95">
                  <c:v>4.9360261999999997</c:v>
                </c:pt>
                <c:pt idx="96">
                  <c:v>7.6999164999999996</c:v>
                </c:pt>
                <c:pt idx="97">
                  <c:v>7.7070487999999999</c:v>
                </c:pt>
                <c:pt idx="98">
                  <c:v>7.8365961000000004</c:v>
                </c:pt>
                <c:pt idx="99">
                  <c:v>8.8261900999999998</c:v>
                </c:pt>
                <c:pt idx="100">
                  <c:v>7.7517836000000004</c:v>
                </c:pt>
                <c:pt idx="101">
                  <c:v>7.8317772000000003</c:v>
                </c:pt>
                <c:pt idx="102">
                  <c:v>7.8391921</c:v>
                </c:pt>
                <c:pt idx="103">
                  <c:v>7.8653535000000003</c:v>
                </c:pt>
                <c:pt idx="104">
                  <c:v>7.7179773999999997</c:v>
                </c:pt>
                <c:pt idx="105">
                  <c:v>7.8265351000000001</c:v>
                </c:pt>
                <c:pt idx="106">
                  <c:v>7.8268049</c:v>
                </c:pt>
                <c:pt idx="107">
                  <c:v>7.7478321000000001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5-402B-9DC6-A73373225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  <c:majorUnit val="1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Alloy Time vs. Mapping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Correlation!$G$3:$G$110</c:f>
              <c:numCache>
                <c:formatCode>General</c:formatCode>
                <c:ptCount val="10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  <c:pt idx="32">
                  <c:v>362</c:v>
                </c:pt>
                <c:pt idx="33">
                  <c:v>362</c:v>
                </c:pt>
                <c:pt idx="34">
                  <c:v>362</c:v>
                </c:pt>
                <c:pt idx="35">
                  <c:v>362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173</c:v>
                </c:pt>
                <c:pt idx="65">
                  <c:v>173</c:v>
                </c:pt>
                <c:pt idx="66">
                  <c:v>173</c:v>
                </c:pt>
                <c:pt idx="67">
                  <c:v>173</c:v>
                </c:pt>
                <c:pt idx="68">
                  <c:v>362</c:v>
                </c:pt>
                <c:pt idx="69">
                  <c:v>362</c:v>
                </c:pt>
                <c:pt idx="70">
                  <c:v>362</c:v>
                </c:pt>
                <c:pt idx="71">
                  <c:v>362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173</c:v>
                </c:pt>
                <c:pt idx="101">
                  <c:v>173</c:v>
                </c:pt>
                <c:pt idx="102">
                  <c:v>173</c:v>
                </c:pt>
                <c:pt idx="103">
                  <c:v>173</c:v>
                </c:pt>
                <c:pt idx="104">
                  <c:v>362</c:v>
                </c:pt>
                <c:pt idx="105">
                  <c:v>362</c:v>
                </c:pt>
                <c:pt idx="106">
                  <c:v>362</c:v>
                </c:pt>
                <c:pt idx="107">
                  <c:v>362</c:v>
                </c:pt>
              </c:numCache>
            </c:numRef>
          </c:xVal>
          <c:yVal>
            <c:numRef>
              <c:f>Correlation!$M$3:$M$110</c:f>
              <c:numCache>
                <c:formatCode>0.000</c:formatCode>
                <c:ptCount val="108"/>
                <c:pt idx="0">
                  <c:v>2.6212300000000001E-2</c:v>
                </c:pt>
                <c:pt idx="1">
                  <c:v>2.4819399999999998E-2</c:v>
                </c:pt>
                <c:pt idx="2">
                  <c:v>2.3771799999999999E-2</c:v>
                </c:pt>
                <c:pt idx="3">
                  <c:v>2.9026E-2</c:v>
                </c:pt>
                <c:pt idx="4">
                  <c:v>4.3377100000000002E-2</c:v>
                </c:pt>
                <c:pt idx="5">
                  <c:v>5.1815E-2</c:v>
                </c:pt>
                <c:pt idx="6">
                  <c:v>6.0966300000000001E-2</c:v>
                </c:pt>
                <c:pt idx="7">
                  <c:v>4.3601300000000003E-2</c:v>
                </c:pt>
                <c:pt idx="8">
                  <c:v>5.1179099999999998E-2</c:v>
                </c:pt>
                <c:pt idx="9">
                  <c:v>6.2179199999999997E-2</c:v>
                </c:pt>
                <c:pt idx="10">
                  <c:v>5.5190299999999998E-2</c:v>
                </c:pt>
                <c:pt idx="11">
                  <c:v>6.5205700000000005E-2</c:v>
                </c:pt>
                <c:pt idx="12">
                  <c:v>0.1773941</c:v>
                </c:pt>
                <c:pt idx="13">
                  <c:v>0.1121583</c:v>
                </c:pt>
                <c:pt idx="14">
                  <c:v>9.9513299999999999E-2</c:v>
                </c:pt>
                <c:pt idx="15">
                  <c:v>0.72665409999999997</c:v>
                </c:pt>
                <c:pt idx="16">
                  <c:v>0.37919350000000002</c:v>
                </c:pt>
                <c:pt idx="17">
                  <c:v>0.40051690000000001</c:v>
                </c:pt>
                <c:pt idx="18">
                  <c:v>0.39734190000000003</c:v>
                </c:pt>
                <c:pt idx="19">
                  <c:v>0.37807970000000002</c:v>
                </c:pt>
                <c:pt idx="20">
                  <c:v>0.96907560000000004</c:v>
                </c:pt>
                <c:pt idx="21">
                  <c:v>0.95260900000000004</c:v>
                </c:pt>
                <c:pt idx="22">
                  <c:v>0.92985810000000002</c:v>
                </c:pt>
                <c:pt idx="23">
                  <c:v>1.0002732999999999</c:v>
                </c:pt>
                <c:pt idx="24">
                  <c:v>0.54097649999999997</c:v>
                </c:pt>
                <c:pt idx="25">
                  <c:v>0.51453409999999999</c:v>
                </c:pt>
                <c:pt idx="26">
                  <c:v>0.53126850000000003</c:v>
                </c:pt>
                <c:pt idx="27">
                  <c:v>0.53395570000000003</c:v>
                </c:pt>
                <c:pt idx="28">
                  <c:v>6.9263759</c:v>
                </c:pt>
                <c:pt idx="29">
                  <c:v>6.9123013000000002</c:v>
                </c:pt>
                <c:pt idx="30">
                  <c:v>6.9627777999999996</c:v>
                </c:pt>
                <c:pt idx="31">
                  <c:v>6.9863220000000004</c:v>
                </c:pt>
                <c:pt idx="32">
                  <c:v>36.645136299999997</c:v>
                </c:pt>
                <c:pt idx="33">
                  <c:v>36.938375000000001</c:v>
                </c:pt>
                <c:pt idx="34">
                  <c:v>37.0139535</c:v>
                </c:pt>
                <c:pt idx="35">
                  <c:v>36.738167300000001</c:v>
                </c:pt>
                <c:pt idx="36">
                  <c:v>2.27067E-2</c:v>
                </c:pt>
                <c:pt idx="37">
                  <c:v>2.5356799999999999E-2</c:v>
                </c:pt>
                <c:pt idx="38">
                  <c:v>3.3881500000000002E-2</c:v>
                </c:pt>
                <c:pt idx="39">
                  <c:v>2.9525699999999998E-2</c:v>
                </c:pt>
                <c:pt idx="40">
                  <c:v>4.7781499999999998E-2</c:v>
                </c:pt>
                <c:pt idx="41">
                  <c:v>4.8093700000000003E-2</c:v>
                </c:pt>
                <c:pt idx="42">
                  <c:v>4.6934499999999997E-2</c:v>
                </c:pt>
                <c:pt idx="43">
                  <c:v>5.5066200000000003E-2</c:v>
                </c:pt>
                <c:pt idx="44">
                  <c:v>6.6053500000000001E-2</c:v>
                </c:pt>
                <c:pt idx="45">
                  <c:v>5.9732500000000001E-2</c:v>
                </c:pt>
                <c:pt idx="46">
                  <c:v>6.1681600000000003E-2</c:v>
                </c:pt>
                <c:pt idx="47">
                  <c:v>6.3522499999999996E-2</c:v>
                </c:pt>
                <c:pt idx="48">
                  <c:v>0.11148719999999999</c:v>
                </c:pt>
                <c:pt idx="49">
                  <c:v>0.1031155</c:v>
                </c:pt>
                <c:pt idx="50">
                  <c:v>9.9720699999999995E-2</c:v>
                </c:pt>
                <c:pt idx="51">
                  <c:v>0.21073900000000001</c:v>
                </c:pt>
                <c:pt idx="52">
                  <c:v>0.39740350000000002</c:v>
                </c:pt>
                <c:pt idx="53">
                  <c:v>0.38334829999999998</c:v>
                </c:pt>
                <c:pt idx="54">
                  <c:v>0.37844329999999998</c:v>
                </c:pt>
                <c:pt idx="55">
                  <c:v>0.39932010000000001</c:v>
                </c:pt>
                <c:pt idx="56">
                  <c:v>0.93032009999999998</c:v>
                </c:pt>
                <c:pt idx="57">
                  <c:v>0.92414980000000002</c:v>
                </c:pt>
                <c:pt idx="58">
                  <c:v>0.92697620000000003</c:v>
                </c:pt>
                <c:pt idx="59">
                  <c:v>0.91301670000000001</c:v>
                </c:pt>
                <c:pt idx="60">
                  <c:v>0.52949029999999997</c:v>
                </c:pt>
                <c:pt idx="61">
                  <c:v>0.5258275</c:v>
                </c:pt>
                <c:pt idx="62">
                  <c:v>0.55030120000000005</c:v>
                </c:pt>
                <c:pt idx="63">
                  <c:v>0.56672409999999995</c:v>
                </c:pt>
                <c:pt idx="64">
                  <c:v>6.9380174999999999</c:v>
                </c:pt>
                <c:pt idx="65">
                  <c:v>7.0382772999999998</c:v>
                </c:pt>
                <c:pt idx="66">
                  <c:v>6.9430601000000003</c:v>
                </c:pt>
                <c:pt idx="67">
                  <c:v>6.9672055999999998</c:v>
                </c:pt>
                <c:pt idx="68">
                  <c:v>33.392169299999999</c:v>
                </c:pt>
                <c:pt idx="69">
                  <c:v>36.681484400000002</c:v>
                </c:pt>
                <c:pt idx="70">
                  <c:v>36.739888899999997</c:v>
                </c:pt>
                <c:pt idx="71">
                  <c:v>36.703446800000002</c:v>
                </c:pt>
                <c:pt idx="72">
                  <c:v>2.8616800000000001E-2</c:v>
                </c:pt>
                <c:pt idx="73">
                  <c:v>2.3400000000000001E-2</c:v>
                </c:pt>
                <c:pt idx="74">
                  <c:v>3.03293E-2</c:v>
                </c:pt>
                <c:pt idx="75">
                  <c:v>3.0526899999999999E-2</c:v>
                </c:pt>
                <c:pt idx="76">
                  <c:v>4.9854099999999998E-2</c:v>
                </c:pt>
                <c:pt idx="77">
                  <c:v>4.9554000000000001E-2</c:v>
                </c:pt>
                <c:pt idx="78">
                  <c:v>4.9238200000000003E-2</c:v>
                </c:pt>
                <c:pt idx="79">
                  <c:v>4.4717899999999998E-2</c:v>
                </c:pt>
                <c:pt idx="80">
                  <c:v>5.5798800000000003E-2</c:v>
                </c:pt>
                <c:pt idx="81">
                  <c:v>5.4591899999999999E-2</c:v>
                </c:pt>
                <c:pt idx="82">
                  <c:v>5.6974400000000001E-2</c:v>
                </c:pt>
                <c:pt idx="83">
                  <c:v>5.53547E-2</c:v>
                </c:pt>
                <c:pt idx="84">
                  <c:v>0.13036639999999999</c:v>
                </c:pt>
                <c:pt idx="85">
                  <c:v>0.1085502</c:v>
                </c:pt>
                <c:pt idx="86">
                  <c:v>9.4583700000000007E-2</c:v>
                </c:pt>
                <c:pt idx="87">
                  <c:v>0.18668489999999999</c:v>
                </c:pt>
                <c:pt idx="88">
                  <c:v>0.40074559999999998</c:v>
                </c:pt>
                <c:pt idx="89">
                  <c:v>0.39426319999999998</c:v>
                </c:pt>
                <c:pt idx="90">
                  <c:v>0.41541719999999999</c:v>
                </c:pt>
                <c:pt idx="91">
                  <c:v>0.4063061</c:v>
                </c:pt>
                <c:pt idx="92">
                  <c:v>0.92583740000000003</c:v>
                </c:pt>
                <c:pt idx="93">
                  <c:v>0.95840700000000001</c:v>
                </c:pt>
                <c:pt idx="94">
                  <c:v>0.92691170000000001</c:v>
                </c:pt>
                <c:pt idx="95">
                  <c:v>1.0370980000000001</c:v>
                </c:pt>
                <c:pt idx="96">
                  <c:v>0.54353450000000003</c:v>
                </c:pt>
                <c:pt idx="97">
                  <c:v>0.55693919999999997</c:v>
                </c:pt>
                <c:pt idx="98">
                  <c:v>0.52387680000000003</c:v>
                </c:pt>
                <c:pt idx="99">
                  <c:v>0.53198369999999995</c:v>
                </c:pt>
                <c:pt idx="100">
                  <c:v>7.0023451000000003</c:v>
                </c:pt>
                <c:pt idx="101">
                  <c:v>6.9304515000000002</c:v>
                </c:pt>
                <c:pt idx="102">
                  <c:v>6.9545124999999999</c:v>
                </c:pt>
                <c:pt idx="103">
                  <c:v>6.9799702999999997</c:v>
                </c:pt>
                <c:pt idx="104">
                  <c:v>37.020909600000003</c:v>
                </c:pt>
                <c:pt idx="105">
                  <c:v>36.832150400000003</c:v>
                </c:pt>
                <c:pt idx="106">
                  <c:v>36.829784799999999</c:v>
                </c:pt>
                <c:pt idx="107">
                  <c:v>36.9425916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0-4F76-A3BA-F922E369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Eval Time vs. Mapping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Correlation!$G$3:$G$110</c:f>
              <c:numCache>
                <c:formatCode>General</c:formatCode>
                <c:ptCount val="10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  <c:pt idx="32">
                  <c:v>362</c:v>
                </c:pt>
                <c:pt idx="33">
                  <c:v>362</c:v>
                </c:pt>
                <c:pt idx="34">
                  <c:v>362</c:v>
                </c:pt>
                <c:pt idx="35">
                  <c:v>362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173</c:v>
                </c:pt>
                <c:pt idx="65">
                  <c:v>173</c:v>
                </c:pt>
                <c:pt idx="66">
                  <c:v>173</c:v>
                </c:pt>
                <c:pt idx="67">
                  <c:v>173</c:v>
                </c:pt>
                <c:pt idx="68">
                  <c:v>362</c:v>
                </c:pt>
                <c:pt idx="69">
                  <c:v>362</c:v>
                </c:pt>
                <c:pt idx="70">
                  <c:v>362</c:v>
                </c:pt>
                <c:pt idx="71">
                  <c:v>362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173</c:v>
                </c:pt>
                <c:pt idx="101">
                  <c:v>173</c:v>
                </c:pt>
                <c:pt idx="102">
                  <c:v>173</c:v>
                </c:pt>
                <c:pt idx="103">
                  <c:v>173</c:v>
                </c:pt>
                <c:pt idx="104">
                  <c:v>362</c:v>
                </c:pt>
                <c:pt idx="105">
                  <c:v>362</c:v>
                </c:pt>
                <c:pt idx="106">
                  <c:v>362</c:v>
                </c:pt>
                <c:pt idx="107">
                  <c:v>362</c:v>
                </c:pt>
              </c:numCache>
            </c:numRef>
          </c:xVal>
          <c:yVal>
            <c:numRef>
              <c:f>Correlation!$N$3:$N$110</c:f>
              <c:numCache>
                <c:formatCode>0.000</c:formatCode>
                <c:ptCount val="108"/>
                <c:pt idx="0">
                  <c:v>3.44736E-2</c:v>
                </c:pt>
                <c:pt idx="1">
                  <c:v>2.81882E-2</c:v>
                </c:pt>
                <c:pt idx="2">
                  <c:v>2.4726999999999999E-2</c:v>
                </c:pt>
                <c:pt idx="3">
                  <c:v>2.9616E-2</c:v>
                </c:pt>
                <c:pt idx="4">
                  <c:v>2.3502499999999999E-2</c:v>
                </c:pt>
                <c:pt idx="5">
                  <c:v>2.5945900000000001E-2</c:v>
                </c:pt>
                <c:pt idx="6">
                  <c:v>2.63667E-2</c:v>
                </c:pt>
                <c:pt idx="7">
                  <c:v>2.3004E-2</c:v>
                </c:pt>
                <c:pt idx="8">
                  <c:v>2.44277E-2</c:v>
                </c:pt>
                <c:pt idx="9">
                  <c:v>2.3218200000000001E-2</c:v>
                </c:pt>
                <c:pt idx="10">
                  <c:v>2.5479999999999999E-2</c:v>
                </c:pt>
                <c:pt idx="11">
                  <c:v>3.4722700000000002E-2</c:v>
                </c:pt>
                <c:pt idx="12">
                  <c:v>3.5166700000000002E-2</c:v>
                </c:pt>
                <c:pt idx="13">
                  <c:v>5.4706100000000001E-2</c:v>
                </c:pt>
                <c:pt idx="14">
                  <c:v>5.3815700000000001E-2</c:v>
                </c:pt>
                <c:pt idx="15">
                  <c:v>0.1006628</c:v>
                </c:pt>
                <c:pt idx="16">
                  <c:v>4.3434599999999997E-2</c:v>
                </c:pt>
                <c:pt idx="17">
                  <c:v>4.38869E-2</c:v>
                </c:pt>
                <c:pt idx="18">
                  <c:v>4.5271199999999998E-2</c:v>
                </c:pt>
                <c:pt idx="19">
                  <c:v>4.3769099999999998E-2</c:v>
                </c:pt>
                <c:pt idx="20">
                  <c:v>3.5891899999999997E-2</c:v>
                </c:pt>
                <c:pt idx="21">
                  <c:v>3.8901900000000003E-2</c:v>
                </c:pt>
                <c:pt idx="22">
                  <c:v>4.2927699999999999E-2</c:v>
                </c:pt>
                <c:pt idx="23">
                  <c:v>4.9684899999999997E-2</c:v>
                </c:pt>
                <c:pt idx="24">
                  <c:v>7.19114E-2</c:v>
                </c:pt>
                <c:pt idx="25">
                  <c:v>7.9336100000000007E-2</c:v>
                </c:pt>
                <c:pt idx="26">
                  <c:v>8.1101699999999999E-2</c:v>
                </c:pt>
                <c:pt idx="27">
                  <c:v>7.21387E-2</c:v>
                </c:pt>
                <c:pt idx="28">
                  <c:v>7.2617500000000001E-2</c:v>
                </c:pt>
                <c:pt idx="29">
                  <c:v>7.5328800000000001E-2</c:v>
                </c:pt>
                <c:pt idx="30">
                  <c:v>7.4943399999999993E-2</c:v>
                </c:pt>
                <c:pt idx="31">
                  <c:v>6.9213300000000005E-2</c:v>
                </c:pt>
                <c:pt idx="32">
                  <c:v>7.1290300000000001E-2</c:v>
                </c:pt>
                <c:pt idx="33">
                  <c:v>7.7014299999999994E-2</c:v>
                </c:pt>
                <c:pt idx="34">
                  <c:v>7.7777299999999994E-2</c:v>
                </c:pt>
                <c:pt idx="35">
                  <c:v>6.8771499999999999E-2</c:v>
                </c:pt>
                <c:pt idx="36">
                  <c:v>0.2260597</c:v>
                </c:pt>
                <c:pt idx="37">
                  <c:v>0.22529830000000001</c:v>
                </c:pt>
                <c:pt idx="38">
                  <c:v>0.23524600000000001</c:v>
                </c:pt>
                <c:pt idx="39">
                  <c:v>0.26669280000000001</c:v>
                </c:pt>
                <c:pt idx="40">
                  <c:v>0.21713489999999999</c:v>
                </c:pt>
                <c:pt idx="41">
                  <c:v>0.21809149999999999</c:v>
                </c:pt>
                <c:pt idx="42">
                  <c:v>0.2265499</c:v>
                </c:pt>
                <c:pt idx="43">
                  <c:v>0.2063344</c:v>
                </c:pt>
                <c:pt idx="44">
                  <c:v>0.21122589999999999</c:v>
                </c:pt>
                <c:pt idx="45">
                  <c:v>0.2113525</c:v>
                </c:pt>
                <c:pt idx="46">
                  <c:v>0.2152577</c:v>
                </c:pt>
                <c:pt idx="47">
                  <c:v>0.2128564</c:v>
                </c:pt>
                <c:pt idx="48">
                  <c:v>0.43346560000000001</c:v>
                </c:pt>
                <c:pt idx="49">
                  <c:v>0.41974719999999999</c:v>
                </c:pt>
                <c:pt idx="50">
                  <c:v>0.41527459999999999</c:v>
                </c:pt>
                <c:pt idx="51">
                  <c:v>0.45422960000000001</c:v>
                </c:pt>
                <c:pt idx="52">
                  <c:v>0.40380880000000002</c:v>
                </c:pt>
                <c:pt idx="53">
                  <c:v>0.43339529999999998</c:v>
                </c:pt>
                <c:pt idx="54">
                  <c:v>0.40640199999999999</c:v>
                </c:pt>
                <c:pt idx="55">
                  <c:v>0.39996470000000001</c:v>
                </c:pt>
                <c:pt idx="56">
                  <c:v>0.41532659999999999</c:v>
                </c:pt>
                <c:pt idx="57">
                  <c:v>0.41012530000000003</c:v>
                </c:pt>
                <c:pt idx="58">
                  <c:v>0.41691830000000002</c:v>
                </c:pt>
                <c:pt idx="59">
                  <c:v>0.43140620000000002</c:v>
                </c:pt>
                <c:pt idx="60">
                  <c:v>0.73850510000000003</c:v>
                </c:pt>
                <c:pt idx="61">
                  <c:v>0.77367450000000004</c:v>
                </c:pt>
                <c:pt idx="62">
                  <c:v>0.75033740000000004</c:v>
                </c:pt>
                <c:pt idx="63">
                  <c:v>0.78662540000000003</c:v>
                </c:pt>
                <c:pt idx="64">
                  <c:v>0.76060539999999999</c:v>
                </c:pt>
                <c:pt idx="65">
                  <c:v>0.74273540000000005</c:v>
                </c:pt>
                <c:pt idx="66">
                  <c:v>0.74429719999999999</c:v>
                </c:pt>
                <c:pt idx="67">
                  <c:v>0.75709550000000003</c:v>
                </c:pt>
                <c:pt idx="68">
                  <c:v>0.76315820000000001</c:v>
                </c:pt>
                <c:pt idx="69">
                  <c:v>0.72708640000000002</c:v>
                </c:pt>
                <c:pt idx="70">
                  <c:v>0.72593010000000002</c:v>
                </c:pt>
                <c:pt idx="71">
                  <c:v>0.74818399999999996</c:v>
                </c:pt>
                <c:pt idx="72">
                  <c:v>2.0323235999999998</c:v>
                </c:pt>
                <c:pt idx="73">
                  <c:v>2.0246504000000001</c:v>
                </c:pt>
                <c:pt idx="74">
                  <c:v>2.0617226</c:v>
                </c:pt>
                <c:pt idx="75">
                  <c:v>2.0491674999999998</c:v>
                </c:pt>
                <c:pt idx="76">
                  <c:v>2.0652637</c:v>
                </c:pt>
                <c:pt idx="77">
                  <c:v>2.0600486</c:v>
                </c:pt>
                <c:pt idx="78">
                  <c:v>2.0815293000000001</c:v>
                </c:pt>
                <c:pt idx="79">
                  <c:v>2.0779185</c:v>
                </c:pt>
                <c:pt idx="80">
                  <c:v>2.0313810999999999</c:v>
                </c:pt>
                <c:pt idx="81">
                  <c:v>2.0205167999999998</c:v>
                </c:pt>
                <c:pt idx="82">
                  <c:v>2.0916817999999999</c:v>
                </c:pt>
                <c:pt idx="83">
                  <c:v>2.0392657000000001</c:v>
                </c:pt>
                <c:pt idx="84">
                  <c:v>5.5678578999999999</c:v>
                </c:pt>
                <c:pt idx="85">
                  <c:v>4.8449372999999998</c:v>
                </c:pt>
                <c:pt idx="86">
                  <c:v>4.9210304000000002</c:v>
                </c:pt>
                <c:pt idx="87">
                  <c:v>5.6803124</c:v>
                </c:pt>
                <c:pt idx="88">
                  <c:v>4.8093526999999998</c:v>
                </c:pt>
                <c:pt idx="89">
                  <c:v>5.6735401000000003</c:v>
                </c:pt>
                <c:pt idx="90">
                  <c:v>4.2907612000000004</c:v>
                </c:pt>
                <c:pt idx="91">
                  <c:v>5.1032697999999996</c:v>
                </c:pt>
                <c:pt idx="92">
                  <c:v>5.2484770000000003</c:v>
                </c:pt>
                <c:pt idx="93">
                  <c:v>5.2140898</c:v>
                </c:pt>
                <c:pt idx="94">
                  <c:v>5.2736291</c:v>
                </c:pt>
                <c:pt idx="95">
                  <c:v>4.9360261999999997</c:v>
                </c:pt>
                <c:pt idx="96">
                  <c:v>7.6999164999999996</c:v>
                </c:pt>
                <c:pt idx="97">
                  <c:v>7.7070487999999999</c:v>
                </c:pt>
                <c:pt idx="98">
                  <c:v>7.8365961000000004</c:v>
                </c:pt>
                <c:pt idx="99">
                  <c:v>8.8261900999999998</c:v>
                </c:pt>
                <c:pt idx="100">
                  <c:v>7.7517836000000004</c:v>
                </c:pt>
                <c:pt idx="101">
                  <c:v>7.8317772000000003</c:v>
                </c:pt>
                <c:pt idx="102">
                  <c:v>7.8391921</c:v>
                </c:pt>
                <c:pt idx="103">
                  <c:v>7.8653535000000003</c:v>
                </c:pt>
                <c:pt idx="104">
                  <c:v>7.7179773999999997</c:v>
                </c:pt>
                <c:pt idx="105">
                  <c:v>7.8265351000000001</c:v>
                </c:pt>
                <c:pt idx="106">
                  <c:v>7.8268049</c:v>
                </c:pt>
                <c:pt idx="107">
                  <c:v>7.7478321000000001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C-4C10-B981-A704577CA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Alloy Time vs. Incons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Correlation!$H$3:$H$110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16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16</c:v>
                </c:pt>
                <c:pt idx="12">
                  <c:v>1</c:v>
                </c:pt>
                <c:pt idx="13">
                  <c:v>2</c:v>
                </c:pt>
                <c:pt idx="14">
                  <c:v>33</c:v>
                </c:pt>
                <c:pt idx="15">
                  <c:v>81</c:v>
                </c:pt>
                <c:pt idx="16">
                  <c:v>1</c:v>
                </c:pt>
                <c:pt idx="17">
                  <c:v>2</c:v>
                </c:pt>
                <c:pt idx="18">
                  <c:v>33</c:v>
                </c:pt>
                <c:pt idx="19">
                  <c:v>81</c:v>
                </c:pt>
                <c:pt idx="20">
                  <c:v>1</c:v>
                </c:pt>
                <c:pt idx="21">
                  <c:v>2</c:v>
                </c:pt>
                <c:pt idx="22">
                  <c:v>33</c:v>
                </c:pt>
                <c:pt idx="23">
                  <c:v>81</c:v>
                </c:pt>
                <c:pt idx="24">
                  <c:v>1</c:v>
                </c:pt>
                <c:pt idx="25">
                  <c:v>2</c:v>
                </c:pt>
                <c:pt idx="26">
                  <c:v>145</c:v>
                </c:pt>
                <c:pt idx="27">
                  <c:v>361</c:v>
                </c:pt>
                <c:pt idx="28">
                  <c:v>1</c:v>
                </c:pt>
                <c:pt idx="29">
                  <c:v>2</c:v>
                </c:pt>
                <c:pt idx="30">
                  <c:v>145</c:v>
                </c:pt>
                <c:pt idx="31">
                  <c:v>361</c:v>
                </c:pt>
                <c:pt idx="32">
                  <c:v>1</c:v>
                </c:pt>
                <c:pt idx="33">
                  <c:v>2</c:v>
                </c:pt>
                <c:pt idx="34">
                  <c:v>145</c:v>
                </c:pt>
                <c:pt idx="35">
                  <c:v>361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16</c:v>
                </c:pt>
                <c:pt idx="40">
                  <c:v>1</c:v>
                </c:pt>
                <c:pt idx="41">
                  <c:v>2</c:v>
                </c:pt>
                <c:pt idx="42">
                  <c:v>7</c:v>
                </c:pt>
                <c:pt idx="43">
                  <c:v>16</c:v>
                </c:pt>
                <c:pt idx="44">
                  <c:v>1</c:v>
                </c:pt>
                <c:pt idx="45">
                  <c:v>2</c:v>
                </c:pt>
                <c:pt idx="46">
                  <c:v>7</c:v>
                </c:pt>
                <c:pt idx="47">
                  <c:v>16</c:v>
                </c:pt>
                <c:pt idx="48">
                  <c:v>1</c:v>
                </c:pt>
                <c:pt idx="49">
                  <c:v>2</c:v>
                </c:pt>
                <c:pt idx="50">
                  <c:v>33</c:v>
                </c:pt>
                <c:pt idx="51">
                  <c:v>81</c:v>
                </c:pt>
                <c:pt idx="52">
                  <c:v>1</c:v>
                </c:pt>
                <c:pt idx="53">
                  <c:v>2</c:v>
                </c:pt>
                <c:pt idx="54">
                  <c:v>33</c:v>
                </c:pt>
                <c:pt idx="55">
                  <c:v>81</c:v>
                </c:pt>
                <c:pt idx="56">
                  <c:v>1</c:v>
                </c:pt>
                <c:pt idx="57">
                  <c:v>2</c:v>
                </c:pt>
                <c:pt idx="58">
                  <c:v>33</c:v>
                </c:pt>
                <c:pt idx="59">
                  <c:v>81</c:v>
                </c:pt>
                <c:pt idx="60">
                  <c:v>1</c:v>
                </c:pt>
                <c:pt idx="61">
                  <c:v>2</c:v>
                </c:pt>
                <c:pt idx="62">
                  <c:v>145</c:v>
                </c:pt>
                <c:pt idx="63">
                  <c:v>361</c:v>
                </c:pt>
                <c:pt idx="64">
                  <c:v>1</c:v>
                </c:pt>
                <c:pt idx="65">
                  <c:v>2</c:v>
                </c:pt>
                <c:pt idx="66">
                  <c:v>145</c:v>
                </c:pt>
                <c:pt idx="67">
                  <c:v>361</c:v>
                </c:pt>
                <c:pt idx="68">
                  <c:v>1</c:v>
                </c:pt>
                <c:pt idx="69">
                  <c:v>2</c:v>
                </c:pt>
                <c:pt idx="70">
                  <c:v>145</c:v>
                </c:pt>
                <c:pt idx="71">
                  <c:v>361</c:v>
                </c:pt>
                <c:pt idx="72">
                  <c:v>1</c:v>
                </c:pt>
                <c:pt idx="73">
                  <c:v>2</c:v>
                </c:pt>
                <c:pt idx="74">
                  <c:v>7</c:v>
                </c:pt>
                <c:pt idx="75">
                  <c:v>16</c:v>
                </c:pt>
                <c:pt idx="76">
                  <c:v>1</c:v>
                </c:pt>
                <c:pt idx="77">
                  <c:v>2</c:v>
                </c:pt>
                <c:pt idx="78">
                  <c:v>7</c:v>
                </c:pt>
                <c:pt idx="79">
                  <c:v>16</c:v>
                </c:pt>
                <c:pt idx="80">
                  <c:v>1</c:v>
                </c:pt>
                <c:pt idx="81">
                  <c:v>2</c:v>
                </c:pt>
                <c:pt idx="82">
                  <c:v>7</c:v>
                </c:pt>
                <c:pt idx="83">
                  <c:v>16</c:v>
                </c:pt>
                <c:pt idx="84">
                  <c:v>1</c:v>
                </c:pt>
                <c:pt idx="85">
                  <c:v>2</c:v>
                </c:pt>
                <c:pt idx="86">
                  <c:v>33</c:v>
                </c:pt>
                <c:pt idx="87">
                  <c:v>81</c:v>
                </c:pt>
                <c:pt idx="88">
                  <c:v>1</c:v>
                </c:pt>
                <c:pt idx="89">
                  <c:v>2</c:v>
                </c:pt>
                <c:pt idx="90">
                  <c:v>33</c:v>
                </c:pt>
                <c:pt idx="91">
                  <c:v>81</c:v>
                </c:pt>
                <c:pt idx="92">
                  <c:v>1</c:v>
                </c:pt>
                <c:pt idx="93">
                  <c:v>2</c:v>
                </c:pt>
                <c:pt idx="94">
                  <c:v>33</c:v>
                </c:pt>
                <c:pt idx="95">
                  <c:v>81</c:v>
                </c:pt>
                <c:pt idx="96">
                  <c:v>1</c:v>
                </c:pt>
                <c:pt idx="97">
                  <c:v>2</c:v>
                </c:pt>
                <c:pt idx="98">
                  <c:v>145</c:v>
                </c:pt>
                <c:pt idx="99">
                  <c:v>361</c:v>
                </c:pt>
                <c:pt idx="100">
                  <c:v>1</c:v>
                </c:pt>
                <c:pt idx="101">
                  <c:v>2</c:v>
                </c:pt>
                <c:pt idx="102">
                  <c:v>145</c:v>
                </c:pt>
                <c:pt idx="103">
                  <c:v>361</c:v>
                </c:pt>
                <c:pt idx="104">
                  <c:v>1</c:v>
                </c:pt>
                <c:pt idx="105">
                  <c:v>2</c:v>
                </c:pt>
                <c:pt idx="106">
                  <c:v>145</c:v>
                </c:pt>
                <c:pt idx="107">
                  <c:v>361</c:v>
                </c:pt>
              </c:numCache>
            </c:numRef>
          </c:xVal>
          <c:yVal>
            <c:numRef>
              <c:f>Correlation!$M$3:$M$110</c:f>
              <c:numCache>
                <c:formatCode>0.000</c:formatCode>
                <c:ptCount val="108"/>
                <c:pt idx="0">
                  <c:v>2.6212300000000001E-2</c:v>
                </c:pt>
                <c:pt idx="1">
                  <c:v>2.4819399999999998E-2</c:v>
                </c:pt>
                <c:pt idx="2">
                  <c:v>2.3771799999999999E-2</c:v>
                </c:pt>
                <c:pt idx="3">
                  <c:v>2.9026E-2</c:v>
                </c:pt>
                <c:pt idx="4">
                  <c:v>4.3377100000000002E-2</c:v>
                </c:pt>
                <c:pt idx="5">
                  <c:v>5.1815E-2</c:v>
                </c:pt>
                <c:pt idx="6">
                  <c:v>6.0966300000000001E-2</c:v>
                </c:pt>
                <c:pt idx="7">
                  <c:v>4.3601300000000003E-2</c:v>
                </c:pt>
                <c:pt idx="8">
                  <c:v>5.1179099999999998E-2</c:v>
                </c:pt>
                <c:pt idx="9">
                  <c:v>6.2179199999999997E-2</c:v>
                </c:pt>
                <c:pt idx="10">
                  <c:v>5.5190299999999998E-2</c:v>
                </c:pt>
                <c:pt idx="11">
                  <c:v>6.5205700000000005E-2</c:v>
                </c:pt>
                <c:pt idx="12">
                  <c:v>0.1773941</c:v>
                </c:pt>
                <c:pt idx="13">
                  <c:v>0.1121583</c:v>
                </c:pt>
                <c:pt idx="14">
                  <c:v>9.9513299999999999E-2</c:v>
                </c:pt>
                <c:pt idx="15">
                  <c:v>0.72665409999999997</c:v>
                </c:pt>
                <c:pt idx="16">
                  <c:v>0.37919350000000002</c:v>
                </c:pt>
                <c:pt idx="17">
                  <c:v>0.40051690000000001</c:v>
                </c:pt>
                <c:pt idx="18">
                  <c:v>0.39734190000000003</c:v>
                </c:pt>
                <c:pt idx="19">
                  <c:v>0.37807970000000002</c:v>
                </c:pt>
                <c:pt idx="20">
                  <c:v>0.96907560000000004</c:v>
                </c:pt>
                <c:pt idx="21">
                  <c:v>0.95260900000000004</c:v>
                </c:pt>
                <c:pt idx="22">
                  <c:v>0.92985810000000002</c:v>
                </c:pt>
                <c:pt idx="23">
                  <c:v>1.0002732999999999</c:v>
                </c:pt>
                <c:pt idx="24">
                  <c:v>0.54097649999999997</c:v>
                </c:pt>
                <c:pt idx="25">
                  <c:v>0.51453409999999999</c:v>
                </c:pt>
                <c:pt idx="26">
                  <c:v>0.53126850000000003</c:v>
                </c:pt>
                <c:pt idx="27">
                  <c:v>0.53395570000000003</c:v>
                </c:pt>
                <c:pt idx="28">
                  <c:v>6.9263759</c:v>
                </c:pt>
                <c:pt idx="29">
                  <c:v>6.9123013000000002</c:v>
                </c:pt>
                <c:pt idx="30">
                  <c:v>6.9627777999999996</c:v>
                </c:pt>
                <c:pt idx="31">
                  <c:v>6.9863220000000004</c:v>
                </c:pt>
                <c:pt idx="32">
                  <c:v>36.645136299999997</c:v>
                </c:pt>
                <c:pt idx="33">
                  <c:v>36.938375000000001</c:v>
                </c:pt>
                <c:pt idx="34">
                  <c:v>37.0139535</c:v>
                </c:pt>
                <c:pt idx="35">
                  <c:v>36.738167300000001</c:v>
                </c:pt>
                <c:pt idx="36">
                  <c:v>2.27067E-2</c:v>
                </c:pt>
                <c:pt idx="37">
                  <c:v>2.5356799999999999E-2</c:v>
                </c:pt>
                <c:pt idx="38">
                  <c:v>3.3881500000000002E-2</c:v>
                </c:pt>
                <c:pt idx="39">
                  <c:v>2.9525699999999998E-2</c:v>
                </c:pt>
                <c:pt idx="40">
                  <c:v>4.7781499999999998E-2</c:v>
                </c:pt>
                <c:pt idx="41">
                  <c:v>4.8093700000000003E-2</c:v>
                </c:pt>
                <c:pt idx="42">
                  <c:v>4.6934499999999997E-2</c:v>
                </c:pt>
                <c:pt idx="43">
                  <c:v>5.5066200000000003E-2</c:v>
                </c:pt>
                <c:pt idx="44">
                  <c:v>6.6053500000000001E-2</c:v>
                </c:pt>
                <c:pt idx="45">
                  <c:v>5.9732500000000001E-2</c:v>
                </c:pt>
                <c:pt idx="46">
                  <c:v>6.1681600000000003E-2</c:v>
                </c:pt>
                <c:pt idx="47">
                  <c:v>6.3522499999999996E-2</c:v>
                </c:pt>
                <c:pt idx="48">
                  <c:v>0.11148719999999999</c:v>
                </c:pt>
                <c:pt idx="49">
                  <c:v>0.1031155</c:v>
                </c:pt>
                <c:pt idx="50">
                  <c:v>9.9720699999999995E-2</c:v>
                </c:pt>
                <c:pt idx="51">
                  <c:v>0.21073900000000001</c:v>
                </c:pt>
                <c:pt idx="52">
                  <c:v>0.39740350000000002</c:v>
                </c:pt>
                <c:pt idx="53">
                  <c:v>0.38334829999999998</c:v>
                </c:pt>
                <c:pt idx="54">
                  <c:v>0.37844329999999998</c:v>
                </c:pt>
                <c:pt idx="55">
                  <c:v>0.39932010000000001</c:v>
                </c:pt>
                <c:pt idx="56">
                  <c:v>0.93032009999999998</c:v>
                </c:pt>
                <c:pt idx="57">
                  <c:v>0.92414980000000002</c:v>
                </c:pt>
                <c:pt idx="58">
                  <c:v>0.92697620000000003</c:v>
                </c:pt>
                <c:pt idx="59">
                  <c:v>0.91301670000000001</c:v>
                </c:pt>
                <c:pt idx="60">
                  <c:v>0.52949029999999997</c:v>
                </c:pt>
                <c:pt idx="61">
                  <c:v>0.5258275</c:v>
                </c:pt>
                <c:pt idx="62">
                  <c:v>0.55030120000000005</c:v>
                </c:pt>
                <c:pt idx="63">
                  <c:v>0.56672409999999995</c:v>
                </c:pt>
                <c:pt idx="64">
                  <c:v>6.9380174999999999</c:v>
                </c:pt>
                <c:pt idx="65">
                  <c:v>7.0382772999999998</c:v>
                </c:pt>
                <c:pt idx="66">
                  <c:v>6.9430601000000003</c:v>
                </c:pt>
                <c:pt idx="67">
                  <c:v>6.9672055999999998</c:v>
                </c:pt>
                <c:pt idx="68">
                  <c:v>33.392169299999999</c:v>
                </c:pt>
                <c:pt idx="69">
                  <c:v>36.681484400000002</c:v>
                </c:pt>
                <c:pt idx="70">
                  <c:v>36.739888899999997</c:v>
                </c:pt>
                <c:pt idx="71">
                  <c:v>36.703446800000002</c:v>
                </c:pt>
                <c:pt idx="72">
                  <c:v>2.8616800000000001E-2</c:v>
                </c:pt>
                <c:pt idx="73">
                  <c:v>2.3400000000000001E-2</c:v>
                </c:pt>
                <c:pt idx="74">
                  <c:v>3.03293E-2</c:v>
                </c:pt>
                <c:pt idx="75">
                  <c:v>3.0526899999999999E-2</c:v>
                </c:pt>
                <c:pt idx="76">
                  <c:v>4.9854099999999998E-2</c:v>
                </c:pt>
                <c:pt idx="77">
                  <c:v>4.9554000000000001E-2</c:v>
                </c:pt>
                <c:pt idx="78">
                  <c:v>4.9238200000000003E-2</c:v>
                </c:pt>
                <c:pt idx="79">
                  <c:v>4.4717899999999998E-2</c:v>
                </c:pt>
                <c:pt idx="80">
                  <c:v>5.5798800000000003E-2</c:v>
                </c:pt>
                <c:pt idx="81">
                  <c:v>5.4591899999999999E-2</c:v>
                </c:pt>
                <c:pt idx="82">
                  <c:v>5.6974400000000001E-2</c:v>
                </c:pt>
                <c:pt idx="83">
                  <c:v>5.53547E-2</c:v>
                </c:pt>
                <c:pt idx="84">
                  <c:v>0.13036639999999999</c:v>
                </c:pt>
                <c:pt idx="85">
                  <c:v>0.1085502</c:v>
                </c:pt>
                <c:pt idx="86">
                  <c:v>9.4583700000000007E-2</c:v>
                </c:pt>
                <c:pt idx="87">
                  <c:v>0.18668489999999999</c:v>
                </c:pt>
                <c:pt idx="88">
                  <c:v>0.40074559999999998</c:v>
                </c:pt>
                <c:pt idx="89">
                  <c:v>0.39426319999999998</c:v>
                </c:pt>
                <c:pt idx="90">
                  <c:v>0.41541719999999999</c:v>
                </c:pt>
                <c:pt idx="91">
                  <c:v>0.4063061</c:v>
                </c:pt>
                <c:pt idx="92">
                  <c:v>0.92583740000000003</c:v>
                </c:pt>
                <c:pt idx="93">
                  <c:v>0.95840700000000001</c:v>
                </c:pt>
                <c:pt idx="94">
                  <c:v>0.92691170000000001</c:v>
                </c:pt>
                <c:pt idx="95">
                  <c:v>1.0370980000000001</c:v>
                </c:pt>
                <c:pt idx="96">
                  <c:v>0.54353450000000003</c:v>
                </c:pt>
                <c:pt idx="97">
                  <c:v>0.55693919999999997</c:v>
                </c:pt>
                <c:pt idx="98">
                  <c:v>0.52387680000000003</c:v>
                </c:pt>
                <c:pt idx="99">
                  <c:v>0.53198369999999995</c:v>
                </c:pt>
                <c:pt idx="100">
                  <c:v>7.0023451000000003</c:v>
                </c:pt>
                <c:pt idx="101">
                  <c:v>6.9304515000000002</c:v>
                </c:pt>
                <c:pt idx="102">
                  <c:v>6.9545124999999999</c:v>
                </c:pt>
                <c:pt idx="103">
                  <c:v>6.9799702999999997</c:v>
                </c:pt>
                <c:pt idx="104">
                  <c:v>37.020909600000003</c:v>
                </c:pt>
                <c:pt idx="105">
                  <c:v>36.832150400000003</c:v>
                </c:pt>
                <c:pt idx="106">
                  <c:v>36.829784799999999</c:v>
                </c:pt>
                <c:pt idx="107">
                  <c:v>36.9425916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8-43CA-BC88-786E45EEA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Eval Time vs. Incons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Correlation!$H$3:$H$110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16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16</c:v>
                </c:pt>
                <c:pt idx="12">
                  <c:v>1</c:v>
                </c:pt>
                <c:pt idx="13">
                  <c:v>2</c:v>
                </c:pt>
                <c:pt idx="14">
                  <c:v>33</c:v>
                </c:pt>
                <c:pt idx="15">
                  <c:v>81</c:v>
                </c:pt>
                <c:pt idx="16">
                  <c:v>1</c:v>
                </c:pt>
                <c:pt idx="17">
                  <c:v>2</c:v>
                </c:pt>
                <c:pt idx="18">
                  <c:v>33</c:v>
                </c:pt>
                <c:pt idx="19">
                  <c:v>81</c:v>
                </c:pt>
                <c:pt idx="20">
                  <c:v>1</c:v>
                </c:pt>
                <c:pt idx="21">
                  <c:v>2</c:v>
                </c:pt>
                <c:pt idx="22">
                  <c:v>33</c:v>
                </c:pt>
                <c:pt idx="23">
                  <c:v>81</c:v>
                </c:pt>
                <c:pt idx="24">
                  <c:v>1</c:v>
                </c:pt>
                <c:pt idx="25">
                  <c:v>2</c:v>
                </c:pt>
                <c:pt idx="26">
                  <c:v>145</c:v>
                </c:pt>
                <c:pt idx="27">
                  <c:v>361</c:v>
                </c:pt>
                <c:pt idx="28">
                  <c:v>1</c:v>
                </c:pt>
                <c:pt idx="29">
                  <c:v>2</c:v>
                </c:pt>
                <c:pt idx="30">
                  <c:v>145</c:v>
                </c:pt>
                <c:pt idx="31">
                  <c:v>361</c:v>
                </c:pt>
                <c:pt idx="32">
                  <c:v>1</c:v>
                </c:pt>
                <c:pt idx="33">
                  <c:v>2</c:v>
                </c:pt>
                <c:pt idx="34">
                  <c:v>145</c:v>
                </c:pt>
                <c:pt idx="35">
                  <c:v>361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16</c:v>
                </c:pt>
                <c:pt idx="40">
                  <c:v>1</c:v>
                </c:pt>
                <c:pt idx="41">
                  <c:v>2</c:v>
                </c:pt>
                <c:pt idx="42">
                  <c:v>7</c:v>
                </c:pt>
                <c:pt idx="43">
                  <c:v>16</c:v>
                </c:pt>
                <c:pt idx="44">
                  <c:v>1</c:v>
                </c:pt>
                <c:pt idx="45">
                  <c:v>2</c:v>
                </c:pt>
                <c:pt idx="46">
                  <c:v>7</c:v>
                </c:pt>
                <c:pt idx="47">
                  <c:v>16</c:v>
                </c:pt>
                <c:pt idx="48">
                  <c:v>1</c:v>
                </c:pt>
                <c:pt idx="49">
                  <c:v>2</c:v>
                </c:pt>
                <c:pt idx="50">
                  <c:v>33</c:v>
                </c:pt>
                <c:pt idx="51">
                  <c:v>81</c:v>
                </c:pt>
                <c:pt idx="52">
                  <c:v>1</c:v>
                </c:pt>
                <c:pt idx="53">
                  <c:v>2</c:v>
                </c:pt>
                <c:pt idx="54">
                  <c:v>33</c:v>
                </c:pt>
                <c:pt idx="55">
                  <c:v>81</c:v>
                </c:pt>
                <c:pt idx="56">
                  <c:v>1</c:v>
                </c:pt>
                <c:pt idx="57">
                  <c:v>2</c:v>
                </c:pt>
                <c:pt idx="58">
                  <c:v>33</c:v>
                </c:pt>
                <c:pt idx="59">
                  <c:v>81</c:v>
                </c:pt>
                <c:pt idx="60">
                  <c:v>1</c:v>
                </c:pt>
                <c:pt idx="61">
                  <c:v>2</c:v>
                </c:pt>
                <c:pt idx="62">
                  <c:v>145</c:v>
                </c:pt>
                <c:pt idx="63">
                  <c:v>361</c:v>
                </c:pt>
                <c:pt idx="64">
                  <c:v>1</c:v>
                </c:pt>
                <c:pt idx="65">
                  <c:v>2</c:v>
                </c:pt>
                <c:pt idx="66">
                  <c:v>145</c:v>
                </c:pt>
                <c:pt idx="67">
                  <c:v>361</c:v>
                </c:pt>
                <c:pt idx="68">
                  <c:v>1</c:v>
                </c:pt>
                <c:pt idx="69">
                  <c:v>2</c:v>
                </c:pt>
                <c:pt idx="70">
                  <c:v>145</c:v>
                </c:pt>
                <c:pt idx="71">
                  <c:v>361</c:v>
                </c:pt>
                <c:pt idx="72">
                  <c:v>1</c:v>
                </c:pt>
                <c:pt idx="73">
                  <c:v>2</c:v>
                </c:pt>
                <c:pt idx="74">
                  <c:v>7</c:v>
                </c:pt>
                <c:pt idx="75">
                  <c:v>16</c:v>
                </c:pt>
                <c:pt idx="76">
                  <c:v>1</c:v>
                </c:pt>
                <c:pt idx="77">
                  <c:v>2</c:v>
                </c:pt>
                <c:pt idx="78">
                  <c:v>7</c:v>
                </c:pt>
                <c:pt idx="79">
                  <c:v>16</c:v>
                </c:pt>
                <c:pt idx="80">
                  <c:v>1</c:v>
                </c:pt>
                <c:pt idx="81">
                  <c:v>2</c:v>
                </c:pt>
                <c:pt idx="82">
                  <c:v>7</c:v>
                </c:pt>
                <c:pt idx="83">
                  <c:v>16</c:v>
                </c:pt>
                <c:pt idx="84">
                  <c:v>1</c:v>
                </c:pt>
                <c:pt idx="85">
                  <c:v>2</c:v>
                </c:pt>
                <c:pt idx="86">
                  <c:v>33</c:v>
                </c:pt>
                <c:pt idx="87">
                  <c:v>81</c:v>
                </c:pt>
                <c:pt idx="88">
                  <c:v>1</c:v>
                </c:pt>
                <c:pt idx="89">
                  <c:v>2</c:v>
                </c:pt>
                <c:pt idx="90">
                  <c:v>33</c:v>
                </c:pt>
                <c:pt idx="91">
                  <c:v>81</c:v>
                </c:pt>
                <c:pt idx="92">
                  <c:v>1</c:v>
                </c:pt>
                <c:pt idx="93">
                  <c:v>2</c:v>
                </c:pt>
                <c:pt idx="94">
                  <c:v>33</c:v>
                </c:pt>
                <c:pt idx="95">
                  <c:v>81</c:v>
                </c:pt>
                <c:pt idx="96">
                  <c:v>1</c:v>
                </c:pt>
                <c:pt idx="97">
                  <c:v>2</c:v>
                </c:pt>
                <c:pt idx="98">
                  <c:v>145</c:v>
                </c:pt>
                <c:pt idx="99">
                  <c:v>361</c:v>
                </c:pt>
                <c:pt idx="100">
                  <c:v>1</c:v>
                </c:pt>
                <c:pt idx="101">
                  <c:v>2</c:v>
                </c:pt>
                <c:pt idx="102">
                  <c:v>145</c:v>
                </c:pt>
                <c:pt idx="103">
                  <c:v>361</c:v>
                </c:pt>
                <c:pt idx="104">
                  <c:v>1</c:v>
                </c:pt>
                <c:pt idx="105">
                  <c:v>2</c:v>
                </c:pt>
                <c:pt idx="106">
                  <c:v>145</c:v>
                </c:pt>
                <c:pt idx="107">
                  <c:v>361</c:v>
                </c:pt>
              </c:numCache>
            </c:numRef>
          </c:xVal>
          <c:yVal>
            <c:numRef>
              <c:f>Correlation!$N$3:$N$110</c:f>
              <c:numCache>
                <c:formatCode>0.000</c:formatCode>
                <c:ptCount val="108"/>
                <c:pt idx="0">
                  <c:v>3.44736E-2</c:v>
                </c:pt>
                <c:pt idx="1">
                  <c:v>2.81882E-2</c:v>
                </c:pt>
                <c:pt idx="2">
                  <c:v>2.4726999999999999E-2</c:v>
                </c:pt>
                <c:pt idx="3">
                  <c:v>2.9616E-2</c:v>
                </c:pt>
                <c:pt idx="4">
                  <c:v>2.3502499999999999E-2</c:v>
                </c:pt>
                <c:pt idx="5">
                  <c:v>2.5945900000000001E-2</c:v>
                </c:pt>
                <c:pt idx="6">
                  <c:v>2.63667E-2</c:v>
                </c:pt>
                <c:pt idx="7">
                  <c:v>2.3004E-2</c:v>
                </c:pt>
                <c:pt idx="8">
                  <c:v>2.44277E-2</c:v>
                </c:pt>
                <c:pt idx="9">
                  <c:v>2.3218200000000001E-2</c:v>
                </c:pt>
                <c:pt idx="10">
                  <c:v>2.5479999999999999E-2</c:v>
                </c:pt>
                <c:pt idx="11">
                  <c:v>3.4722700000000002E-2</c:v>
                </c:pt>
                <c:pt idx="12">
                  <c:v>3.5166700000000002E-2</c:v>
                </c:pt>
                <c:pt idx="13">
                  <c:v>5.4706100000000001E-2</c:v>
                </c:pt>
                <c:pt idx="14">
                  <c:v>5.3815700000000001E-2</c:v>
                </c:pt>
                <c:pt idx="15">
                  <c:v>0.1006628</c:v>
                </c:pt>
                <c:pt idx="16">
                  <c:v>4.3434599999999997E-2</c:v>
                </c:pt>
                <c:pt idx="17">
                  <c:v>4.38869E-2</c:v>
                </c:pt>
                <c:pt idx="18">
                  <c:v>4.5271199999999998E-2</c:v>
                </c:pt>
                <c:pt idx="19">
                  <c:v>4.3769099999999998E-2</c:v>
                </c:pt>
                <c:pt idx="20">
                  <c:v>3.5891899999999997E-2</c:v>
                </c:pt>
                <c:pt idx="21">
                  <c:v>3.8901900000000003E-2</c:v>
                </c:pt>
                <c:pt idx="22">
                  <c:v>4.2927699999999999E-2</c:v>
                </c:pt>
                <c:pt idx="23">
                  <c:v>4.9684899999999997E-2</c:v>
                </c:pt>
                <c:pt idx="24">
                  <c:v>7.19114E-2</c:v>
                </c:pt>
                <c:pt idx="25">
                  <c:v>7.9336100000000007E-2</c:v>
                </c:pt>
                <c:pt idx="26">
                  <c:v>8.1101699999999999E-2</c:v>
                </c:pt>
                <c:pt idx="27">
                  <c:v>7.21387E-2</c:v>
                </c:pt>
                <c:pt idx="28">
                  <c:v>7.2617500000000001E-2</c:v>
                </c:pt>
                <c:pt idx="29">
                  <c:v>7.5328800000000001E-2</c:v>
                </c:pt>
                <c:pt idx="30">
                  <c:v>7.4943399999999993E-2</c:v>
                </c:pt>
                <c:pt idx="31">
                  <c:v>6.9213300000000005E-2</c:v>
                </c:pt>
                <c:pt idx="32">
                  <c:v>7.1290300000000001E-2</c:v>
                </c:pt>
                <c:pt idx="33">
                  <c:v>7.7014299999999994E-2</c:v>
                </c:pt>
                <c:pt idx="34">
                  <c:v>7.7777299999999994E-2</c:v>
                </c:pt>
                <c:pt idx="35">
                  <c:v>6.8771499999999999E-2</c:v>
                </c:pt>
                <c:pt idx="36">
                  <c:v>0.2260597</c:v>
                </c:pt>
                <c:pt idx="37">
                  <c:v>0.22529830000000001</c:v>
                </c:pt>
                <c:pt idx="38">
                  <c:v>0.23524600000000001</c:v>
                </c:pt>
                <c:pt idx="39">
                  <c:v>0.26669280000000001</c:v>
                </c:pt>
                <c:pt idx="40">
                  <c:v>0.21713489999999999</c:v>
                </c:pt>
                <c:pt idx="41">
                  <c:v>0.21809149999999999</c:v>
                </c:pt>
                <c:pt idx="42">
                  <c:v>0.2265499</c:v>
                </c:pt>
                <c:pt idx="43">
                  <c:v>0.2063344</c:v>
                </c:pt>
                <c:pt idx="44">
                  <c:v>0.21122589999999999</c:v>
                </c:pt>
                <c:pt idx="45">
                  <c:v>0.2113525</c:v>
                </c:pt>
                <c:pt idx="46">
                  <c:v>0.2152577</c:v>
                </c:pt>
                <c:pt idx="47">
                  <c:v>0.2128564</c:v>
                </c:pt>
                <c:pt idx="48">
                  <c:v>0.43346560000000001</c:v>
                </c:pt>
                <c:pt idx="49">
                  <c:v>0.41974719999999999</c:v>
                </c:pt>
                <c:pt idx="50">
                  <c:v>0.41527459999999999</c:v>
                </c:pt>
                <c:pt idx="51">
                  <c:v>0.45422960000000001</c:v>
                </c:pt>
                <c:pt idx="52">
                  <c:v>0.40380880000000002</c:v>
                </c:pt>
                <c:pt idx="53">
                  <c:v>0.43339529999999998</c:v>
                </c:pt>
                <c:pt idx="54">
                  <c:v>0.40640199999999999</c:v>
                </c:pt>
                <c:pt idx="55">
                  <c:v>0.39996470000000001</c:v>
                </c:pt>
                <c:pt idx="56">
                  <c:v>0.41532659999999999</c:v>
                </c:pt>
                <c:pt idx="57">
                  <c:v>0.41012530000000003</c:v>
                </c:pt>
                <c:pt idx="58">
                  <c:v>0.41691830000000002</c:v>
                </c:pt>
                <c:pt idx="59">
                  <c:v>0.43140620000000002</c:v>
                </c:pt>
                <c:pt idx="60">
                  <c:v>0.73850510000000003</c:v>
                </c:pt>
                <c:pt idx="61">
                  <c:v>0.77367450000000004</c:v>
                </c:pt>
                <c:pt idx="62">
                  <c:v>0.75033740000000004</c:v>
                </c:pt>
                <c:pt idx="63">
                  <c:v>0.78662540000000003</c:v>
                </c:pt>
                <c:pt idx="64">
                  <c:v>0.76060539999999999</c:v>
                </c:pt>
                <c:pt idx="65">
                  <c:v>0.74273540000000005</c:v>
                </c:pt>
                <c:pt idx="66">
                  <c:v>0.74429719999999999</c:v>
                </c:pt>
                <c:pt idx="67">
                  <c:v>0.75709550000000003</c:v>
                </c:pt>
                <c:pt idx="68">
                  <c:v>0.76315820000000001</c:v>
                </c:pt>
                <c:pt idx="69">
                  <c:v>0.72708640000000002</c:v>
                </c:pt>
                <c:pt idx="70">
                  <c:v>0.72593010000000002</c:v>
                </c:pt>
                <c:pt idx="71">
                  <c:v>0.74818399999999996</c:v>
                </c:pt>
                <c:pt idx="72">
                  <c:v>2.0323235999999998</c:v>
                </c:pt>
                <c:pt idx="73">
                  <c:v>2.0246504000000001</c:v>
                </c:pt>
                <c:pt idx="74">
                  <c:v>2.0617226</c:v>
                </c:pt>
                <c:pt idx="75">
                  <c:v>2.0491674999999998</c:v>
                </c:pt>
                <c:pt idx="76">
                  <c:v>2.0652637</c:v>
                </c:pt>
                <c:pt idx="77">
                  <c:v>2.0600486</c:v>
                </c:pt>
                <c:pt idx="78">
                  <c:v>2.0815293000000001</c:v>
                </c:pt>
                <c:pt idx="79">
                  <c:v>2.0779185</c:v>
                </c:pt>
                <c:pt idx="80">
                  <c:v>2.0313810999999999</c:v>
                </c:pt>
                <c:pt idx="81">
                  <c:v>2.0205167999999998</c:v>
                </c:pt>
                <c:pt idx="82">
                  <c:v>2.0916817999999999</c:v>
                </c:pt>
                <c:pt idx="83">
                  <c:v>2.0392657000000001</c:v>
                </c:pt>
                <c:pt idx="84">
                  <c:v>5.5678578999999999</c:v>
                </c:pt>
                <c:pt idx="85">
                  <c:v>4.8449372999999998</c:v>
                </c:pt>
                <c:pt idx="86">
                  <c:v>4.9210304000000002</c:v>
                </c:pt>
                <c:pt idx="87">
                  <c:v>5.6803124</c:v>
                </c:pt>
                <c:pt idx="88">
                  <c:v>4.8093526999999998</c:v>
                </c:pt>
                <c:pt idx="89">
                  <c:v>5.6735401000000003</c:v>
                </c:pt>
                <c:pt idx="90">
                  <c:v>4.2907612000000004</c:v>
                </c:pt>
                <c:pt idx="91">
                  <c:v>5.1032697999999996</c:v>
                </c:pt>
                <c:pt idx="92">
                  <c:v>5.2484770000000003</c:v>
                </c:pt>
                <c:pt idx="93">
                  <c:v>5.2140898</c:v>
                </c:pt>
                <c:pt idx="94">
                  <c:v>5.2736291</c:v>
                </c:pt>
                <c:pt idx="95">
                  <c:v>4.9360261999999997</c:v>
                </c:pt>
                <c:pt idx="96">
                  <c:v>7.6999164999999996</c:v>
                </c:pt>
                <c:pt idx="97">
                  <c:v>7.7070487999999999</c:v>
                </c:pt>
                <c:pt idx="98">
                  <c:v>7.8365961000000004</c:v>
                </c:pt>
                <c:pt idx="99">
                  <c:v>8.8261900999999998</c:v>
                </c:pt>
                <c:pt idx="100">
                  <c:v>7.7517836000000004</c:v>
                </c:pt>
                <c:pt idx="101">
                  <c:v>7.8317772000000003</c:v>
                </c:pt>
                <c:pt idx="102">
                  <c:v>7.8391921</c:v>
                </c:pt>
                <c:pt idx="103">
                  <c:v>7.8653535000000003</c:v>
                </c:pt>
                <c:pt idx="104">
                  <c:v>7.7179773999999997</c:v>
                </c:pt>
                <c:pt idx="105">
                  <c:v>7.8265351000000001</c:v>
                </c:pt>
                <c:pt idx="106">
                  <c:v>7.8268049</c:v>
                </c:pt>
                <c:pt idx="107">
                  <c:v>7.7478321000000001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D-4DA9-B16D-5B5CF6AEF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Overhead vs.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Correlation!$E$3:$E$110</c:f>
              <c:numCache>
                <c:formatCode>General</c:formatCode>
                <c:ptCount val="1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</c:numCache>
            </c:numRef>
          </c:xVal>
          <c:yVal>
            <c:numRef>
              <c:f>Correlation!$R$3:$R$110</c:f>
              <c:numCache>
                <c:formatCode>0%</c:formatCode>
                <c:ptCount val="108"/>
                <c:pt idx="0">
                  <c:v>0.43193394182174116</c:v>
                </c:pt>
                <c:pt idx="1">
                  <c:v>0.46822342456553395</c:v>
                </c:pt>
                <c:pt idx="2">
                  <c:v>0.49015233366598765</c:v>
                </c:pt>
                <c:pt idx="3">
                  <c:v>0.49496947580232598</c:v>
                </c:pt>
                <c:pt idx="4">
                  <c:v>0.64858491976626664</c:v>
                </c:pt>
                <c:pt idx="5">
                  <c:v>0.66633745237002151</c:v>
                </c:pt>
                <c:pt idx="6">
                  <c:v>0.69809006904606508</c:v>
                </c:pt>
                <c:pt idx="7">
                  <c:v>0.6546220796242942</c:v>
                </c:pt>
                <c:pt idx="8">
                  <c:v>0.67691133601739517</c:v>
                </c:pt>
                <c:pt idx="9">
                  <c:v>0.72811584427628939</c:v>
                </c:pt>
                <c:pt idx="10">
                  <c:v>0.68414645786615391</c:v>
                </c:pt>
                <c:pt idx="11">
                  <c:v>0.65252420733245009</c:v>
                </c:pt>
                <c:pt idx="12">
                  <c:v>0.83455698322550542</c:v>
                </c:pt>
                <c:pt idx="13">
                  <c:v>0.67215235844194454</c:v>
                </c:pt>
                <c:pt idx="14">
                  <c:v>0.64901812442525553</c:v>
                </c:pt>
                <c:pt idx="15">
                  <c:v>0.87832618915436145</c:v>
                </c:pt>
                <c:pt idx="16">
                  <c:v>0.89722737319170209</c:v>
                </c:pt>
                <c:pt idx="17">
                  <c:v>0.90124544389584427</c:v>
                </c:pt>
                <c:pt idx="18">
                  <c:v>0.8977183458871868</c:v>
                </c:pt>
                <c:pt idx="19">
                  <c:v>0.8962445786262756</c:v>
                </c:pt>
                <c:pt idx="20">
                  <c:v>0.96428551172052834</c:v>
                </c:pt>
                <c:pt idx="21">
                  <c:v>0.96076503041973615</c:v>
                </c:pt>
                <c:pt idx="22">
                  <c:v>0.9558713747671892</c:v>
                </c:pt>
                <c:pt idx="23">
                  <c:v>0.95267916379909223</c:v>
                </c:pt>
                <c:pt idx="24">
                  <c:v>0.88266793976516755</c:v>
                </c:pt>
                <c:pt idx="25">
                  <c:v>0.86640834983806225</c:v>
                </c:pt>
                <c:pt idx="26">
                  <c:v>0.86756099496677019</c:v>
                </c:pt>
                <c:pt idx="27">
                  <c:v>0.88097778167889362</c:v>
                </c:pt>
                <c:pt idx="28">
                  <c:v>0.98962457944309534</c:v>
                </c:pt>
                <c:pt idx="29">
                  <c:v>0.98921969266804777</c:v>
                </c:pt>
                <c:pt idx="30">
                  <c:v>0.98935118373259789</c:v>
                </c:pt>
                <c:pt idx="31">
                  <c:v>0.99019021278229591</c:v>
                </c:pt>
                <c:pt idx="32">
                  <c:v>0.99805835407740906</c:v>
                </c:pt>
                <c:pt idx="33">
                  <c:v>0.99791939781111527</c:v>
                </c:pt>
                <c:pt idx="34">
                  <c:v>0.99790310944454497</c:v>
                </c:pt>
                <c:pt idx="35">
                  <c:v>0.99813156154132554</c:v>
                </c:pt>
                <c:pt idx="36">
                  <c:v>9.1277198206831792E-2</c:v>
                </c:pt>
                <c:pt idx="37">
                  <c:v>0.10116211479439276</c:v>
                </c:pt>
                <c:pt idx="38">
                  <c:v>0.12589386071657485</c:v>
                </c:pt>
                <c:pt idx="39">
                  <c:v>9.9675408524450698E-2</c:v>
                </c:pt>
                <c:pt idx="40">
                  <c:v>0.18036444704820087</c:v>
                </c:pt>
                <c:pt idx="41">
                  <c:v>0.18067758838583062</c:v>
                </c:pt>
                <c:pt idx="42">
                  <c:v>0.17161673572605968</c:v>
                </c:pt>
                <c:pt idx="43">
                  <c:v>0.2106582769894178</c:v>
                </c:pt>
                <c:pt idx="44">
                  <c:v>0.2382200048038188</c:v>
                </c:pt>
                <c:pt idx="45">
                  <c:v>0.2203460169319586</c:v>
                </c:pt>
                <c:pt idx="46">
                  <c:v>0.22272606307591591</c:v>
                </c:pt>
                <c:pt idx="47">
                  <c:v>0.22983845727731025</c:v>
                </c:pt>
                <c:pt idx="48">
                  <c:v>0.20458138759907279</c:v>
                </c:pt>
                <c:pt idx="49">
                  <c:v>0.19721334109317798</c:v>
                </c:pt>
                <c:pt idx="50">
                  <c:v>0.19363419433148221</c:v>
                </c:pt>
                <c:pt idx="51">
                  <c:v>0.31691571602027524</c:v>
                </c:pt>
                <c:pt idx="52">
                  <c:v>0.4960027448405373</c:v>
                </c:pt>
                <c:pt idx="53">
                  <c:v>0.46936186582912925</c:v>
                </c:pt>
                <c:pt idx="54">
                  <c:v>0.48218840069501595</c:v>
                </c:pt>
                <c:pt idx="55">
                  <c:v>0.4995967645074697</c:v>
                </c:pt>
                <c:pt idx="56">
                  <c:v>0.69135539068315621</c:v>
                </c:pt>
                <c:pt idx="57">
                  <c:v>0.69262313296560796</c:v>
                </c:pt>
                <c:pt idx="58">
                  <c:v>0.68976857930440227</c:v>
                </c:pt>
                <c:pt idx="59">
                  <c:v>0.67911421324346677</c:v>
                </c:pt>
                <c:pt idx="60">
                  <c:v>0.41758061582873246</c:v>
                </c:pt>
                <c:pt idx="61">
                  <c:v>0.40463769967264385</c:v>
                </c:pt>
                <c:pt idx="62">
                  <c:v>0.4231007752653197</c:v>
                </c:pt>
                <c:pt idx="63">
                  <c:v>0.418756647857778</c:v>
                </c:pt>
                <c:pt idx="64">
                  <c:v>0.90120240855023559</c:v>
                </c:pt>
                <c:pt idx="65">
                  <c:v>0.90454515001626978</c:v>
                </c:pt>
                <c:pt idx="66">
                  <c:v>0.90317905478388516</c:v>
                </c:pt>
                <c:pt idx="67">
                  <c:v>0.90198524239299782</c:v>
                </c:pt>
                <c:pt idx="68">
                  <c:v>0.97765624703788889</c:v>
                </c:pt>
                <c:pt idx="69">
                  <c:v>0.98056364131398477</c:v>
                </c:pt>
                <c:pt idx="70">
                  <c:v>0.98062420309028875</c:v>
                </c:pt>
                <c:pt idx="71">
                  <c:v>0.98002265898658802</c:v>
                </c:pt>
                <c:pt idx="72">
                  <c:v>1.3885311773208E-2</c:v>
                </c:pt>
                <c:pt idx="73">
                  <c:v>1.1425500075584077E-2</c:v>
                </c:pt>
                <c:pt idx="74">
                  <c:v>1.4497393683206426E-2</c:v>
                </c:pt>
                <c:pt idx="75">
                  <c:v>1.4678550848624685E-2</c:v>
                </c:pt>
                <c:pt idx="76">
                  <c:v>2.3570365678923413E-2</c:v>
                </c:pt>
                <c:pt idx="77">
                  <c:v>2.348973214196835E-2</c:v>
                </c:pt>
                <c:pt idx="78">
                  <c:v>2.3108199275613129E-2</c:v>
                </c:pt>
                <c:pt idx="79">
                  <c:v>2.106715026652704E-2</c:v>
                </c:pt>
                <c:pt idx="80">
                  <c:v>2.6734063508373193E-2</c:v>
                </c:pt>
                <c:pt idx="81">
                  <c:v>2.6307971240253584E-2</c:v>
                </c:pt>
                <c:pt idx="82">
                  <c:v>2.6516294230784804E-2</c:v>
                </c:pt>
                <c:pt idx="83">
                  <c:v>2.6427079579669898E-2</c:v>
                </c:pt>
                <c:pt idx="84">
                  <c:v>2.2878425477214016E-2</c:v>
                </c:pt>
                <c:pt idx="85">
                  <c:v>2.1913893998925002E-2</c:v>
                </c:pt>
                <c:pt idx="86">
                  <c:v>1.8857850327839216E-2</c:v>
                </c:pt>
                <c:pt idx="87">
                  <c:v>3.1819496490990369E-2</c:v>
                </c:pt>
                <c:pt idx="88">
                  <c:v>7.6917090028800428E-2</c:v>
                </c:pt>
                <c:pt idx="89">
                  <c:v>6.4976265792927063E-2</c:v>
                </c:pt>
                <c:pt idx="90">
                  <c:v>8.8270601896434681E-2</c:v>
                </c:pt>
                <c:pt idx="91">
                  <c:v>7.3745440188962647E-2</c:v>
                </c:pt>
                <c:pt idx="92">
                  <c:v>0.14994983086705141</c:v>
                </c:pt>
                <c:pt idx="93">
                  <c:v>0.15527055437274589</c:v>
                </c:pt>
                <c:pt idx="94">
                  <c:v>0.14948884781146832</c:v>
                </c:pt>
                <c:pt idx="95">
                  <c:v>0.17362739586094661</c:v>
                </c:pt>
                <c:pt idx="96">
                  <c:v>6.5935310345145492E-2</c:v>
                </c:pt>
                <c:pt idx="97">
                  <c:v>6.7393515092229073E-2</c:v>
                </c:pt>
                <c:pt idx="98">
                  <c:v>6.2661144443157027E-2</c:v>
                </c:pt>
                <c:pt idx="99">
                  <c:v>5.6846956614548021E-2</c:v>
                </c:pt>
                <c:pt idx="100">
                  <c:v>0.47460241417034676</c:v>
                </c:pt>
                <c:pt idx="101">
                  <c:v>0.4694718962049409</c:v>
                </c:pt>
                <c:pt idx="102">
                  <c:v>0.47009945703525807</c:v>
                </c:pt>
                <c:pt idx="103">
                  <c:v>0.47017972757185666</c:v>
                </c:pt>
                <c:pt idx="104">
                  <c:v>0.82748839058065971</c:v>
                </c:pt>
                <c:pt idx="105">
                  <c:v>0.82474775035642278</c:v>
                </c:pt>
                <c:pt idx="106">
                  <c:v>0.82473348384684197</c:v>
                </c:pt>
                <c:pt idx="107">
                  <c:v>0.82663328161733229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A-4C8C-B52F-E6FFAB1C5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  <c:majorUnit val="1"/>
      </c:valAx>
      <c:valAx>
        <c:axId val="12606963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400" b="0" i="0" u="none" strike="noStrike" baseline="0">
                <a:effectLst/>
              </a:rPr>
              <a:t>Overhead </a:t>
            </a:r>
            <a:r>
              <a:rPr lang="fr-CA"/>
              <a:t>vs. Rule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Correlation!$F$3:$F$110</c:f>
              <c:numCache>
                <c:formatCode>General</c:formatCode>
                <c:ptCount val="10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</c:numCache>
            </c:numRef>
          </c:xVal>
          <c:yVal>
            <c:numRef>
              <c:f>Correlation!$R$3:$R$110</c:f>
              <c:numCache>
                <c:formatCode>0%</c:formatCode>
                <c:ptCount val="108"/>
                <c:pt idx="0">
                  <c:v>0.43193394182174116</c:v>
                </c:pt>
                <c:pt idx="1">
                  <c:v>0.46822342456553395</c:v>
                </c:pt>
                <c:pt idx="2">
                  <c:v>0.49015233366598765</c:v>
                </c:pt>
                <c:pt idx="3">
                  <c:v>0.49496947580232598</c:v>
                </c:pt>
                <c:pt idx="4">
                  <c:v>0.64858491976626664</c:v>
                </c:pt>
                <c:pt idx="5">
                  <c:v>0.66633745237002151</c:v>
                </c:pt>
                <c:pt idx="6">
                  <c:v>0.69809006904606508</c:v>
                </c:pt>
                <c:pt idx="7">
                  <c:v>0.6546220796242942</c:v>
                </c:pt>
                <c:pt idx="8">
                  <c:v>0.67691133601739517</c:v>
                </c:pt>
                <c:pt idx="9">
                  <c:v>0.72811584427628939</c:v>
                </c:pt>
                <c:pt idx="10">
                  <c:v>0.68414645786615391</c:v>
                </c:pt>
                <c:pt idx="11">
                  <c:v>0.65252420733245009</c:v>
                </c:pt>
                <c:pt idx="12">
                  <c:v>0.83455698322550542</c:v>
                </c:pt>
                <c:pt idx="13">
                  <c:v>0.67215235844194454</c:v>
                </c:pt>
                <c:pt idx="14">
                  <c:v>0.64901812442525553</c:v>
                </c:pt>
                <c:pt idx="15">
                  <c:v>0.87832618915436145</c:v>
                </c:pt>
                <c:pt idx="16">
                  <c:v>0.89722737319170209</c:v>
                </c:pt>
                <c:pt idx="17">
                  <c:v>0.90124544389584427</c:v>
                </c:pt>
                <c:pt idx="18">
                  <c:v>0.8977183458871868</c:v>
                </c:pt>
                <c:pt idx="19">
                  <c:v>0.8962445786262756</c:v>
                </c:pt>
                <c:pt idx="20">
                  <c:v>0.96428551172052834</c:v>
                </c:pt>
                <c:pt idx="21">
                  <c:v>0.96076503041973615</c:v>
                </c:pt>
                <c:pt idx="22">
                  <c:v>0.9558713747671892</c:v>
                </c:pt>
                <c:pt idx="23">
                  <c:v>0.95267916379909223</c:v>
                </c:pt>
                <c:pt idx="24">
                  <c:v>0.88266793976516755</c:v>
                </c:pt>
                <c:pt idx="25">
                  <c:v>0.86640834983806225</c:v>
                </c:pt>
                <c:pt idx="26">
                  <c:v>0.86756099496677019</c:v>
                </c:pt>
                <c:pt idx="27">
                  <c:v>0.88097778167889362</c:v>
                </c:pt>
                <c:pt idx="28">
                  <c:v>0.98962457944309534</c:v>
                </c:pt>
                <c:pt idx="29">
                  <c:v>0.98921969266804777</c:v>
                </c:pt>
                <c:pt idx="30">
                  <c:v>0.98935118373259789</c:v>
                </c:pt>
                <c:pt idx="31">
                  <c:v>0.99019021278229591</c:v>
                </c:pt>
                <c:pt idx="32">
                  <c:v>0.99805835407740906</c:v>
                </c:pt>
                <c:pt idx="33">
                  <c:v>0.99791939781111527</c:v>
                </c:pt>
                <c:pt idx="34">
                  <c:v>0.99790310944454497</c:v>
                </c:pt>
                <c:pt idx="35">
                  <c:v>0.99813156154132554</c:v>
                </c:pt>
                <c:pt idx="36">
                  <c:v>9.1277198206831792E-2</c:v>
                </c:pt>
                <c:pt idx="37">
                  <c:v>0.10116211479439276</c:v>
                </c:pt>
                <c:pt idx="38">
                  <c:v>0.12589386071657485</c:v>
                </c:pt>
                <c:pt idx="39">
                  <c:v>9.9675408524450698E-2</c:v>
                </c:pt>
                <c:pt idx="40">
                  <c:v>0.18036444704820087</c:v>
                </c:pt>
                <c:pt idx="41">
                  <c:v>0.18067758838583062</c:v>
                </c:pt>
                <c:pt idx="42">
                  <c:v>0.17161673572605968</c:v>
                </c:pt>
                <c:pt idx="43">
                  <c:v>0.2106582769894178</c:v>
                </c:pt>
                <c:pt idx="44">
                  <c:v>0.2382200048038188</c:v>
                </c:pt>
                <c:pt idx="45">
                  <c:v>0.2203460169319586</c:v>
                </c:pt>
                <c:pt idx="46">
                  <c:v>0.22272606307591591</c:v>
                </c:pt>
                <c:pt idx="47">
                  <c:v>0.22983845727731025</c:v>
                </c:pt>
                <c:pt idx="48">
                  <c:v>0.20458138759907279</c:v>
                </c:pt>
                <c:pt idx="49">
                  <c:v>0.19721334109317798</c:v>
                </c:pt>
                <c:pt idx="50">
                  <c:v>0.19363419433148221</c:v>
                </c:pt>
                <c:pt idx="51">
                  <c:v>0.31691571602027524</c:v>
                </c:pt>
                <c:pt idx="52">
                  <c:v>0.4960027448405373</c:v>
                </c:pt>
                <c:pt idx="53">
                  <c:v>0.46936186582912925</c:v>
                </c:pt>
                <c:pt idx="54">
                  <c:v>0.48218840069501595</c:v>
                </c:pt>
                <c:pt idx="55">
                  <c:v>0.4995967645074697</c:v>
                </c:pt>
                <c:pt idx="56">
                  <c:v>0.69135539068315621</c:v>
                </c:pt>
                <c:pt idx="57">
                  <c:v>0.69262313296560796</c:v>
                </c:pt>
                <c:pt idx="58">
                  <c:v>0.68976857930440227</c:v>
                </c:pt>
                <c:pt idx="59">
                  <c:v>0.67911421324346677</c:v>
                </c:pt>
                <c:pt idx="60">
                  <c:v>0.41758061582873246</c:v>
                </c:pt>
                <c:pt idx="61">
                  <c:v>0.40463769967264385</c:v>
                </c:pt>
                <c:pt idx="62">
                  <c:v>0.4231007752653197</c:v>
                </c:pt>
                <c:pt idx="63">
                  <c:v>0.418756647857778</c:v>
                </c:pt>
                <c:pt idx="64">
                  <c:v>0.90120240855023559</c:v>
                </c:pt>
                <c:pt idx="65">
                  <c:v>0.90454515001626978</c:v>
                </c:pt>
                <c:pt idx="66">
                  <c:v>0.90317905478388516</c:v>
                </c:pt>
                <c:pt idx="67">
                  <c:v>0.90198524239299782</c:v>
                </c:pt>
                <c:pt idx="68">
                  <c:v>0.97765624703788889</c:v>
                </c:pt>
                <c:pt idx="69">
                  <c:v>0.98056364131398477</c:v>
                </c:pt>
                <c:pt idx="70">
                  <c:v>0.98062420309028875</c:v>
                </c:pt>
                <c:pt idx="71">
                  <c:v>0.98002265898658802</c:v>
                </c:pt>
                <c:pt idx="72">
                  <c:v>1.3885311773208E-2</c:v>
                </c:pt>
                <c:pt idx="73">
                  <c:v>1.1425500075584077E-2</c:v>
                </c:pt>
                <c:pt idx="74">
                  <c:v>1.4497393683206426E-2</c:v>
                </c:pt>
                <c:pt idx="75">
                  <c:v>1.4678550848624685E-2</c:v>
                </c:pt>
                <c:pt idx="76">
                  <c:v>2.3570365678923413E-2</c:v>
                </c:pt>
                <c:pt idx="77">
                  <c:v>2.348973214196835E-2</c:v>
                </c:pt>
                <c:pt idx="78">
                  <c:v>2.3108199275613129E-2</c:v>
                </c:pt>
                <c:pt idx="79">
                  <c:v>2.106715026652704E-2</c:v>
                </c:pt>
                <c:pt idx="80">
                  <c:v>2.6734063508373193E-2</c:v>
                </c:pt>
                <c:pt idx="81">
                  <c:v>2.6307971240253584E-2</c:v>
                </c:pt>
                <c:pt idx="82">
                  <c:v>2.6516294230784804E-2</c:v>
                </c:pt>
                <c:pt idx="83">
                  <c:v>2.6427079579669898E-2</c:v>
                </c:pt>
                <c:pt idx="84">
                  <c:v>2.2878425477214016E-2</c:v>
                </c:pt>
                <c:pt idx="85">
                  <c:v>2.1913893998925002E-2</c:v>
                </c:pt>
                <c:pt idx="86">
                  <c:v>1.8857850327839216E-2</c:v>
                </c:pt>
                <c:pt idx="87">
                  <c:v>3.1819496490990369E-2</c:v>
                </c:pt>
                <c:pt idx="88">
                  <c:v>7.6917090028800428E-2</c:v>
                </c:pt>
                <c:pt idx="89">
                  <c:v>6.4976265792927063E-2</c:v>
                </c:pt>
                <c:pt idx="90">
                  <c:v>8.8270601896434681E-2</c:v>
                </c:pt>
                <c:pt idx="91">
                  <c:v>7.3745440188962647E-2</c:v>
                </c:pt>
                <c:pt idx="92">
                  <c:v>0.14994983086705141</c:v>
                </c:pt>
                <c:pt idx="93">
                  <c:v>0.15527055437274589</c:v>
                </c:pt>
                <c:pt idx="94">
                  <c:v>0.14948884781146832</c:v>
                </c:pt>
                <c:pt idx="95">
                  <c:v>0.17362739586094661</c:v>
                </c:pt>
                <c:pt idx="96">
                  <c:v>6.5935310345145492E-2</c:v>
                </c:pt>
                <c:pt idx="97">
                  <c:v>6.7393515092229073E-2</c:v>
                </c:pt>
                <c:pt idx="98">
                  <c:v>6.2661144443157027E-2</c:v>
                </c:pt>
                <c:pt idx="99">
                  <c:v>5.6846956614548021E-2</c:v>
                </c:pt>
                <c:pt idx="100">
                  <c:v>0.47460241417034676</c:v>
                </c:pt>
                <c:pt idx="101">
                  <c:v>0.4694718962049409</c:v>
                </c:pt>
                <c:pt idx="102">
                  <c:v>0.47009945703525807</c:v>
                </c:pt>
                <c:pt idx="103">
                  <c:v>0.47017972757185666</c:v>
                </c:pt>
                <c:pt idx="104">
                  <c:v>0.82748839058065971</c:v>
                </c:pt>
                <c:pt idx="105">
                  <c:v>0.82474775035642278</c:v>
                </c:pt>
                <c:pt idx="106">
                  <c:v>0.82473348384684197</c:v>
                </c:pt>
                <c:pt idx="107">
                  <c:v>0.82663328161733229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9-480F-AE53-9BDEAA945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  <c:max val="3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  <c:majorUnit val="1"/>
      </c:valAx>
      <c:valAx>
        <c:axId val="12606963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400" b="0" i="0" u="none" strike="noStrike" baseline="0">
                <a:effectLst/>
              </a:rPr>
              <a:t>Overhead </a:t>
            </a:r>
            <a:r>
              <a:rPr lang="fr-CA"/>
              <a:t>vs. Mapping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Correlation!$G$3:$G$110</c:f>
              <c:numCache>
                <c:formatCode>General</c:formatCode>
                <c:ptCount val="10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82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  <c:pt idx="32">
                  <c:v>362</c:v>
                </c:pt>
                <c:pt idx="33">
                  <c:v>362</c:v>
                </c:pt>
                <c:pt idx="34">
                  <c:v>362</c:v>
                </c:pt>
                <c:pt idx="35">
                  <c:v>362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173</c:v>
                </c:pt>
                <c:pt idx="65">
                  <c:v>173</c:v>
                </c:pt>
                <c:pt idx="66">
                  <c:v>173</c:v>
                </c:pt>
                <c:pt idx="67">
                  <c:v>173</c:v>
                </c:pt>
                <c:pt idx="68">
                  <c:v>362</c:v>
                </c:pt>
                <c:pt idx="69">
                  <c:v>362</c:v>
                </c:pt>
                <c:pt idx="70">
                  <c:v>362</c:v>
                </c:pt>
                <c:pt idx="71">
                  <c:v>362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47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173</c:v>
                </c:pt>
                <c:pt idx="101">
                  <c:v>173</c:v>
                </c:pt>
                <c:pt idx="102">
                  <c:v>173</c:v>
                </c:pt>
                <c:pt idx="103">
                  <c:v>173</c:v>
                </c:pt>
                <c:pt idx="104">
                  <c:v>362</c:v>
                </c:pt>
                <c:pt idx="105">
                  <c:v>362</c:v>
                </c:pt>
                <c:pt idx="106">
                  <c:v>362</c:v>
                </c:pt>
                <c:pt idx="107">
                  <c:v>362</c:v>
                </c:pt>
              </c:numCache>
            </c:numRef>
          </c:xVal>
          <c:yVal>
            <c:numRef>
              <c:f>Correlation!$R$3:$R$110</c:f>
              <c:numCache>
                <c:formatCode>0%</c:formatCode>
                <c:ptCount val="108"/>
                <c:pt idx="0">
                  <c:v>0.43193394182174116</c:v>
                </c:pt>
                <c:pt idx="1">
                  <c:v>0.46822342456553395</c:v>
                </c:pt>
                <c:pt idx="2">
                  <c:v>0.49015233366598765</c:v>
                </c:pt>
                <c:pt idx="3">
                  <c:v>0.49496947580232598</c:v>
                </c:pt>
                <c:pt idx="4">
                  <c:v>0.64858491976626664</c:v>
                </c:pt>
                <c:pt idx="5">
                  <c:v>0.66633745237002151</c:v>
                </c:pt>
                <c:pt idx="6">
                  <c:v>0.69809006904606508</c:v>
                </c:pt>
                <c:pt idx="7">
                  <c:v>0.6546220796242942</c:v>
                </c:pt>
                <c:pt idx="8">
                  <c:v>0.67691133601739517</c:v>
                </c:pt>
                <c:pt idx="9">
                  <c:v>0.72811584427628939</c:v>
                </c:pt>
                <c:pt idx="10">
                  <c:v>0.68414645786615391</c:v>
                </c:pt>
                <c:pt idx="11">
                  <c:v>0.65252420733245009</c:v>
                </c:pt>
                <c:pt idx="12">
                  <c:v>0.83455698322550542</c:v>
                </c:pt>
                <c:pt idx="13">
                  <c:v>0.67215235844194454</c:v>
                </c:pt>
                <c:pt idx="14">
                  <c:v>0.64901812442525553</c:v>
                </c:pt>
                <c:pt idx="15">
                  <c:v>0.87832618915436145</c:v>
                </c:pt>
                <c:pt idx="16">
                  <c:v>0.89722737319170209</c:v>
                </c:pt>
                <c:pt idx="17">
                  <c:v>0.90124544389584427</c:v>
                </c:pt>
                <c:pt idx="18">
                  <c:v>0.8977183458871868</c:v>
                </c:pt>
                <c:pt idx="19">
                  <c:v>0.8962445786262756</c:v>
                </c:pt>
                <c:pt idx="20">
                  <c:v>0.96428551172052834</c:v>
                </c:pt>
                <c:pt idx="21">
                  <c:v>0.96076503041973615</c:v>
                </c:pt>
                <c:pt idx="22">
                  <c:v>0.9558713747671892</c:v>
                </c:pt>
                <c:pt idx="23">
                  <c:v>0.95267916379909223</c:v>
                </c:pt>
                <c:pt idx="24">
                  <c:v>0.88266793976516755</c:v>
                </c:pt>
                <c:pt idx="25">
                  <c:v>0.86640834983806225</c:v>
                </c:pt>
                <c:pt idx="26">
                  <c:v>0.86756099496677019</c:v>
                </c:pt>
                <c:pt idx="27">
                  <c:v>0.88097778167889362</c:v>
                </c:pt>
                <c:pt idx="28">
                  <c:v>0.98962457944309534</c:v>
                </c:pt>
                <c:pt idx="29">
                  <c:v>0.98921969266804777</c:v>
                </c:pt>
                <c:pt idx="30">
                  <c:v>0.98935118373259789</c:v>
                </c:pt>
                <c:pt idx="31">
                  <c:v>0.99019021278229591</c:v>
                </c:pt>
                <c:pt idx="32">
                  <c:v>0.99805835407740906</c:v>
                </c:pt>
                <c:pt idx="33">
                  <c:v>0.99791939781111527</c:v>
                </c:pt>
                <c:pt idx="34">
                  <c:v>0.99790310944454497</c:v>
                </c:pt>
                <c:pt idx="35">
                  <c:v>0.99813156154132554</c:v>
                </c:pt>
                <c:pt idx="36">
                  <c:v>9.1277198206831792E-2</c:v>
                </c:pt>
                <c:pt idx="37">
                  <c:v>0.10116211479439276</c:v>
                </c:pt>
                <c:pt idx="38">
                  <c:v>0.12589386071657485</c:v>
                </c:pt>
                <c:pt idx="39">
                  <c:v>9.9675408524450698E-2</c:v>
                </c:pt>
                <c:pt idx="40">
                  <c:v>0.18036444704820087</c:v>
                </c:pt>
                <c:pt idx="41">
                  <c:v>0.18067758838583062</c:v>
                </c:pt>
                <c:pt idx="42">
                  <c:v>0.17161673572605968</c:v>
                </c:pt>
                <c:pt idx="43">
                  <c:v>0.2106582769894178</c:v>
                </c:pt>
                <c:pt idx="44">
                  <c:v>0.2382200048038188</c:v>
                </c:pt>
                <c:pt idx="45">
                  <c:v>0.2203460169319586</c:v>
                </c:pt>
                <c:pt idx="46">
                  <c:v>0.22272606307591591</c:v>
                </c:pt>
                <c:pt idx="47">
                  <c:v>0.22983845727731025</c:v>
                </c:pt>
                <c:pt idx="48">
                  <c:v>0.20458138759907279</c:v>
                </c:pt>
                <c:pt idx="49">
                  <c:v>0.19721334109317798</c:v>
                </c:pt>
                <c:pt idx="50">
                  <c:v>0.19363419433148221</c:v>
                </c:pt>
                <c:pt idx="51">
                  <c:v>0.31691571602027524</c:v>
                </c:pt>
                <c:pt idx="52">
                  <c:v>0.4960027448405373</c:v>
                </c:pt>
                <c:pt idx="53">
                  <c:v>0.46936186582912925</c:v>
                </c:pt>
                <c:pt idx="54">
                  <c:v>0.48218840069501595</c:v>
                </c:pt>
                <c:pt idx="55">
                  <c:v>0.4995967645074697</c:v>
                </c:pt>
                <c:pt idx="56">
                  <c:v>0.69135539068315621</c:v>
                </c:pt>
                <c:pt idx="57">
                  <c:v>0.69262313296560796</c:v>
                </c:pt>
                <c:pt idx="58">
                  <c:v>0.68976857930440227</c:v>
                </c:pt>
                <c:pt idx="59">
                  <c:v>0.67911421324346677</c:v>
                </c:pt>
                <c:pt idx="60">
                  <c:v>0.41758061582873246</c:v>
                </c:pt>
                <c:pt idx="61">
                  <c:v>0.40463769967264385</c:v>
                </c:pt>
                <c:pt idx="62">
                  <c:v>0.4231007752653197</c:v>
                </c:pt>
                <c:pt idx="63">
                  <c:v>0.418756647857778</c:v>
                </c:pt>
                <c:pt idx="64">
                  <c:v>0.90120240855023559</c:v>
                </c:pt>
                <c:pt idx="65">
                  <c:v>0.90454515001626978</c:v>
                </c:pt>
                <c:pt idx="66">
                  <c:v>0.90317905478388516</c:v>
                </c:pt>
                <c:pt idx="67">
                  <c:v>0.90198524239299782</c:v>
                </c:pt>
                <c:pt idx="68">
                  <c:v>0.97765624703788889</c:v>
                </c:pt>
                <c:pt idx="69">
                  <c:v>0.98056364131398477</c:v>
                </c:pt>
                <c:pt idx="70">
                  <c:v>0.98062420309028875</c:v>
                </c:pt>
                <c:pt idx="71">
                  <c:v>0.98002265898658802</c:v>
                </c:pt>
                <c:pt idx="72">
                  <c:v>1.3885311773208E-2</c:v>
                </c:pt>
                <c:pt idx="73">
                  <c:v>1.1425500075584077E-2</c:v>
                </c:pt>
                <c:pt idx="74">
                  <c:v>1.4497393683206426E-2</c:v>
                </c:pt>
                <c:pt idx="75">
                  <c:v>1.4678550848624685E-2</c:v>
                </c:pt>
                <c:pt idx="76">
                  <c:v>2.3570365678923413E-2</c:v>
                </c:pt>
                <c:pt idx="77">
                  <c:v>2.348973214196835E-2</c:v>
                </c:pt>
                <c:pt idx="78">
                  <c:v>2.3108199275613129E-2</c:v>
                </c:pt>
                <c:pt idx="79">
                  <c:v>2.106715026652704E-2</c:v>
                </c:pt>
                <c:pt idx="80">
                  <c:v>2.6734063508373193E-2</c:v>
                </c:pt>
                <c:pt idx="81">
                  <c:v>2.6307971240253584E-2</c:v>
                </c:pt>
                <c:pt idx="82">
                  <c:v>2.6516294230784804E-2</c:v>
                </c:pt>
                <c:pt idx="83">
                  <c:v>2.6427079579669898E-2</c:v>
                </c:pt>
                <c:pt idx="84">
                  <c:v>2.2878425477214016E-2</c:v>
                </c:pt>
                <c:pt idx="85">
                  <c:v>2.1913893998925002E-2</c:v>
                </c:pt>
                <c:pt idx="86">
                  <c:v>1.8857850327839216E-2</c:v>
                </c:pt>
                <c:pt idx="87">
                  <c:v>3.1819496490990369E-2</c:v>
                </c:pt>
                <c:pt idx="88">
                  <c:v>7.6917090028800428E-2</c:v>
                </c:pt>
                <c:pt idx="89">
                  <c:v>6.4976265792927063E-2</c:v>
                </c:pt>
                <c:pt idx="90">
                  <c:v>8.8270601896434681E-2</c:v>
                </c:pt>
                <c:pt idx="91">
                  <c:v>7.3745440188962647E-2</c:v>
                </c:pt>
                <c:pt idx="92">
                  <c:v>0.14994983086705141</c:v>
                </c:pt>
                <c:pt idx="93">
                  <c:v>0.15527055437274589</c:v>
                </c:pt>
                <c:pt idx="94">
                  <c:v>0.14948884781146832</c:v>
                </c:pt>
                <c:pt idx="95">
                  <c:v>0.17362739586094661</c:v>
                </c:pt>
                <c:pt idx="96">
                  <c:v>6.5935310345145492E-2</c:v>
                </c:pt>
                <c:pt idx="97">
                  <c:v>6.7393515092229073E-2</c:v>
                </c:pt>
                <c:pt idx="98">
                  <c:v>6.2661144443157027E-2</c:v>
                </c:pt>
                <c:pt idx="99">
                  <c:v>5.6846956614548021E-2</c:v>
                </c:pt>
                <c:pt idx="100">
                  <c:v>0.47460241417034676</c:v>
                </c:pt>
                <c:pt idx="101">
                  <c:v>0.4694718962049409</c:v>
                </c:pt>
                <c:pt idx="102">
                  <c:v>0.47009945703525807</c:v>
                </c:pt>
                <c:pt idx="103">
                  <c:v>0.47017972757185666</c:v>
                </c:pt>
                <c:pt idx="104">
                  <c:v>0.82748839058065971</c:v>
                </c:pt>
                <c:pt idx="105">
                  <c:v>0.82474775035642278</c:v>
                </c:pt>
                <c:pt idx="106">
                  <c:v>0.82473348384684197</c:v>
                </c:pt>
                <c:pt idx="107">
                  <c:v>0.82663328161733229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EF-43A3-871B-2F7A8B63A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400" b="0" i="0" u="none" strike="noStrike" baseline="0">
                <a:effectLst/>
              </a:rPr>
              <a:t>Overhead </a:t>
            </a:r>
            <a:r>
              <a:rPr lang="fr-CA"/>
              <a:t>vs. Incons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Correlation!$H$3:$H$110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16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16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16</c:v>
                </c:pt>
                <c:pt idx="12">
                  <c:v>1</c:v>
                </c:pt>
                <c:pt idx="13">
                  <c:v>2</c:v>
                </c:pt>
                <c:pt idx="14">
                  <c:v>33</c:v>
                </c:pt>
                <c:pt idx="15">
                  <c:v>81</c:v>
                </c:pt>
                <c:pt idx="16">
                  <c:v>1</c:v>
                </c:pt>
                <c:pt idx="17">
                  <c:v>2</c:v>
                </c:pt>
                <c:pt idx="18">
                  <c:v>33</c:v>
                </c:pt>
                <c:pt idx="19">
                  <c:v>81</c:v>
                </c:pt>
                <c:pt idx="20">
                  <c:v>1</c:v>
                </c:pt>
                <c:pt idx="21">
                  <c:v>2</c:v>
                </c:pt>
                <c:pt idx="22">
                  <c:v>33</c:v>
                </c:pt>
                <c:pt idx="23">
                  <c:v>81</c:v>
                </c:pt>
                <c:pt idx="24">
                  <c:v>1</c:v>
                </c:pt>
                <c:pt idx="25">
                  <c:v>2</c:v>
                </c:pt>
                <c:pt idx="26">
                  <c:v>145</c:v>
                </c:pt>
                <c:pt idx="27">
                  <c:v>361</c:v>
                </c:pt>
                <c:pt idx="28">
                  <c:v>1</c:v>
                </c:pt>
                <c:pt idx="29">
                  <c:v>2</c:v>
                </c:pt>
                <c:pt idx="30">
                  <c:v>145</c:v>
                </c:pt>
                <c:pt idx="31">
                  <c:v>361</c:v>
                </c:pt>
                <c:pt idx="32">
                  <c:v>1</c:v>
                </c:pt>
                <c:pt idx="33">
                  <c:v>2</c:v>
                </c:pt>
                <c:pt idx="34">
                  <c:v>145</c:v>
                </c:pt>
                <c:pt idx="35">
                  <c:v>361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16</c:v>
                </c:pt>
                <c:pt idx="40">
                  <c:v>1</c:v>
                </c:pt>
                <c:pt idx="41">
                  <c:v>2</c:v>
                </c:pt>
                <c:pt idx="42">
                  <c:v>7</c:v>
                </c:pt>
                <c:pt idx="43">
                  <c:v>16</c:v>
                </c:pt>
                <c:pt idx="44">
                  <c:v>1</c:v>
                </c:pt>
                <c:pt idx="45">
                  <c:v>2</c:v>
                </c:pt>
                <c:pt idx="46">
                  <c:v>7</c:v>
                </c:pt>
                <c:pt idx="47">
                  <c:v>16</c:v>
                </c:pt>
                <c:pt idx="48">
                  <c:v>1</c:v>
                </c:pt>
                <c:pt idx="49">
                  <c:v>2</c:v>
                </c:pt>
                <c:pt idx="50">
                  <c:v>33</c:v>
                </c:pt>
                <c:pt idx="51">
                  <c:v>81</c:v>
                </c:pt>
                <c:pt idx="52">
                  <c:v>1</c:v>
                </c:pt>
                <c:pt idx="53">
                  <c:v>2</c:v>
                </c:pt>
                <c:pt idx="54">
                  <c:v>33</c:v>
                </c:pt>
                <c:pt idx="55">
                  <c:v>81</c:v>
                </c:pt>
                <c:pt idx="56">
                  <c:v>1</c:v>
                </c:pt>
                <c:pt idx="57">
                  <c:v>2</c:v>
                </c:pt>
                <c:pt idx="58">
                  <c:v>33</c:v>
                </c:pt>
                <c:pt idx="59">
                  <c:v>81</c:v>
                </c:pt>
                <c:pt idx="60">
                  <c:v>1</c:v>
                </c:pt>
                <c:pt idx="61">
                  <c:v>2</c:v>
                </c:pt>
                <c:pt idx="62">
                  <c:v>145</c:v>
                </c:pt>
                <c:pt idx="63">
                  <c:v>361</c:v>
                </c:pt>
                <c:pt idx="64">
                  <c:v>1</c:v>
                </c:pt>
                <c:pt idx="65">
                  <c:v>2</c:v>
                </c:pt>
                <c:pt idx="66">
                  <c:v>145</c:v>
                </c:pt>
                <c:pt idx="67">
                  <c:v>361</c:v>
                </c:pt>
                <c:pt idx="68">
                  <c:v>1</c:v>
                </c:pt>
                <c:pt idx="69">
                  <c:v>2</c:v>
                </c:pt>
                <c:pt idx="70">
                  <c:v>145</c:v>
                </c:pt>
                <c:pt idx="71">
                  <c:v>361</c:v>
                </c:pt>
                <c:pt idx="72">
                  <c:v>1</c:v>
                </c:pt>
                <c:pt idx="73">
                  <c:v>2</c:v>
                </c:pt>
                <c:pt idx="74">
                  <c:v>7</c:v>
                </c:pt>
                <c:pt idx="75">
                  <c:v>16</c:v>
                </c:pt>
                <c:pt idx="76">
                  <c:v>1</c:v>
                </c:pt>
                <c:pt idx="77">
                  <c:v>2</c:v>
                </c:pt>
                <c:pt idx="78">
                  <c:v>7</c:v>
                </c:pt>
                <c:pt idx="79">
                  <c:v>16</c:v>
                </c:pt>
                <c:pt idx="80">
                  <c:v>1</c:v>
                </c:pt>
                <c:pt idx="81">
                  <c:v>2</c:v>
                </c:pt>
                <c:pt idx="82">
                  <c:v>7</c:v>
                </c:pt>
                <c:pt idx="83">
                  <c:v>16</c:v>
                </c:pt>
                <c:pt idx="84">
                  <c:v>1</c:v>
                </c:pt>
                <c:pt idx="85">
                  <c:v>2</c:v>
                </c:pt>
                <c:pt idx="86">
                  <c:v>33</c:v>
                </c:pt>
                <c:pt idx="87">
                  <c:v>81</c:v>
                </c:pt>
                <c:pt idx="88">
                  <c:v>1</c:v>
                </c:pt>
                <c:pt idx="89">
                  <c:v>2</c:v>
                </c:pt>
                <c:pt idx="90">
                  <c:v>33</c:v>
                </c:pt>
                <c:pt idx="91">
                  <c:v>81</c:v>
                </c:pt>
                <c:pt idx="92">
                  <c:v>1</c:v>
                </c:pt>
                <c:pt idx="93">
                  <c:v>2</c:v>
                </c:pt>
                <c:pt idx="94">
                  <c:v>33</c:v>
                </c:pt>
                <c:pt idx="95">
                  <c:v>81</c:v>
                </c:pt>
                <c:pt idx="96">
                  <c:v>1</c:v>
                </c:pt>
                <c:pt idx="97">
                  <c:v>2</c:v>
                </c:pt>
                <c:pt idx="98">
                  <c:v>145</c:v>
                </c:pt>
                <c:pt idx="99">
                  <c:v>361</c:v>
                </c:pt>
                <c:pt idx="100">
                  <c:v>1</c:v>
                </c:pt>
                <c:pt idx="101">
                  <c:v>2</c:v>
                </c:pt>
                <c:pt idx="102">
                  <c:v>145</c:v>
                </c:pt>
                <c:pt idx="103">
                  <c:v>361</c:v>
                </c:pt>
                <c:pt idx="104">
                  <c:v>1</c:v>
                </c:pt>
                <c:pt idx="105">
                  <c:v>2</c:v>
                </c:pt>
                <c:pt idx="106">
                  <c:v>145</c:v>
                </c:pt>
                <c:pt idx="107">
                  <c:v>361</c:v>
                </c:pt>
              </c:numCache>
            </c:numRef>
          </c:xVal>
          <c:yVal>
            <c:numRef>
              <c:f>Correlation!$R$3:$R$110</c:f>
              <c:numCache>
                <c:formatCode>0%</c:formatCode>
                <c:ptCount val="108"/>
                <c:pt idx="0">
                  <c:v>0.43193394182174116</c:v>
                </c:pt>
                <c:pt idx="1">
                  <c:v>0.46822342456553395</c:v>
                </c:pt>
                <c:pt idx="2">
                  <c:v>0.49015233366598765</c:v>
                </c:pt>
                <c:pt idx="3">
                  <c:v>0.49496947580232598</c:v>
                </c:pt>
                <c:pt idx="4">
                  <c:v>0.64858491976626664</c:v>
                </c:pt>
                <c:pt idx="5">
                  <c:v>0.66633745237002151</c:v>
                </c:pt>
                <c:pt idx="6">
                  <c:v>0.69809006904606508</c:v>
                </c:pt>
                <c:pt idx="7">
                  <c:v>0.6546220796242942</c:v>
                </c:pt>
                <c:pt idx="8">
                  <c:v>0.67691133601739517</c:v>
                </c:pt>
                <c:pt idx="9">
                  <c:v>0.72811584427628939</c:v>
                </c:pt>
                <c:pt idx="10">
                  <c:v>0.68414645786615391</c:v>
                </c:pt>
                <c:pt idx="11">
                  <c:v>0.65252420733245009</c:v>
                </c:pt>
                <c:pt idx="12">
                  <c:v>0.83455698322550542</c:v>
                </c:pt>
                <c:pt idx="13">
                  <c:v>0.67215235844194454</c:v>
                </c:pt>
                <c:pt idx="14">
                  <c:v>0.64901812442525553</c:v>
                </c:pt>
                <c:pt idx="15">
                  <c:v>0.87832618915436145</c:v>
                </c:pt>
                <c:pt idx="16">
                  <c:v>0.89722737319170209</c:v>
                </c:pt>
                <c:pt idx="17">
                  <c:v>0.90124544389584427</c:v>
                </c:pt>
                <c:pt idx="18">
                  <c:v>0.8977183458871868</c:v>
                </c:pt>
                <c:pt idx="19">
                  <c:v>0.8962445786262756</c:v>
                </c:pt>
                <c:pt idx="20">
                  <c:v>0.96428551172052834</c:v>
                </c:pt>
                <c:pt idx="21">
                  <c:v>0.96076503041973615</c:v>
                </c:pt>
                <c:pt idx="22">
                  <c:v>0.9558713747671892</c:v>
                </c:pt>
                <c:pt idx="23">
                  <c:v>0.95267916379909223</c:v>
                </c:pt>
                <c:pt idx="24">
                  <c:v>0.88266793976516755</c:v>
                </c:pt>
                <c:pt idx="25">
                  <c:v>0.86640834983806225</c:v>
                </c:pt>
                <c:pt idx="26">
                  <c:v>0.86756099496677019</c:v>
                </c:pt>
                <c:pt idx="27">
                  <c:v>0.88097778167889362</c:v>
                </c:pt>
                <c:pt idx="28">
                  <c:v>0.98962457944309534</c:v>
                </c:pt>
                <c:pt idx="29">
                  <c:v>0.98921969266804777</c:v>
                </c:pt>
                <c:pt idx="30">
                  <c:v>0.98935118373259789</c:v>
                </c:pt>
                <c:pt idx="31">
                  <c:v>0.99019021278229591</c:v>
                </c:pt>
                <c:pt idx="32">
                  <c:v>0.99805835407740906</c:v>
                </c:pt>
                <c:pt idx="33">
                  <c:v>0.99791939781111527</c:v>
                </c:pt>
                <c:pt idx="34">
                  <c:v>0.99790310944454497</c:v>
                </c:pt>
                <c:pt idx="35">
                  <c:v>0.99813156154132554</c:v>
                </c:pt>
                <c:pt idx="36">
                  <c:v>9.1277198206831792E-2</c:v>
                </c:pt>
                <c:pt idx="37">
                  <c:v>0.10116211479439276</c:v>
                </c:pt>
                <c:pt idx="38">
                  <c:v>0.12589386071657485</c:v>
                </c:pt>
                <c:pt idx="39">
                  <c:v>9.9675408524450698E-2</c:v>
                </c:pt>
                <c:pt idx="40">
                  <c:v>0.18036444704820087</c:v>
                </c:pt>
                <c:pt idx="41">
                  <c:v>0.18067758838583062</c:v>
                </c:pt>
                <c:pt idx="42">
                  <c:v>0.17161673572605968</c:v>
                </c:pt>
                <c:pt idx="43">
                  <c:v>0.2106582769894178</c:v>
                </c:pt>
                <c:pt idx="44">
                  <c:v>0.2382200048038188</c:v>
                </c:pt>
                <c:pt idx="45">
                  <c:v>0.2203460169319586</c:v>
                </c:pt>
                <c:pt idx="46">
                  <c:v>0.22272606307591591</c:v>
                </c:pt>
                <c:pt idx="47">
                  <c:v>0.22983845727731025</c:v>
                </c:pt>
                <c:pt idx="48">
                  <c:v>0.20458138759907279</c:v>
                </c:pt>
                <c:pt idx="49">
                  <c:v>0.19721334109317798</c:v>
                </c:pt>
                <c:pt idx="50">
                  <c:v>0.19363419433148221</c:v>
                </c:pt>
                <c:pt idx="51">
                  <c:v>0.31691571602027524</c:v>
                </c:pt>
                <c:pt idx="52">
                  <c:v>0.4960027448405373</c:v>
                </c:pt>
                <c:pt idx="53">
                  <c:v>0.46936186582912925</c:v>
                </c:pt>
                <c:pt idx="54">
                  <c:v>0.48218840069501595</c:v>
                </c:pt>
                <c:pt idx="55">
                  <c:v>0.4995967645074697</c:v>
                </c:pt>
                <c:pt idx="56">
                  <c:v>0.69135539068315621</c:v>
                </c:pt>
                <c:pt idx="57">
                  <c:v>0.69262313296560796</c:v>
                </c:pt>
                <c:pt idx="58">
                  <c:v>0.68976857930440227</c:v>
                </c:pt>
                <c:pt idx="59">
                  <c:v>0.67911421324346677</c:v>
                </c:pt>
                <c:pt idx="60">
                  <c:v>0.41758061582873246</c:v>
                </c:pt>
                <c:pt idx="61">
                  <c:v>0.40463769967264385</c:v>
                </c:pt>
                <c:pt idx="62">
                  <c:v>0.4231007752653197</c:v>
                </c:pt>
                <c:pt idx="63">
                  <c:v>0.418756647857778</c:v>
                </c:pt>
                <c:pt idx="64">
                  <c:v>0.90120240855023559</c:v>
                </c:pt>
                <c:pt idx="65">
                  <c:v>0.90454515001626978</c:v>
                </c:pt>
                <c:pt idx="66">
                  <c:v>0.90317905478388516</c:v>
                </c:pt>
                <c:pt idx="67">
                  <c:v>0.90198524239299782</c:v>
                </c:pt>
                <c:pt idx="68">
                  <c:v>0.97765624703788889</c:v>
                </c:pt>
                <c:pt idx="69">
                  <c:v>0.98056364131398477</c:v>
                </c:pt>
                <c:pt idx="70">
                  <c:v>0.98062420309028875</c:v>
                </c:pt>
                <c:pt idx="71">
                  <c:v>0.98002265898658802</c:v>
                </c:pt>
                <c:pt idx="72">
                  <c:v>1.3885311773208E-2</c:v>
                </c:pt>
                <c:pt idx="73">
                  <c:v>1.1425500075584077E-2</c:v>
                </c:pt>
                <c:pt idx="74">
                  <c:v>1.4497393683206426E-2</c:v>
                </c:pt>
                <c:pt idx="75">
                  <c:v>1.4678550848624685E-2</c:v>
                </c:pt>
                <c:pt idx="76">
                  <c:v>2.3570365678923413E-2</c:v>
                </c:pt>
                <c:pt idx="77">
                  <c:v>2.348973214196835E-2</c:v>
                </c:pt>
                <c:pt idx="78">
                  <c:v>2.3108199275613129E-2</c:v>
                </c:pt>
                <c:pt idx="79">
                  <c:v>2.106715026652704E-2</c:v>
                </c:pt>
                <c:pt idx="80">
                  <c:v>2.6734063508373193E-2</c:v>
                </c:pt>
                <c:pt idx="81">
                  <c:v>2.6307971240253584E-2</c:v>
                </c:pt>
                <c:pt idx="82">
                  <c:v>2.6516294230784804E-2</c:v>
                </c:pt>
                <c:pt idx="83">
                  <c:v>2.6427079579669898E-2</c:v>
                </c:pt>
                <c:pt idx="84">
                  <c:v>2.2878425477214016E-2</c:v>
                </c:pt>
                <c:pt idx="85">
                  <c:v>2.1913893998925002E-2</c:v>
                </c:pt>
                <c:pt idx="86">
                  <c:v>1.8857850327839216E-2</c:v>
                </c:pt>
                <c:pt idx="87">
                  <c:v>3.1819496490990369E-2</c:v>
                </c:pt>
                <c:pt idx="88">
                  <c:v>7.6917090028800428E-2</c:v>
                </c:pt>
                <c:pt idx="89">
                  <c:v>6.4976265792927063E-2</c:v>
                </c:pt>
                <c:pt idx="90">
                  <c:v>8.8270601896434681E-2</c:v>
                </c:pt>
                <c:pt idx="91">
                  <c:v>7.3745440188962647E-2</c:v>
                </c:pt>
                <c:pt idx="92">
                  <c:v>0.14994983086705141</c:v>
                </c:pt>
                <c:pt idx="93">
                  <c:v>0.15527055437274589</c:v>
                </c:pt>
                <c:pt idx="94">
                  <c:v>0.14948884781146832</c:v>
                </c:pt>
                <c:pt idx="95">
                  <c:v>0.17362739586094661</c:v>
                </c:pt>
                <c:pt idx="96">
                  <c:v>6.5935310345145492E-2</c:v>
                </c:pt>
                <c:pt idx="97">
                  <c:v>6.7393515092229073E-2</c:v>
                </c:pt>
                <c:pt idx="98">
                  <c:v>6.2661144443157027E-2</c:v>
                </c:pt>
                <c:pt idx="99">
                  <c:v>5.6846956614548021E-2</c:v>
                </c:pt>
                <c:pt idx="100">
                  <c:v>0.47460241417034676</c:v>
                </c:pt>
                <c:pt idx="101">
                  <c:v>0.4694718962049409</c:v>
                </c:pt>
                <c:pt idx="102">
                  <c:v>0.47009945703525807</c:v>
                </c:pt>
                <c:pt idx="103">
                  <c:v>0.47017972757185666</c:v>
                </c:pt>
                <c:pt idx="104">
                  <c:v>0.82748839058065971</c:v>
                </c:pt>
                <c:pt idx="105">
                  <c:v>0.82474775035642278</c:v>
                </c:pt>
                <c:pt idx="106">
                  <c:v>0.82473348384684197</c:v>
                </c:pt>
                <c:pt idx="107">
                  <c:v>0.82663328161733229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2-488A-8404-26D2ED676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Overhead vs.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Correlation!$J$3:$J$110</c:f>
              <c:numCache>
                <c:formatCode>0.000</c:formatCode>
                <c:ptCount val="108"/>
                <c:pt idx="0">
                  <c:v>1.1062558769843465E-2</c:v>
                </c:pt>
                <c:pt idx="1">
                  <c:v>1.1065324409535926E-2</c:v>
                </c:pt>
                <c:pt idx="2">
                  <c:v>1.107915260799823E-2</c:v>
                </c:pt>
                <c:pt idx="3">
                  <c:v>1.1104043365230378E-2</c:v>
                </c:pt>
                <c:pt idx="4">
                  <c:v>3.0422036617069527E-2</c:v>
                </c:pt>
                <c:pt idx="5">
                  <c:v>3.0424802256761987E-2</c:v>
                </c:pt>
                <c:pt idx="6">
                  <c:v>3.0438630455224294E-2</c:v>
                </c:pt>
                <c:pt idx="7">
                  <c:v>3.0463521212456442E-2</c:v>
                </c:pt>
                <c:pt idx="8">
                  <c:v>4.4250235079373861E-2</c:v>
                </c:pt>
                <c:pt idx="9">
                  <c:v>4.4253000719066321E-2</c:v>
                </c:pt>
                <c:pt idx="10">
                  <c:v>4.4266828917528624E-2</c:v>
                </c:pt>
                <c:pt idx="11">
                  <c:v>4.4291719674760775E-2</c:v>
                </c:pt>
                <c:pt idx="12">
                  <c:v>2.5167321201393884E-2</c:v>
                </c:pt>
                <c:pt idx="13">
                  <c:v>2.5170086841086344E-2</c:v>
                </c:pt>
                <c:pt idx="14">
                  <c:v>2.5255821671552631E-2</c:v>
                </c:pt>
                <c:pt idx="15">
                  <c:v>2.5388572376790753E-2</c:v>
                </c:pt>
                <c:pt idx="16">
                  <c:v>0.12749598982244592</c:v>
                </c:pt>
                <c:pt idx="17">
                  <c:v>0.1274987554621384</c:v>
                </c:pt>
                <c:pt idx="18">
                  <c:v>0.12758449029260469</c:v>
                </c:pt>
                <c:pt idx="19">
                  <c:v>0.12771724099784279</c:v>
                </c:pt>
                <c:pt idx="20">
                  <c:v>0.22429337905857624</c:v>
                </c:pt>
                <c:pt idx="21">
                  <c:v>0.2242961446982687</c:v>
                </c:pt>
                <c:pt idx="22">
                  <c:v>0.22438187952873501</c:v>
                </c:pt>
                <c:pt idx="23">
                  <c:v>0.22451463023397311</c:v>
                </c:pt>
                <c:pt idx="24">
                  <c:v>5.3100282095248634E-2</c:v>
                </c:pt>
                <c:pt idx="25">
                  <c:v>5.3103047734941095E-2</c:v>
                </c:pt>
                <c:pt idx="26">
                  <c:v>5.3498534210962997E-2</c:v>
                </c:pt>
                <c:pt idx="27">
                  <c:v>5.4095912384534546E-2</c:v>
                </c:pt>
                <c:pt idx="28">
                  <c:v>0.47624315504176118</c:v>
                </c:pt>
                <c:pt idx="29">
                  <c:v>0.47624592068145361</c:v>
                </c:pt>
                <c:pt idx="30">
                  <c:v>0.47664140715747555</c:v>
                </c:pt>
                <c:pt idx="31">
                  <c:v>0.47723878533104708</c:v>
                </c:pt>
                <c:pt idx="32">
                  <c:v>0.99894905691686486</c:v>
                </c:pt>
                <c:pt idx="33">
                  <c:v>0.99895182255655735</c:v>
                </c:pt>
                <c:pt idx="34">
                  <c:v>0.99934730903257929</c:v>
                </c:pt>
                <c:pt idx="35">
                  <c:v>0.99994468720615082</c:v>
                </c:pt>
                <c:pt idx="36">
                  <c:v>1.1090215166768074E-2</c:v>
                </c:pt>
                <c:pt idx="37">
                  <c:v>1.1092980806460534E-2</c:v>
                </c:pt>
                <c:pt idx="38">
                  <c:v>1.1106809004922839E-2</c:v>
                </c:pt>
                <c:pt idx="39">
                  <c:v>1.1131699762154987E-2</c:v>
                </c:pt>
                <c:pt idx="40">
                  <c:v>3.0449693013994136E-2</c:v>
                </c:pt>
                <c:pt idx="41">
                  <c:v>3.0452458653686596E-2</c:v>
                </c:pt>
                <c:pt idx="42">
                  <c:v>3.0466286852148902E-2</c:v>
                </c:pt>
                <c:pt idx="43">
                  <c:v>3.049117760938105E-2</c:v>
                </c:pt>
                <c:pt idx="44">
                  <c:v>4.4277891476298466E-2</c:v>
                </c:pt>
                <c:pt idx="45">
                  <c:v>4.4280657115990926E-2</c:v>
                </c:pt>
                <c:pt idx="46">
                  <c:v>4.4294485314453236E-2</c:v>
                </c:pt>
                <c:pt idx="47">
                  <c:v>4.431937607168538E-2</c:v>
                </c:pt>
                <c:pt idx="48">
                  <c:v>2.5194977598318492E-2</c:v>
                </c:pt>
                <c:pt idx="49">
                  <c:v>2.5197743238010953E-2</c:v>
                </c:pt>
                <c:pt idx="50">
                  <c:v>2.5283478068477239E-2</c:v>
                </c:pt>
                <c:pt idx="51">
                  <c:v>2.5416228773715362E-2</c:v>
                </c:pt>
                <c:pt idx="52">
                  <c:v>0.12752364621937054</c:v>
                </c:pt>
                <c:pt idx="53">
                  <c:v>0.12752641185906299</c:v>
                </c:pt>
                <c:pt idx="54">
                  <c:v>0.12761214668952928</c:v>
                </c:pt>
                <c:pt idx="55">
                  <c:v>0.12774489739476741</c:v>
                </c:pt>
                <c:pt idx="56">
                  <c:v>0.22432103545550086</c:v>
                </c:pt>
                <c:pt idx="57">
                  <c:v>0.22432380109519331</c:v>
                </c:pt>
                <c:pt idx="58">
                  <c:v>0.2244095359256596</c:v>
                </c:pt>
                <c:pt idx="59">
                  <c:v>0.22454228663089773</c:v>
                </c:pt>
                <c:pt idx="60">
                  <c:v>5.3127938492173239E-2</c:v>
                </c:pt>
                <c:pt idx="61">
                  <c:v>5.31307041318657E-2</c:v>
                </c:pt>
                <c:pt idx="62">
                  <c:v>5.3526190607887603E-2</c:v>
                </c:pt>
                <c:pt idx="63">
                  <c:v>5.4123568781459151E-2</c:v>
                </c:pt>
                <c:pt idx="64">
                  <c:v>0.47627081143868577</c:v>
                </c:pt>
                <c:pt idx="65">
                  <c:v>0.47627357707837825</c:v>
                </c:pt>
                <c:pt idx="66">
                  <c:v>0.47666906355440014</c:v>
                </c:pt>
                <c:pt idx="67">
                  <c:v>0.47726644172797167</c:v>
                </c:pt>
                <c:pt idx="68">
                  <c:v>0.99897671331378946</c:v>
                </c:pt>
                <c:pt idx="69">
                  <c:v>0.99897947895348194</c:v>
                </c:pt>
                <c:pt idx="70">
                  <c:v>0.99937496542950388</c:v>
                </c:pt>
                <c:pt idx="71">
                  <c:v>0.99997234360307541</c:v>
                </c:pt>
                <c:pt idx="72">
                  <c:v>1.1117871563692682E-2</c:v>
                </c:pt>
                <c:pt idx="73">
                  <c:v>1.1120637203385143E-2</c:v>
                </c:pt>
                <c:pt idx="74">
                  <c:v>1.1134465401847447E-2</c:v>
                </c:pt>
                <c:pt idx="75">
                  <c:v>1.1159356159079595E-2</c:v>
                </c:pt>
                <c:pt idx="76">
                  <c:v>3.0477349410918744E-2</c:v>
                </c:pt>
                <c:pt idx="77">
                  <c:v>3.0480115050611205E-2</c:v>
                </c:pt>
                <c:pt idx="78">
                  <c:v>3.0493943249073511E-2</c:v>
                </c:pt>
                <c:pt idx="79">
                  <c:v>3.0518834006305659E-2</c:v>
                </c:pt>
                <c:pt idx="80">
                  <c:v>4.4305547873223078E-2</c:v>
                </c:pt>
                <c:pt idx="81">
                  <c:v>4.4308313512915538E-2</c:v>
                </c:pt>
                <c:pt idx="82">
                  <c:v>4.4322141711377841E-2</c:v>
                </c:pt>
                <c:pt idx="83">
                  <c:v>4.4347032468609993E-2</c:v>
                </c:pt>
                <c:pt idx="84">
                  <c:v>2.5222633995243101E-2</c:v>
                </c:pt>
                <c:pt idx="85">
                  <c:v>2.5225399634935562E-2</c:v>
                </c:pt>
                <c:pt idx="86">
                  <c:v>2.5311134465401848E-2</c:v>
                </c:pt>
                <c:pt idx="87">
                  <c:v>2.544388517063997E-2</c:v>
                </c:pt>
                <c:pt idx="88">
                  <c:v>0.12755130261629516</c:v>
                </c:pt>
                <c:pt idx="89">
                  <c:v>0.12755406825598761</c:v>
                </c:pt>
                <c:pt idx="90">
                  <c:v>0.1276398030864539</c:v>
                </c:pt>
                <c:pt idx="91">
                  <c:v>0.12777255379169203</c:v>
                </c:pt>
                <c:pt idx="92">
                  <c:v>0.22434869185242545</c:v>
                </c:pt>
                <c:pt idx="93">
                  <c:v>0.22435145749211793</c:v>
                </c:pt>
                <c:pt idx="94">
                  <c:v>0.22443719232258422</c:v>
                </c:pt>
                <c:pt idx="95">
                  <c:v>0.22456994302782232</c:v>
                </c:pt>
                <c:pt idx="96">
                  <c:v>5.3155594889097851E-2</c:v>
                </c:pt>
                <c:pt idx="97">
                  <c:v>5.3158360528790312E-2</c:v>
                </c:pt>
                <c:pt idx="98">
                  <c:v>5.3553847004812215E-2</c:v>
                </c:pt>
                <c:pt idx="99">
                  <c:v>5.4151225178383763E-2</c:v>
                </c:pt>
                <c:pt idx="100">
                  <c:v>0.47629846783561036</c:v>
                </c:pt>
                <c:pt idx="101">
                  <c:v>0.47630123347530284</c:v>
                </c:pt>
                <c:pt idx="102">
                  <c:v>0.47669671995132473</c:v>
                </c:pt>
                <c:pt idx="103">
                  <c:v>0.47729409812489632</c:v>
                </c:pt>
                <c:pt idx="104">
                  <c:v>0.99900436971071405</c:v>
                </c:pt>
                <c:pt idx="105">
                  <c:v>0.99900713535040653</c:v>
                </c:pt>
                <c:pt idx="106">
                  <c:v>0.99940262182642847</c:v>
                </c:pt>
                <c:pt idx="107">
                  <c:v>1</c:v>
                </c:pt>
              </c:numCache>
            </c:numRef>
          </c:xVal>
          <c:yVal>
            <c:numRef>
              <c:f>Correlation!$R$3:$R$110</c:f>
              <c:numCache>
                <c:formatCode>0%</c:formatCode>
                <c:ptCount val="108"/>
                <c:pt idx="0">
                  <c:v>0.43193394182174116</c:v>
                </c:pt>
                <c:pt idx="1">
                  <c:v>0.46822342456553395</c:v>
                </c:pt>
                <c:pt idx="2">
                  <c:v>0.49015233366598765</c:v>
                </c:pt>
                <c:pt idx="3">
                  <c:v>0.49496947580232598</c:v>
                </c:pt>
                <c:pt idx="4">
                  <c:v>0.64858491976626664</c:v>
                </c:pt>
                <c:pt idx="5">
                  <c:v>0.66633745237002151</c:v>
                </c:pt>
                <c:pt idx="6">
                  <c:v>0.69809006904606508</c:v>
                </c:pt>
                <c:pt idx="7">
                  <c:v>0.6546220796242942</c:v>
                </c:pt>
                <c:pt idx="8">
                  <c:v>0.67691133601739517</c:v>
                </c:pt>
                <c:pt idx="9">
                  <c:v>0.72811584427628939</c:v>
                </c:pt>
                <c:pt idx="10">
                  <c:v>0.68414645786615391</c:v>
                </c:pt>
                <c:pt idx="11">
                  <c:v>0.65252420733245009</c:v>
                </c:pt>
                <c:pt idx="12">
                  <c:v>0.83455698322550542</c:v>
                </c:pt>
                <c:pt idx="13">
                  <c:v>0.67215235844194454</c:v>
                </c:pt>
                <c:pt idx="14">
                  <c:v>0.64901812442525553</c:v>
                </c:pt>
                <c:pt idx="15">
                  <c:v>0.87832618915436145</c:v>
                </c:pt>
                <c:pt idx="16">
                  <c:v>0.89722737319170209</c:v>
                </c:pt>
                <c:pt idx="17">
                  <c:v>0.90124544389584427</c:v>
                </c:pt>
                <c:pt idx="18">
                  <c:v>0.8977183458871868</c:v>
                </c:pt>
                <c:pt idx="19">
                  <c:v>0.8962445786262756</c:v>
                </c:pt>
                <c:pt idx="20">
                  <c:v>0.96428551172052834</c:v>
                </c:pt>
                <c:pt idx="21">
                  <c:v>0.96076503041973615</c:v>
                </c:pt>
                <c:pt idx="22">
                  <c:v>0.9558713747671892</c:v>
                </c:pt>
                <c:pt idx="23">
                  <c:v>0.95267916379909223</c:v>
                </c:pt>
                <c:pt idx="24">
                  <c:v>0.88266793976516755</c:v>
                </c:pt>
                <c:pt idx="25">
                  <c:v>0.86640834983806225</c:v>
                </c:pt>
                <c:pt idx="26">
                  <c:v>0.86756099496677019</c:v>
                </c:pt>
                <c:pt idx="27">
                  <c:v>0.88097778167889362</c:v>
                </c:pt>
                <c:pt idx="28">
                  <c:v>0.98962457944309534</c:v>
                </c:pt>
                <c:pt idx="29">
                  <c:v>0.98921969266804777</c:v>
                </c:pt>
                <c:pt idx="30">
                  <c:v>0.98935118373259789</c:v>
                </c:pt>
                <c:pt idx="31">
                  <c:v>0.99019021278229591</c:v>
                </c:pt>
                <c:pt idx="32">
                  <c:v>0.99805835407740906</c:v>
                </c:pt>
                <c:pt idx="33">
                  <c:v>0.99791939781111527</c:v>
                </c:pt>
                <c:pt idx="34">
                  <c:v>0.99790310944454497</c:v>
                </c:pt>
                <c:pt idx="35">
                  <c:v>0.99813156154132554</c:v>
                </c:pt>
                <c:pt idx="36">
                  <c:v>9.1277198206831792E-2</c:v>
                </c:pt>
                <c:pt idx="37">
                  <c:v>0.10116211479439276</c:v>
                </c:pt>
                <c:pt idx="38">
                  <c:v>0.12589386071657485</c:v>
                </c:pt>
                <c:pt idx="39">
                  <c:v>9.9675408524450698E-2</c:v>
                </c:pt>
                <c:pt idx="40">
                  <c:v>0.18036444704820087</c:v>
                </c:pt>
                <c:pt idx="41">
                  <c:v>0.18067758838583062</c:v>
                </c:pt>
                <c:pt idx="42">
                  <c:v>0.17161673572605968</c:v>
                </c:pt>
                <c:pt idx="43">
                  <c:v>0.2106582769894178</c:v>
                </c:pt>
                <c:pt idx="44">
                  <c:v>0.2382200048038188</c:v>
                </c:pt>
                <c:pt idx="45">
                  <c:v>0.2203460169319586</c:v>
                </c:pt>
                <c:pt idx="46">
                  <c:v>0.22272606307591591</c:v>
                </c:pt>
                <c:pt idx="47">
                  <c:v>0.22983845727731025</c:v>
                </c:pt>
                <c:pt idx="48">
                  <c:v>0.20458138759907279</c:v>
                </c:pt>
                <c:pt idx="49">
                  <c:v>0.19721334109317798</c:v>
                </c:pt>
                <c:pt idx="50">
                  <c:v>0.19363419433148221</c:v>
                </c:pt>
                <c:pt idx="51">
                  <c:v>0.31691571602027524</c:v>
                </c:pt>
                <c:pt idx="52">
                  <c:v>0.4960027448405373</c:v>
                </c:pt>
                <c:pt idx="53">
                  <c:v>0.46936186582912925</c:v>
                </c:pt>
                <c:pt idx="54">
                  <c:v>0.48218840069501595</c:v>
                </c:pt>
                <c:pt idx="55">
                  <c:v>0.4995967645074697</c:v>
                </c:pt>
                <c:pt idx="56">
                  <c:v>0.69135539068315621</c:v>
                </c:pt>
                <c:pt idx="57">
                  <c:v>0.69262313296560796</c:v>
                </c:pt>
                <c:pt idx="58">
                  <c:v>0.68976857930440227</c:v>
                </c:pt>
                <c:pt idx="59">
                  <c:v>0.67911421324346677</c:v>
                </c:pt>
                <c:pt idx="60">
                  <c:v>0.41758061582873246</c:v>
                </c:pt>
                <c:pt idx="61">
                  <c:v>0.40463769967264385</c:v>
                </c:pt>
                <c:pt idx="62">
                  <c:v>0.4231007752653197</c:v>
                </c:pt>
                <c:pt idx="63">
                  <c:v>0.418756647857778</c:v>
                </c:pt>
                <c:pt idx="64">
                  <c:v>0.90120240855023559</c:v>
                </c:pt>
                <c:pt idx="65">
                  <c:v>0.90454515001626978</c:v>
                </c:pt>
                <c:pt idx="66">
                  <c:v>0.90317905478388516</c:v>
                </c:pt>
                <c:pt idx="67">
                  <c:v>0.90198524239299782</c:v>
                </c:pt>
                <c:pt idx="68">
                  <c:v>0.97765624703788889</c:v>
                </c:pt>
                <c:pt idx="69">
                  <c:v>0.98056364131398477</c:v>
                </c:pt>
                <c:pt idx="70">
                  <c:v>0.98062420309028875</c:v>
                </c:pt>
                <c:pt idx="71">
                  <c:v>0.98002265898658802</c:v>
                </c:pt>
                <c:pt idx="72">
                  <c:v>1.3885311773208E-2</c:v>
                </c:pt>
                <c:pt idx="73">
                  <c:v>1.1425500075584077E-2</c:v>
                </c:pt>
                <c:pt idx="74">
                  <c:v>1.4497393683206426E-2</c:v>
                </c:pt>
                <c:pt idx="75">
                  <c:v>1.4678550848624685E-2</c:v>
                </c:pt>
                <c:pt idx="76">
                  <c:v>2.3570365678923413E-2</c:v>
                </c:pt>
                <c:pt idx="77">
                  <c:v>2.348973214196835E-2</c:v>
                </c:pt>
                <c:pt idx="78">
                  <c:v>2.3108199275613129E-2</c:v>
                </c:pt>
                <c:pt idx="79">
                  <c:v>2.106715026652704E-2</c:v>
                </c:pt>
                <c:pt idx="80">
                  <c:v>2.6734063508373193E-2</c:v>
                </c:pt>
                <c:pt idx="81">
                  <c:v>2.6307971240253584E-2</c:v>
                </c:pt>
                <c:pt idx="82">
                  <c:v>2.6516294230784804E-2</c:v>
                </c:pt>
                <c:pt idx="83">
                  <c:v>2.6427079579669898E-2</c:v>
                </c:pt>
                <c:pt idx="84">
                  <c:v>2.2878425477214016E-2</c:v>
                </c:pt>
                <c:pt idx="85">
                  <c:v>2.1913893998925002E-2</c:v>
                </c:pt>
                <c:pt idx="86">
                  <c:v>1.8857850327839216E-2</c:v>
                </c:pt>
                <c:pt idx="87">
                  <c:v>3.1819496490990369E-2</c:v>
                </c:pt>
                <c:pt idx="88">
                  <c:v>7.6917090028800428E-2</c:v>
                </c:pt>
                <c:pt idx="89">
                  <c:v>6.4976265792927063E-2</c:v>
                </c:pt>
                <c:pt idx="90">
                  <c:v>8.8270601896434681E-2</c:v>
                </c:pt>
                <c:pt idx="91">
                  <c:v>7.3745440188962647E-2</c:v>
                </c:pt>
                <c:pt idx="92">
                  <c:v>0.14994983086705141</c:v>
                </c:pt>
                <c:pt idx="93">
                  <c:v>0.15527055437274589</c:v>
                </c:pt>
                <c:pt idx="94">
                  <c:v>0.14948884781146832</c:v>
                </c:pt>
                <c:pt idx="95">
                  <c:v>0.17362739586094661</c:v>
                </c:pt>
                <c:pt idx="96">
                  <c:v>6.5935310345145492E-2</c:v>
                </c:pt>
                <c:pt idx="97">
                  <c:v>6.7393515092229073E-2</c:v>
                </c:pt>
                <c:pt idx="98">
                  <c:v>6.2661144443157027E-2</c:v>
                </c:pt>
                <c:pt idx="99">
                  <c:v>5.6846956614548021E-2</c:v>
                </c:pt>
                <c:pt idx="100">
                  <c:v>0.47460241417034676</c:v>
                </c:pt>
                <c:pt idx="101">
                  <c:v>0.4694718962049409</c:v>
                </c:pt>
                <c:pt idx="102">
                  <c:v>0.47009945703525807</c:v>
                </c:pt>
                <c:pt idx="103">
                  <c:v>0.47017972757185666</c:v>
                </c:pt>
                <c:pt idx="104">
                  <c:v>0.82748839058065971</c:v>
                </c:pt>
                <c:pt idx="105">
                  <c:v>0.82474775035642278</c:v>
                </c:pt>
                <c:pt idx="106">
                  <c:v>0.82473348384684197</c:v>
                </c:pt>
                <c:pt idx="107">
                  <c:v>0.82663328161733229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8-4D6C-86B9-8E58D82BF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1744"/>
        <c:axId val="1260696352"/>
      </c:scatterChart>
      <c:valAx>
        <c:axId val="921621744"/>
        <c:scaling>
          <c:orientation val="minMax"/>
          <c:max val="1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696352"/>
        <c:crosses val="autoZero"/>
        <c:crossBetween val="midCat"/>
      </c:valAx>
      <c:valAx>
        <c:axId val="1260696352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Alloy Time vs. Rule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CA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Alloy Time vs. Rule</a:t>
          </a:r>
        </a:p>
      </cx:txPr>
    </cx:title>
    <cx:plotArea>
      <cx:plotAreaRegion>
        <cx:series layoutId="boxWhisker" uniqueId="{7B6CBC34-7CD6-4FD9-AFAC-4594C1DBDDB3}">
          <cx:spPr>
            <a:noFill/>
            <a:ln w="25400">
              <a:solidFill>
                <a:schemeClr val="tx1"/>
              </a:solidFill>
            </a:ln>
          </cx:spPr>
          <cx:dataId val="0"/>
          <cx:layoutPr>
            <cx:visibility meanLine="0"/>
            <cx:statistics quartileMethod="exclusive"/>
          </cx:layoutPr>
        </cx:series>
      </cx:plotAreaRegion>
      <cx:axis id="0">
        <cx:cat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ysClr val="windowText" lastClr="000000"/>
                </a:solidFill>
              </a:defRPr>
            </a:pPr>
            <a:endParaRPr lang="en-US" sz="12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ysClr val="windowText" lastClr="000000"/>
                </a:solidFill>
              </a:defRPr>
            </a:pPr>
            <a:endParaRPr lang="en-US" sz="12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AA58669E-C8A9-4FA2-A5B2-D8E7EDAE4510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ysClr val="windowText" lastClr="000000"/>
                </a:solidFill>
              </a:defRPr>
            </a:pPr>
            <a:endParaRPr lang="en-US" sz="12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ysClr val="windowText" lastClr="000000"/>
                </a:solidFill>
              </a:defRPr>
            </a:pPr>
            <a:endParaRPr lang="en-US" sz="12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  <cx:data id="4">
      <cx:numDim type="val">
        <cx:f>_xlchart.v1.11</cx:f>
      </cx:numDim>
    </cx:data>
    <cx:data id="5">
      <cx:numDim type="val">
        <cx:f>_xlchart.v1.13</cx:f>
      </cx:numDim>
    </cx:data>
  </cx:chartData>
  <cx:chart>
    <cx:title pos="t" align="ctr" overlay="0">
      <cx:tx>
        <cx:txData>
          <cx:v>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Size</a:t>
          </a:r>
        </a:p>
      </cx:txPr>
    </cx:title>
    <cx:plotArea>
      <cx:plotAreaRegion>
        <cx:series layoutId="boxWhisker" uniqueId="{1A457608-4003-4A1A-9388-18811C3AF7FA}" formatIdx="0">
          <cx:tx>
            <cx:txData>
              <cx:f>_xlchart.v1.14</cx:f>
              <cx:v>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2-BC9C-497D-94F0-AC7A33965F0A}" formatIdx="2">
          <cx:tx>
            <cx:txData>
              <cx:f>_xlchart.v1.16</cx:f>
              <cx:v>2</cx:v>
            </cx:txData>
          </cx:tx>
          <cx:dataId val="1"/>
          <cx:layoutPr>
            <cx:statistics quartileMethod="exclusive"/>
          </cx:layoutPr>
        </cx:series>
        <cx:series layoutId="boxWhisker" uniqueId="{00000003-BC9C-497D-94F0-AC7A33965F0A}">
          <cx:tx>
            <cx:txData>
              <cx:f>_xlchart.v1.18</cx:f>
              <cx:v>3</cx:v>
            </cx:txData>
          </cx:tx>
          <cx:dataId val="2"/>
          <cx:layoutPr>
            <cx:statistics quartileMethod="exclusive"/>
          </cx:layoutPr>
        </cx:series>
        <cx:series layoutId="boxWhisker" uniqueId="{00000000-5323-4BEA-B2BA-A2B02D126D7F}">
          <cx:tx>
            <cx:txData>
              <cx:f>_xlchart.v1.20</cx:f>
              <cx:v>1</cx:v>
            </cx:txData>
          </cx:tx>
          <cx:dataId val="3"/>
          <cx:layoutPr>
            <cx:statistics quartileMethod="exclusive"/>
          </cx:layoutPr>
        </cx:series>
        <cx:series layoutId="boxWhisker" uniqueId="{00000001-5323-4BEA-B2BA-A2B02D126D7F}">
          <cx:tx>
            <cx:txData>
              <cx:f>_xlchart.v1.10</cx:f>
              <cx:v>2</cx:v>
            </cx:txData>
          </cx:tx>
          <cx:dataId val="4"/>
          <cx:layoutPr>
            <cx:statistics quartileMethod="exclusive"/>
          </cx:layoutPr>
        </cx:series>
        <cx:series layoutId="boxWhisker" uniqueId="{00000002-5323-4BEA-B2BA-A2B02D126D7F}">
          <cx:tx>
            <cx:txData>
              <cx:f>_xlchart.v1.12</cx:f>
              <cx:v>3</cx:v>
            </cx:txData>
          </cx:tx>
          <cx:dataId val="5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  <cx:data id="3">
      <cx:numDim type="val">
        <cx:f>_xlchart.v1.35</cx:f>
      </cx:numDim>
    </cx:data>
    <cx:data id="4">
      <cx:numDim type="val">
        <cx:f>_xlchart.v1.37</cx:f>
      </cx:numDim>
    </cx:data>
    <cx:data id="5">
      <cx:numDim type="val">
        <cx:f>_xlchart.v1.39</cx:f>
      </cx:numDim>
    </cx:data>
    <cx:data id="6">
      <cx:numDim type="val">
        <cx:f>_xlchart.v1.41</cx:f>
      </cx:numDim>
    </cx:data>
    <cx:data id="7">
      <cx:numDim type="val">
        <cx:f>_xlchart.v1.43</cx:f>
      </cx:numDim>
    </cx:data>
    <cx:data id="8">
      <cx:numDim type="val">
        <cx:f>_xlchart.v1.45</cx:f>
      </cx:numDim>
    </cx:data>
  </cx:chartData>
  <cx:chart>
    <cx:title pos="t" align="ctr" overlay="0">
      <cx:tx>
        <cx:txData>
          <cx:v>Mapping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Mapping</a:t>
          </a:r>
        </a:p>
      </cx:txPr>
    </cx:title>
    <cx:plotArea>
      <cx:plotAreaRegion>
        <cx:series layoutId="boxWhisker" uniqueId="{00000000-BE9C-4367-8B54-AAFCFD7F6107}" formatIdx="0">
          <cx:tx>
            <cx:txData>
              <cx:f>_xlchart.v1.28</cx:f>
              <cx:v>5</cx:v>
            </cx:txData>
          </cx:tx>
          <cx:dataId val="0"/>
          <cx:layoutPr>
            <cx:statistics quartileMethod="exclusive"/>
          </cx:layoutPr>
        </cx:series>
        <cx:series layoutId="boxWhisker" uniqueId="{00000008-BE9C-4367-8B54-AAFCFD7F6107}">
          <cx:tx>
            <cx:txData>
              <cx:f>_xlchart.v1.30</cx:f>
              <cx:v>10</cx:v>
            </cx:txData>
          </cx:tx>
          <cx:dataId val="1"/>
          <cx:layoutPr>
            <cx:statistics quartileMethod="exclusive"/>
          </cx:layoutPr>
        </cx:series>
        <cx:series layoutId="boxWhisker" uniqueId="{00000009-BE9C-4367-8B54-AAFCFD7F6107}">
          <cx:tx>
            <cx:txData>
              <cx:f>_xlchart.v1.32</cx:f>
              <cx:v>12</cx:v>
            </cx:txData>
          </cx:tx>
          <cx:dataId val="2"/>
          <cx:layoutPr>
            <cx:statistics quartileMethod="exclusive"/>
          </cx:layoutPr>
        </cx:series>
        <cx:series layoutId="boxWhisker" uniqueId="{0000000A-BE9C-4367-8B54-AAFCFD7F6107}">
          <cx:tx>
            <cx:txData>
              <cx:f>_xlchart.v1.34</cx:f>
              <cx:v>17</cx:v>
            </cx:txData>
          </cx:tx>
          <cx:dataId val="3"/>
          <cx:layoutPr>
            <cx:statistics quartileMethod="exclusive"/>
          </cx:layoutPr>
        </cx:series>
        <cx:series layoutId="boxWhisker" uniqueId="{0000000B-BE9C-4367-8B54-AAFCFD7F6107}">
          <cx:tx>
            <cx:txData>
              <cx:f>_xlchart.v1.36</cx:f>
              <cx:v>20</cx:v>
            </cx:txData>
          </cx:tx>
          <cx:dataId val="4"/>
          <cx:layoutPr>
            <cx:statistics quartileMethod="exclusive"/>
          </cx:layoutPr>
        </cx:series>
        <cx:series layoutId="boxWhisker" uniqueId="{0000000C-BE9C-4367-8B54-AAFCFD7F6107}">
          <cx:tx>
            <cx:txData>
              <cx:f>_xlchart.v1.38</cx:f>
              <cx:v>47</cx:v>
            </cx:txData>
          </cx:tx>
          <cx:dataId val="5"/>
          <cx:layoutPr>
            <cx:statistics quartileMethod="exclusive"/>
          </cx:layoutPr>
        </cx:series>
        <cx:series layoutId="boxWhisker" uniqueId="{0000000D-BE9C-4367-8B54-AAFCFD7F6107}">
          <cx:tx>
            <cx:txData>
              <cx:f>_xlchart.v1.40</cx:f>
              <cx:v>82</cx:v>
            </cx:txData>
          </cx:tx>
          <cx:dataId val="6"/>
          <cx:layoutPr>
            <cx:statistics quartileMethod="exclusive"/>
          </cx:layoutPr>
        </cx:series>
        <cx:series layoutId="boxWhisker" uniqueId="{0000000E-BE9C-4367-8B54-AAFCFD7F6107}">
          <cx:tx>
            <cx:txData>
              <cx:f>_xlchart.v1.42</cx:f>
              <cx:v>173</cx:v>
            </cx:txData>
          </cx:tx>
          <cx:dataId val="7"/>
          <cx:layoutPr>
            <cx:statistics quartileMethod="exclusive"/>
          </cx:layoutPr>
        </cx:series>
        <cx:series layoutId="boxWhisker" uniqueId="{0000000F-BE9C-4367-8B54-AAFCFD7F6107}">
          <cx:tx>
            <cx:txData>
              <cx:f>_xlchart.v1.44</cx:f>
              <cx:v>362</cx:v>
            </cx:txData>
          </cx:tx>
          <cx:dataId val="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2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5" Type="http://schemas.openxmlformats.org/officeDocument/2006/relationships/chart" Target="../charts/chart13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microsoft.com/office/2014/relationships/chartEx" Target="../charts/chartEx1.xml"/><Relationship Id="rId1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0</xdr:rowOff>
    </xdr:from>
    <xdr:to>
      <xdr:col>47</xdr:col>
      <xdr:colOff>106456</xdr:colOff>
      <xdr:row>24</xdr:row>
      <xdr:rowOff>88527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2254F-5583-403D-B3EB-391DFE1DE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25</xdr:row>
      <xdr:rowOff>0</xdr:rowOff>
    </xdr:from>
    <xdr:to>
      <xdr:col>47</xdr:col>
      <xdr:colOff>106456</xdr:colOff>
      <xdr:row>47</xdr:row>
      <xdr:rowOff>88527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E9DC2F-E98F-433D-AEA2-19257CF3C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0</xdr:colOff>
      <xdr:row>2</xdr:row>
      <xdr:rowOff>0</xdr:rowOff>
    </xdr:from>
    <xdr:to>
      <xdr:col>63</xdr:col>
      <xdr:colOff>498663</xdr:colOff>
      <xdr:row>24</xdr:row>
      <xdr:rowOff>88527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51CBCE-91CA-4F97-97BD-A3BC26EEF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0</xdr:colOff>
      <xdr:row>25</xdr:row>
      <xdr:rowOff>0</xdr:rowOff>
    </xdr:from>
    <xdr:to>
      <xdr:col>63</xdr:col>
      <xdr:colOff>498663</xdr:colOff>
      <xdr:row>47</xdr:row>
      <xdr:rowOff>88527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211025-7743-4B92-AF97-35038AA22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0</xdr:colOff>
      <xdr:row>2</xdr:row>
      <xdr:rowOff>0</xdr:rowOff>
    </xdr:from>
    <xdr:to>
      <xdr:col>75</xdr:col>
      <xdr:colOff>476251</xdr:colOff>
      <xdr:row>24</xdr:row>
      <xdr:rowOff>88527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484DF2-3ACD-4E44-8A78-10419B92A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64</xdr:col>
      <xdr:colOff>0</xdr:colOff>
      <xdr:row>25</xdr:row>
      <xdr:rowOff>0</xdr:rowOff>
    </xdr:from>
    <xdr:to>
      <xdr:col>75</xdr:col>
      <xdr:colOff>476251</xdr:colOff>
      <xdr:row>47</xdr:row>
      <xdr:rowOff>88527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F27D38-7E36-4295-B5F3-54549346E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76</xdr:col>
      <xdr:colOff>0</xdr:colOff>
      <xdr:row>2</xdr:row>
      <xdr:rowOff>0</xdr:rowOff>
    </xdr:from>
    <xdr:to>
      <xdr:col>87</xdr:col>
      <xdr:colOff>476250</xdr:colOff>
      <xdr:row>24</xdr:row>
      <xdr:rowOff>88527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F2D069-E7A1-4F5A-9C57-C0FE9EF0A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76</xdr:col>
      <xdr:colOff>0</xdr:colOff>
      <xdr:row>25</xdr:row>
      <xdr:rowOff>0</xdr:rowOff>
    </xdr:from>
    <xdr:to>
      <xdr:col>87</xdr:col>
      <xdr:colOff>476250</xdr:colOff>
      <xdr:row>47</xdr:row>
      <xdr:rowOff>88527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58B43B1-2CB8-467B-8F6D-2D85B4B76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53</xdr:col>
      <xdr:colOff>0</xdr:colOff>
      <xdr:row>95</xdr:row>
      <xdr:rowOff>0</xdr:rowOff>
    </xdr:from>
    <xdr:to>
      <xdr:col>66</xdr:col>
      <xdr:colOff>498663</xdr:colOff>
      <xdr:row>117</xdr:row>
      <xdr:rowOff>88527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AEDDAB7D-A2CE-44E0-A7D8-F7001947D45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23350" y="18097500"/>
              <a:ext cx="7137588" cy="42795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0</xdr:colOff>
      <xdr:row>48</xdr:row>
      <xdr:rowOff>0</xdr:rowOff>
    </xdr:from>
    <xdr:to>
      <xdr:col>47</xdr:col>
      <xdr:colOff>106456</xdr:colOff>
      <xdr:row>70</xdr:row>
      <xdr:rowOff>88527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4AD73-68F2-4CAD-875D-EEEDF9C2D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48</xdr:col>
      <xdr:colOff>0</xdr:colOff>
      <xdr:row>48</xdr:row>
      <xdr:rowOff>0</xdr:rowOff>
    </xdr:from>
    <xdr:to>
      <xdr:col>63</xdr:col>
      <xdr:colOff>498663</xdr:colOff>
      <xdr:row>70</xdr:row>
      <xdr:rowOff>88527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B886220-2A3B-4B78-B395-43228469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64</xdr:col>
      <xdr:colOff>0</xdr:colOff>
      <xdr:row>48</xdr:row>
      <xdr:rowOff>0</xdr:rowOff>
    </xdr:from>
    <xdr:to>
      <xdr:col>75</xdr:col>
      <xdr:colOff>476251</xdr:colOff>
      <xdr:row>70</xdr:row>
      <xdr:rowOff>88527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C06F398-DDFA-4608-B855-393846F1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76</xdr:col>
      <xdr:colOff>0</xdr:colOff>
      <xdr:row>48</xdr:row>
      <xdr:rowOff>0</xdr:rowOff>
    </xdr:from>
    <xdr:to>
      <xdr:col>87</xdr:col>
      <xdr:colOff>476250</xdr:colOff>
      <xdr:row>70</xdr:row>
      <xdr:rowOff>88527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0CE8175-6C99-4B97-8D78-C5D234449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435429</xdr:colOff>
      <xdr:row>89</xdr:row>
      <xdr:rowOff>100693</xdr:rowOff>
    </xdr:from>
    <xdr:to>
      <xdr:col>45</xdr:col>
      <xdr:colOff>217715</xdr:colOff>
      <xdr:row>119</xdr:row>
      <xdr:rowOff>51707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5C9882F-26D7-CB6D-DEC2-1580F002AD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47322" y="17055193"/>
              <a:ext cx="9443357" cy="5666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13607</xdr:colOff>
      <xdr:row>70</xdr:row>
      <xdr:rowOff>68036</xdr:rowOff>
    </xdr:from>
    <xdr:to>
      <xdr:col>36</xdr:col>
      <xdr:colOff>337777</xdr:colOff>
      <xdr:row>92</xdr:row>
      <xdr:rowOff>156563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42549DB-DA75-444D-B5C3-113909547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49</xdr:row>
      <xdr:rowOff>38100</xdr:rowOff>
    </xdr:from>
    <xdr:to>
      <xdr:col>38</xdr:col>
      <xdr:colOff>104775</xdr:colOff>
      <xdr:row>69</xdr:row>
      <xdr:rowOff>147638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05192F8-402E-42DD-B767-07AF0842E5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0" y="9372600"/>
              <a:ext cx="4572000" cy="3919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180975</xdr:colOff>
      <xdr:row>46</xdr:row>
      <xdr:rowOff>95250</xdr:rowOff>
    </xdr:from>
    <xdr:to>
      <xdr:col>19</xdr:col>
      <xdr:colOff>95250</xdr:colOff>
      <xdr:row>67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F7C6272-3D42-45EC-BA9B-D6D0BBDD01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76525" y="8858250"/>
              <a:ext cx="4572000" cy="3919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riani" refreshedDate="45142.566314467593" createdVersion="6" refreshedVersion="6" minRefreshableVersion="3" recordCount="108" xr:uid="{8A7583D2-B922-4847-A03A-EDAD73436ADA}">
  <cacheSource type="worksheet">
    <worksheetSource ref="J2:L110" sheet="Correlation"/>
  </cacheSource>
  <cacheFields count="2">
    <cacheField name="Score" numFmtId="164">
      <sharedItems containsSemiMixedTypes="0" containsString="0" containsNumber="1" minValue="0" maxValue="1" count="34">
        <n v="0"/>
        <n v="0.21212121212121213"/>
        <n v="0.42424242424242425"/>
        <n v="0.63636363636363635"/>
        <n v="9.0909090909090912E-2"/>
        <n v="0.30303030303030304"/>
        <n v="0.51515151515151514"/>
        <n v="0.72727272727272729"/>
        <n v="0.18181818181818182"/>
        <n v="0.39393939393939392"/>
        <n v="0.60606060606060608"/>
        <n v="0.81818181818181823"/>
        <n v="6.0606060606060608E-2"/>
        <n v="0.27272727272727271"/>
        <n v="0.48484848484848486"/>
        <n v="0.69696969696969702"/>
        <n v="0.15151515151515152"/>
        <n v="0.36363636363636365"/>
        <n v="0.5757575757575758"/>
        <n v="0.78787878787878785"/>
        <n v="0.24242424242424243"/>
        <n v="0.45454545454545453"/>
        <n v="0.66666666666666663"/>
        <n v="0.87878787878787878"/>
        <n v="0.12121212121212122"/>
        <n v="0.33333333333333331"/>
        <n v="0.54545454545454541"/>
        <n v="0.75757575757575757"/>
        <n v="0.84848484848484851"/>
        <n v="0.93939393939393945"/>
        <n v="3.0303030303030304E-2"/>
        <n v="0.90909090909090906"/>
        <n v="0.96969696969696972"/>
        <n v="1"/>
      </sharedItems>
    </cacheField>
    <cacheField name="Cluster" numFmtId="1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</r>
  <r>
    <x v="1"/>
    <x v="0"/>
  </r>
  <r>
    <x v="2"/>
    <x v="1"/>
  </r>
  <r>
    <x v="3"/>
    <x v="2"/>
  </r>
  <r>
    <x v="4"/>
    <x v="0"/>
  </r>
  <r>
    <x v="5"/>
    <x v="1"/>
  </r>
  <r>
    <x v="6"/>
    <x v="2"/>
  </r>
  <r>
    <x v="7"/>
    <x v="3"/>
  </r>
  <r>
    <x v="8"/>
    <x v="0"/>
  </r>
  <r>
    <x v="9"/>
    <x v="1"/>
  </r>
  <r>
    <x v="10"/>
    <x v="2"/>
  </r>
  <r>
    <x v="11"/>
    <x v="3"/>
  </r>
  <r>
    <x v="12"/>
    <x v="0"/>
  </r>
  <r>
    <x v="13"/>
    <x v="1"/>
  </r>
  <r>
    <x v="14"/>
    <x v="2"/>
  </r>
  <r>
    <x v="15"/>
    <x v="2"/>
  </r>
  <r>
    <x v="16"/>
    <x v="0"/>
  </r>
  <r>
    <x v="17"/>
    <x v="1"/>
  </r>
  <r>
    <x v="18"/>
    <x v="2"/>
  </r>
  <r>
    <x v="19"/>
    <x v="3"/>
  </r>
  <r>
    <x v="20"/>
    <x v="1"/>
  </r>
  <r>
    <x v="21"/>
    <x v="1"/>
  </r>
  <r>
    <x v="22"/>
    <x v="2"/>
  </r>
  <r>
    <x v="23"/>
    <x v="3"/>
  </r>
  <r>
    <x v="24"/>
    <x v="0"/>
  </r>
  <r>
    <x v="25"/>
    <x v="1"/>
  </r>
  <r>
    <x v="26"/>
    <x v="2"/>
  </r>
  <r>
    <x v="27"/>
    <x v="3"/>
  </r>
  <r>
    <x v="1"/>
    <x v="0"/>
  </r>
  <r>
    <x v="2"/>
    <x v="1"/>
  </r>
  <r>
    <x v="3"/>
    <x v="2"/>
  </r>
  <r>
    <x v="28"/>
    <x v="3"/>
  </r>
  <r>
    <x v="5"/>
    <x v="1"/>
  </r>
  <r>
    <x v="6"/>
    <x v="2"/>
  </r>
  <r>
    <x v="7"/>
    <x v="3"/>
  </r>
  <r>
    <x v="29"/>
    <x v="3"/>
  </r>
  <r>
    <x v="30"/>
    <x v="0"/>
  </r>
  <r>
    <x v="20"/>
    <x v="1"/>
  </r>
  <r>
    <x v="21"/>
    <x v="1"/>
  </r>
  <r>
    <x v="22"/>
    <x v="2"/>
  </r>
  <r>
    <x v="24"/>
    <x v="0"/>
  </r>
  <r>
    <x v="25"/>
    <x v="1"/>
  </r>
  <r>
    <x v="26"/>
    <x v="2"/>
  </r>
  <r>
    <x v="27"/>
    <x v="3"/>
  </r>
  <r>
    <x v="1"/>
    <x v="0"/>
  </r>
  <r>
    <x v="2"/>
    <x v="1"/>
  </r>
  <r>
    <x v="3"/>
    <x v="2"/>
  </r>
  <r>
    <x v="28"/>
    <x v="3"/>
  </r>
  <r>
    <x v="4"/>
    <x v="0"/>
  </r>
  <r>
    <x v="5"/>
    <x v="1"/>
  </r>
  <r>
    <x v="6"/>
    <x v="2"/>
  </r>
  <r>
    <x v="7"/>
    <x v="3"/>
  </r>
  <r>
    <x v="8"/>
    <x v="0"/>
  </r>
  <r>
    <x v="9"/>
    <x v="1"/>
  </r>
  <r>
    <x v="10"/>
    <x v="2"/>
  </r>
  <r>
    <x v="11"/>
    <x v="3"/>
  </r>
  <r>
    <x v="13"/>
    <x v="1"/>
  </r>
  <r>
    <x v="14"/>
    <x v="2"/>
  </r>
  <r>
    <x v="15"/>
    <x v="2"/>
  </r>
  <r>
    <x v="31"/>
    <x v="3"/>
  </r>
  <r>
    <x v="16"/>
    <x v="0"/>
  </r>
  <r>
    <x v="17"/>
    <x v="1"/>
  </r>
  <r>
    <x v="18"/>
    <x v="2"/>
  </r>
  <r>
    <x v="19"/>
    <x v="3"/>
  </r>
  <r>
    <x v="20"/>
    <x v="1"/>
  </r>
  <r>
    <x v="21"/>
    <x v="1"/>
  </r>
  <r>
    <x v="22"/>
    <x v="2"/>
  </r>
  <r>
    <x v="23"/>
    <x v="3"/>
  </r>
  <r>
    <x v="25"/>
    <x v="1"/>
  </r>
  <r>
    <x v="26"/>
    <x v="2"/>
  </r>
  <r>
    <x v="27"/>
    <x v="3"/>
  </r>
  <r>
    <x v="32"/>
    <x v="3"/>
  </r>
  <r>
    <x v="12"/>
    <x v="0"/>
  </r>
  <r>
    <x v="13"/>
    <x v="1"/>
  </r>
  <r>
    <x v="14"/>
    <x v="2"/>
  </r>
  <r>
    <x v="15"/>
    <x v="2"/>
  </r>
  <r>
    <x v="16"/>
    <x v="0"/>
  </r>
  <r>
    <x v="17"/>
    <x v="1"/>
  </r>
  <r>
    <x v="18"/>
    <x v="2"/>
  </r>
  <r>
    <x v="19"/>
    <x v="3"/>
  </r>
  <r>
    <x v="20"/>
    <x v="1"/>
  </r>
  <r>
    <x v="21"/>
    <x v="1"/>
  </r>
  <r>
    <x v="22"/>
    <x v="2"/>
  </r>
  <r>
    <x v="23"/>
    <x v="3"/>
  </r>
  <r>
    <x v="24"/>
    <x v="0"/>
  </r>
  <r>
    <x v="25"/>
    <x v="1"/>
  </r>
  <r>
    <x v="26"/>
    <x v="2"/>
  </r>
  <r>
    <x v="27"/>
    <x v="3"/>
  </r>
  <r>
    <x v="1"/>
    <x v="0"/>
  </r>
  <r>
    <x v="2"/>
    <x v="1"/>
  </r>
  <r>
    <x v="3"/>
    <x v="2"/>
  </r>
  <r>
    <x v="28"/>
    <x v="3"/>
  </r>
  <r>
    <x v="5"/>
    <x v="1"/>
  </r>
  <r>
    <x v="6"/>
    <x v="2"/>
  </r>
  <r>
    <x v="7"/>
    <x v="3"/>
  </r>
  <r>
    <x v="29"/>
    <x v="3"/>
  </r>
  <r>
    <x v="8"/>
    <x v="0"/>
  </r>
  <r>
    <x v="9"/>
    <x v="1"/>
  </r>
  <r>
    <x v="10"/>
    <x v="2"/>
  </r>
  <r>
    <x v="11"/>
    <x v="3"/>
  </r>
  <r>
    <x v="13"/>
    <x v="1"/>
  </r>
  <r>
    <x v="14"/>
    <x v="2"/>
  </r>
  <r>
    <x v="15"/>
    <x v="2"/>
  </r>
  <r>
    <x v="31"/>
    <x v="3"/>
  </r>
  <r>
    <x v="17"/>
    <x v="1"/>
  </r>
  <r>
    <x v="18"/>
    <x v="2"/>
  </r>
  <r>
    <x v="19"/>
    <x v="3"/>
  </r>
  <r>
    <x v="3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5DCF2-9AB4-4ABF-9A87-B6A4A63218EF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T9:U14" firstHeaderRow="1" firstDataRow="1" firstDataCol="1"/>
  <pivotFields count="2">
    <pivotField dataField="1" numFmtId="164" showAll="0">
      <items count="35">
        <item x="0"/>
        <item x="30"/>
        <item x="12"/>
        <item x="4"/>
        <item x="24"/>
        <item x="16"/>
        <item x="8"/>
        <item x="1"/>
        <item x="20"/>
        <item x="13"/>
        <item x="5"/>
        <item x="25"/>
        <item x="17"/>
        <item x="9"/>
        <item x="2"/>
        <item x="21"/>
        <item x="14"/>
        <item x="6"/>
        <item x="26"/>
        <item x="18"/>
        <item x="10"/>
        <item x="3"/>
        <item x="22"/>
        <item x="15"/>
        <item x="7"/>
        <item x="27"/>
        <item x="19"/>
        <item x="11"/>
        <item x="28"/>
        <item x="23"/>
        <item x="31"/>
        <item x="29"/>
        <item x="32"/>
        <item x="33"/>
        <item t="default"/>
      </items>
    </pivotField>
    <pivotField axis="axisRow" numFmtId="1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core" fld="0" baseField="0" baseItem="0"/>
  </dataFields>
  <chartFormats count="1">
    <chartFormat chart="0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B43F-A704-402E-9CDC-E2E7F440F84C}">
  <dimension ref="A1:AB110"/>
  <sheetViews>
    <sheetView tabSelected="1" zoomScale="70" zoomScaleNormal="70" workbookViewId="0">
      <pane xSplit="14" ySplit="2" topLeftCell="O34" activePane="bottomRight" state="frozen"/>
      <selection pane="topRight" activeCell="N1" sqref="N1"/>
      <selection pane="bottomLeft" activeCell="A3" sqref="A3"/>
      <selection pane="bottomRight" activeCell="K36" sqref="K36"/>
    </sheetView>
  </sheetViews>
  <sheetFormatPr defaultRowHeight="15" x14ac:dyDescent="0.25"/>
  <cols>
    <col min="1" max="2" width="0" hidden="1" customWidth="1"/>
    <col min="3" max="4" width="10.7109375" hidden="1" customWidth="1"/>
    <col min="7" max="7" width="17.140625" customWidth="1"/>
    <col min="8" max="8" width="15.5703125" bestFit="1" customWidth="1"/>
    <col min="9" max="10" width="9.140625" customWidth="1"/>
    <col min="12" max="12" width="9.140625" customWidth="1"/>
    <col min="13" max="13" width="9.85546875" bestFit="1" customWidth="1"/>
    <col min="16" max="16" width="13.28515625" hidden="1" customWidth="1"/>
    <col min="17" max="17" width="12.140625" hidden="1" customWidth="1"/>
    <col min="18" max="18" width="13.85546875" bestFit="1" customWidth="1"/>
    <col min="20" max="21" width="25.5703125" bestFit="1" customWidth="1"/>
    <col min="22" max="22" width="21.85546875" bestFit="1" customWidth="1"/>
    <col min="23" max="23" width="19.85546875" bestFit="1" customWidth="1"/>
    <col min="24" max="27" width="15.7109375" hidden="1" customWidth="1"/>
    <col min="28" max="29" width="15.7109375" bestFit="1" customWidth="1"/>
    <col min="30" max="30" width="11" bestFit="1" customWidth="1"/>
    <col min="31" max="59" width="5.5703125" bestFit="1" customWidth="1"/>
    <col min="60" max="60" width="11.28515625" bestFit="1" customWidth="1"/>
  </cols>
  <sheetData>
    <row r="1" spans="1:27" x14ac:dyDescent="0.25">
      <c r="C1" t="s">
        <v>5</v>
      </c>
      <c r="D1" t="s">
        <v>6</v>
      </c>
      <c r="E1" t="s">
        <v>3</v>
      </c>
      <c r="F1" t="s">
        <v>4</v>
      </c>
      <c r="G1" t="s">
        <v>29</v>
      </c>
      <c r="H1" t="s">
        <v>30</v>
      </c>
    </row>
    <row r="2" spans="1:27" x14ac:dyDescent="0.25">
      <c r="A2" s="2" t="s">
        <v>26</v>
      </c>
      <c r="B2" s="2" t="s">
        <v>27</v>
      </c>
      <c r="C2" s="8" t="s">
        <v>28</v>
      </c>
      <c r="D2" s="8" t="s">
        <v>28</v>
      </c>
      <c r="E2" s="8">
        <v>10</v>
      </c>
      <c r="F2" s="8">
        <v>100</v>
      </c>
      <c r="G2" s="8">
        <v>1000</v>
      </c>
      <c r="H2" s="8">
        <v>1</v>
      </c>
      <c r="I2" s="2" t="s">
        <v>1</v>
      </c>
      <c r="J2" s="2" t="s">
        <v>2</v>
      </c>
      <c r="K2" s="2" t="s">
        <v>57</v>
      </c>
      <c r="L2" s="2" t="s">
        <v>7</v>
      </c>
      <c r="M2" s="3" t="s">
        <v>13</v>
      </c>
      <c r="N2" s="4" t="s">
        <v>14</v>
      </c>
      <c r="O2" s="4" t="s">
        <v>0</v>
      </c>
      <c r="P2" s="3" t="s">
        <v>16</v>
      </c>
      <c r="Q2" s="4" t="s">
        <v>15</v>
      </c>
      <c r="R2" s="4" t="s">
        <v>48</v>
      </c>
      <c r="T2" t="s">
        <v>7</v>
      </c>
      <c r="U2" t="s">
        <v>8</v>
      </c>
      <c r="V2" t="s">
        <v>12</v>
      </c>
    </row>
    <row r="3" spans="1:27" x14ac:dyDescent="0.25">
      <c r="A3">
        <f t="shared" ref="A3:A34" si="0">IF(F3=1,10,IF(F3=2,20,40))</f>
        <v>10</v>
      </c>
      <c r="B3">
        <f>(A3-2)/2</f>
        <v>4</v>
      </c>
      <c r="C3">
        <v>1</v>
      </c>
      <c r="D3">
        <v>1</v>
      </c>
      <c r="E3">
        <v>1</v>
      </c>
      <c r="F3">
        <v>1</v>
      </c>
      <c r="G3">
        <f>IF(C3=1,B3+1,IF(C3=2,_xlfn.FLOOR.MATH(POWER(B3,1.75))+1,POWER(B3,2)+1))</f>
        <v>5</v>
      </c>
      <c r="H3">
        <f>IF(D3=1,1,IF(D3=2,2,IF(D3=3,_xlfn.CEILING.MATH(0.4*POWER((A3-2)/2,2)),POWER((A3-2)/2,2))))</f>
        <v>1</v>
      </c>
      <c r="I3">
        <f>SUMPRODUCT($E$2:$H$2,E3:H3)-SUM($E$2:$H$2)</f>
        <v>4000</v>
      </c>
      <c r="J3" s="1">
        <f>I3/(SUMPRODUCT($E$2:$H$2,$E$110:$H$110)-SUM($E$2:$H$2))</f>
        <v>1.1062558769843465E-2</v>
      </c>
      <c r="K3">
        <f>E3*G3</f>
        <v>5</v>
      </c>
      <c r="L3" s="5">
        <v>1</v>
      </c>
      <c r="M3" s="1">
        <v>2.6212300000000001E-2</v>
      </c>
      <c r="N3" s="1">
        <v>3.44736E-2</v>
      </c>
      <c r="O3" s="1">
        <f>M3+N3</f>
        <v>6.0685900000000001E-2</v>
      </c>
      <c r="P3">
        <v>4</v>
      </c>
      <c r="Q3">
        <v>30</v>
      </c>
      <c r="R3" s="28">
        <f>M3/O3</f>
        <v>0.43193394182174116</v>
      </c>
      <c r="T3">
        <v>1</v>
      </c>
      <c r="U3">
        <f>COUNTIF($L$3:$L$110,$T3)</f>
        <v>19</v>
      </c>
      <c r="V3">
        <v>0.13</v>
      </c>
    </row>
    <row r="4" spans="1:27" x14ac:dyDescent="0.25">
      <c r="A4">
        <f t="shared" si="0"/>
        <v>10</v>
      </c>
      <c r="B4">
        <f t="shared" ref="B4:B67" si="1">(A4-2)/2</f>
        <v>4</v>
      </c>
      <c r="C4">
        <v>1</v>
      </c>
      <c r="D4">
        <v>2</v>
      </c>
      <c r="E4">
        <v>1</v>
      </c>
      <c r="F4">
        <v>1</v>
      </c>
      <c r="G4">
        <f>IF(C4=1,B4+1,IF(C4=2,_xlfn.FLOOR.MATH(POWER(B4,1.75))+1,POWER(B4,2)+1))</f>
        <v>5</v>
      </c>
      <c r="H4">
        <f>IF(D4=1,1,IF(D4=2,2,IF(D4=3,_xlfn.CEILING.MATH(0.4*POWER((A4-2)/2,2)),POWER((A4-2)/2,2))))</f>
        <v>2</v>
      </c>
      <c r="I4">
        <f>SUMPRODUCT($E$2:$H$2,E4:H4)-SUM($E$2:$H$2)</f>
        <v>4001</v>
      </c>
      <c r="J4" s="1">
        <f>I4/(SUMPRODUCT($E$2:$H$2,$E$110:$H$110)-SUM($E$2:$H$2))</f>
        <v>1.1065324409535926E-2</v>
      </c>
      <c r="K4">
        <f>E4*G4</f>
        <v>5</v>
      </c>
      <c r="L4" s="5">
        <v>1</v>
      </c>
      <c r="M4" s="1">
        <v>2.4819399999999998E-2</v>
      </c>
      <c r="N4" s="1">
        <v>2.81882E-2</v>
      </c>
      <c r="O4" s="1">
        <f>M4+N4</f>
        <v>5.3007600000000002E-2</v>
      </c>
      <c r="P4">
        <v>4</v>
      </c>
      <c r="Q4">
        <v>22</v>
      </c>
      <c r="R4" s="28">
        <f>M4/O4</f>
        <v>0.46822342456553395</v>
      </c>
      <c r="T4">
        <v>2</v>
      </c>
      <c r="U4">
        <f t="shared" ref="U4:U6" si="2">COUNTIF($L$3:$L$110,$T4)</f>
        <v>31</v>
      </c>
      <c r="V4">
        <v>0.35</v>
      </c>
    </row>
    <row r="5" spans="1:27" x14ac:dyDescent="0.25">
      <c r="A5">
        <f t="shared" si="0"/>
        <v>10</v>
      </c>
      <c r="B5">
        <f t="shared" si="1"/>
        <v>4</v>
      </c>
      <c r="C5">
        <v>1</v>
      </c>
      <c r="D5">
        <v>3</v>
      </c>
      <c r="E5">
        <v>1</v>
      </c>
      <c r="F5">
        <v>1</v>
      </c>
      <c r="G5">
        <f>IF(C5=1,B5+1,IF(C5=2,_xlfn.FLOOR.MATH(POWER(B5,1.75))+1,POWER(B5,2)+1))</f>
        <v>5</v>
      </c>
      <c r="H5">
        <f>IF(D5=1,1,IF(D5=2,2,IF(D5=3,_xlfn.CEILING.MATH(0.4*POWER((A5-2)/2,2)),POWER((A5-2)/2,2))))</f>
        <v>7</v>
      </c>
      <c r="I5">
        <f>SUMPRODUCT($E$2:$H$2,E5:H5)-SUM($E$2:$H$2)</f>
        <v>4006</v>
      </c>
      <c r="J5" s="1">
        <f>I5/(SUMPRODUCT($E$2:$H$2,$E$110:$H$110)-SUM($E$2:$H$2))</f>
        <v>1.107915260799823E-2</v>
      </c>
      <c r="K5">
        <f>E5*G5</f>
        <v>5</v>
      </c>
      <c r="L5" s="5">
        <v>2</v>
      </c>
      <c r="M5" s="1">
        <v>2.3771799999999999E-2</v>
      </c>
      <c r="N5" s="1">
        <v>2.4726999999999999E-2</v>
      </c>
      <c r="O5" s="1">
        <f>M5+N5</f>
        <v>4.8498799999999995E-2</v>
      </c>
      <c r="P5">
        <v>4</v>
      </c>
      <c r="Q5">
        <v>20</v>
      </c>
      <c r="R5" s="28">
        <f>M5/O5</f>
        <v>0.49015233366598765</v>
      </c>
      <c r="T5">
        <v>3</v>
      </c>
      <c r="U5">
        <f t="shared" si="2"/>
        <v>31</v>
      </c>
      <c r="V5">
        <v>0.59</v>
      </c>
    </row>
    <row r="6" spans="1:27" x14ac:dyDescent="0.25">
      <c r="A6">
        <f t="shared" si="0"/>
        <v>10</v>
      </c>
      <c r="B6">
        <f t="shared" si="1"/>
        <v>4</v>
      </c>
      <c r="C6">
        <v>1</v>
      </c>
      <c r="D6">
        <v>4</v>
      </c>
      <c r="E6">
        <v>1</v>
      </c>
      <c r="F6">
        <v>1</v>
      </c>
      <c r="G6">
        <f>IF(C6=1,B6+1,IF(C6=2,_xlfn.FLOOR.MATH(POWER(B6,1.75))+1,POWER(B6,2)+1))</f>
        <v>5</v>
      </c>
      <c r="H6">
        <f>IF(D6=1,1,IF(D6=2,2,IF(D6=3,_xlfn.CEILING.MATH(0.4*POWER((A6-2)/2,2)),POWER((A6-2)/2,2))))</f>
        <v>16</v>
      </c>
      <c r="I6">
        <f>SUMPRODUCT($E$2:$H$2,E6:H6)-SUM($E$2:$H$2)</f>
        <v>4015</v>
      </c>
      <c r="J6" s="1">
        <f>I6/(SUMPRODUCT($E$2:$H$2,$E$110:$H$110)-SUM($E$2:$H$2))</f>
        <v>1.1104043365230378E-2</v>
      </c>
      <c r="K6">
        <f>E6*G6</f>
        <v>5</v>
      </c>
      <c r="L6" s="5">
        <v>3</v>
      </c>
      <c r="M6" s="1">
        <v>2.9026E-2</v>
      </c>
      <c r="N6" s="1">
        <v>2.9616E-2</v>
      </c>
      <c r="O6" s="1">
        <f>M6+N6</f>
        <v>5.8642E-2</v>
      </c>
      <c r="P6">
        <v>4</v>
      </c>
      <c r="Q6">
        <v>34</v>
      </c>
      <c r="R6" s="28">
        <f>M6/O6</f>
        <v>0.49496947580232598</v>
      </c>
      <c r="T6">
        <v>4</v>
      </c>
      <c r="U6">
        <f t="shared" si="2"/>
        <v>27</v>
      </c>
      <c r="V6">
        <v>0.83</v>
      </c>
    </row>
    <row r="7" spans="1:27" x14ac:dyDescent="0.25">
      <c r="A7">
        <f t="shared" si="0"/>
        <v>10</v>
      </c>
      <c r="B7">
        <f t="shared" si="1"/>
        <v>4</v>
      </c>
      <c r="C7">
        <v>2</v>
      </c>
      <c r="D7">
        <v>1</v>
      </c>
      <c r="E7">
        <v>1</v>
      </c>
      <c r="F7">
        <v>1</v>
      </c>
      <c r="G7">
        <f>IF(C7=1,B7+1,IF(C7=2,_xlfn.FLOOR.MATH(POWER(B7,1.75))+1,POWER(B7,2)+1))</f>
        <v>12</v>
      </c>
      <c r="H7">
        <f>IF(D7=1,1,IF(D7=2,2,IF(D7=3,_xlfn.CEILING.MATH(0.4*POWER((A7-2)/2,2)),POWER((A7-2)/2,2))))</f>
        <v>1</v>
      </c>
      <c r="I7">
        <f>SUMPRODUCT($E$2:$H$2,E7:H7)-SUM($E$2:$H$2)</f>
        <v>11000</v>
      </c>
      <c r="J7" s="1">
        <f>I7/(SUMPRODUCT($E$2:$H$2,$E$110:$H$110)-SUM($E$2:$H$2))</f>
        <v>3.0422036617069527E-2</v>
      </c>
      <c r="K7">
        <f>E7*G7</f>
        <v>12</v>
      </c>
      <c r="L7" s="5">
        <v>1</v>
      </c>
      <c r="M7" s="1">
        <v>4.3377100000000002E-2</v>
      </c>
      <c r="N7" s="1">
        <v>2.3502499999999999E-2</v>
      </c>
      <c r="O7" s="1">
        <f>M7+N7</f>
        <v>6.6879599999999997E-2</v>
      </c>
      <c r="P7">
        <v>4</v>
      </c>
      <c r="Q7">
        <v>29</v>
      </c>
      <c r="R7" s="28">
        <f>M7/O7</f>
        <v>0.64858491976626664</v>
      </c>
    </row>
    <row r="8" spans="1:27" x14ac:dyDescent="0.25">
      <c r="A8">
        <f t="shared" si="0"/>
        <v>10</v>
      </c>
      <c r="B8">
        <f t="shared" si="1"/>
        <v>4</v>
      </c>
      <c r="C8">
        <v>2</v>
      </c>
      <c r="D8">
        <v>2</v>
      </c>
      <c r="E8">
        <v>1</v>
      </c>
      <c r="F8">
        <v>1</v>
      </c>
      <c r="G8">
        <f>IF(C8=1,B8+1,IF(C8=2,_xlfn.FLOOR.MATH(POWER(B8,1.75))+1,POWER(B8,2)+1))</f>
        <v>12</v>
      </c>
      <c r="H8">
        <f>IF(D8=1,1,IF(D8=2,2,IF(D8=3,_xlfn.CEILING.MATH(0.4*POWER((A8-2)/2,2)),POWER((A8-2)/2,2))))</f>
        <v>2</v>
      </c>
      <c r="I8">
        <f>SUMPRODUCT($E$2:$H$2,E8:H8)-SUM($E$2:$H$2)</f>
        <v>11001</v>
      </c>
      <c r="J8" s="1">
        <f>I8/(SUMPRODUCT($E$2:$H$2,$E$110:$H$110)-SUM($E$2:$H$2))</f>
        <v>3.0424802256761987E-2</v>
      </c>
      <c r="K8">
        <f>E8*G8</f>
        <v>12</v>
      </c>
      <c r="L8" s="5">
        <v>2</v>
      </c>
      <c r="M8" s="1">
        <v>5.1815E-2</v>
      </c>
      <c r="N8" s="1">
        <v>2.5945900000000001E-2</v>
      </c>
      <c r="O8" s="1">
        <f>M8+N8</f>
        <v>7.7760899999999994E-2</v>
      </c>
      <c r="P8">
        <v>4</v>
      </c>
      <c r="Q8">
        <v>57</v>
      </c>
      <c r="R8" s="28">
        <f>M8/O8</f>
        <v>0.66633745237002151</v>
      </c>
    </row>
    <row r="9" spans="1:27" x14ac:dyDescent="0.25">
      <c r="A9">
        <f t="shared" si="0"/>
        <v>10</v>
      </c>
      <c r="B9">
        <f t="shared" si="1"/>
        <v>4</v>
      </c>
      <c r="C9">
        <v>2</v>
      </c>
      <c r="D9">
        <v>3</v>
      </c>
      <c r="E9">
        <v>1</v>
      </c>
      <c r="F9">
        <v>1</v>
      </c>
      <c r="G9">
        <f>IF(C9=1,B9+1,IF(C9=2,_xlfn.FLOOR.MATH(POWER(B9,1.75))+1,POWER(B9,2)+1))</f>
        <v>12</v>
      </c>
      <c r="H9">
        <f>IF(D9=1,1,IF(D9=2,2,IF(D9=3,_xlfn.CEILING.MATH(0.4*POWER((A9-2)/2,2)),POWER((A9-2)/2,2))))</f>
        <v>7</v>
      </c>
      <c r="I9">
        <f>SUMPRODUCT($E$2:$H$2,E9:H9)-SUM($E$2:$H$2)</f>
        <v>11006</v>
      </c>
      <c r="J9" s="1">
        <f>I9/(SUMPRODUCT($E$2:$H$2,$E$110:$H$110)-SUM($E$2:$H$2))</f>
        <v>3.0438630455224294E-2</v>
      </c>
      <c r="K9">
        <f>E9*G9</f>
        <v>12</v>
      </c>
      <c r="L9" s="5">
        <v>3</v>
      </c>
      <c r="M9" s="1">
        <v>6.0966300000000001E-2</v>
      </c>
      <c r="N9" s="1">
        <v>2.63667E-2</v>
      </c>
      <c r="O9" s="1">
        <f>M9+N9</f>
        <v>8.7332999999999994E-2</v>
      </c>
      <c r="P9">
        <v>4</v>
      </c>
      <c r="Q9">
        <v>30</v>
      </c>
      <c r="R9" s="28">
        <f>M9/O9</f>
        <v>0.69809006904606508</v>
      </c>
      <c r="T9" s="6" t="s">
        <v>11</v>
      </c>
      <c r="U9" t="s">
        <v>9</v>
      </c>
    </row>
    <row r="10" spans="1:27" x14ac:dyDescent="0.25">
      <c r="A10">
        <f t="shared" si="0"/>
        <v>10</v>
      </c>
      <c r="B10">
        <f t="shared" si="1"/>
        <v>4</v>
      </c>
      <c r="C10">
        <v>2</v>
      </c>
      <c r="D10">
        <v>4</v>
      </c>
      <c r="E10">
        <v>1</v>
      </c>
      <c r="F10">
        <v>1</v>
      </c>
      <c r="G10">
        <f>IF(C10=1,B10+1,IF(C10=2,_xlfn.FLOOR.MATH(POWER(B10,1.75))+1,POWER(B10,2)+1))</f>
        <v>12</v>
      </c>
      <c r="H10">
        <f>IF(D10=1,1,IF(D10=2,2,IF(D10=3,_xlfn.CEILING.MATH(0.4*POWER((A10-2)/2,2)),POWER((A10-2)/2,2))))</f>
        <v>16</v>
      </c>
      <c r="I10">
        <f>SUMPRODUCT($E$2:$H$2,E10:H10)-SUM($E$2:$H$2)</f>
        <v>11015</v>
      </c>
      <c r="J10" s="1">
        <f>I10/(SUMPRODUCT($E$2:$H$2,$E$110:$H$110)-SUM($E$2:$H$2))</f>
        <v>3.0463521212456442E-2</v>
      </c>
      <c r="K10">
        <f>E10*G10</f>
        <v>12</v>
      </c>
      <c r="L10" s="5">
        <v>4</v>
      </c>
      <c r="M10" s="1">
        <v>4.3601300000000003E-2</v>
      </c>
      <c r="N10" s="1">
        <v>2.3004E-2</v>
      </c>
      <c r="O10" s="1">
        <f>M10+N10</f>
        <v>6.6605300000000006E-2</v>
      </c>
      <c r="P10">
        <v>4</v>
      </c>
      <c r="Q10">
        <v>28</v>
      </c>
      <c r="R10" s="28">
        <f>M10/O10</f>
        <v>0.6546220796242942</v>
      </c>
      <c r="T10" s="7">
        <v>1</v>
      </c>
      <c r="U10">
        <v>2.545454545454545</v>
      </c>
      <c r="V10" s="1">
        <f>GETPIVOTDATA("Score",$T$9,"Cluster",1)/U3</f>
        <v>0.13397129186602869</v>
      </c>
      <c r="W10" s="1"/>
      <c r="X10" s="1"/>
      <c r="Y10" s="1"/>
      <c r="Z10" s="1"/>
      <c r="AA10" s="1"/>
    </row>
    <row r="11" spans="1:27" x14ac:dyDescent="0.25">
      <c r="A11">
        <f t="shared" si="0"/>
        <v>10</v>
      </c>
      <c r="B11">
        <f t="shared" si="1"/>
        <v>4</v>
      </c>
      <c r="C11">
        <v>3</v>
      </c>
      <c r="D11">
        <v>1</v>
      </c>
      <c r="E11">
        <v>1</v>
      </c>
      <c r="F11">
        <v>1</v>
      </c>
      <c r="G11">
        <f>IF(C11=1,B11+1,IF(C11=2,_xlfn.FLOOR.MATH(POWER(B11,1.75))+1,POWER(B11,2)+1))</f>
        <v>17</v>
      </c>
      <c r="H11">
        <f>IF(D11=1,1,IF(D11=2,2,IF(D11=3,_xlfn.CEILING.MATH(0.4*POWER((A11-2)/2,2)),POWER((A11-2)/2,2))))</f>
        <v>1</v>
      </c>
      <c r="I11">
        <f>SUMPRODUCT($E$2:$H$2,E11:H11)-SUM($E$2:$H$2)</f>
        <v>16000</v>
      </c>
      <c r="J11" s="1">
        <f>I11/(SUMPRODUCT($E$2:$H$2,$E$110:$H$110)-SUM($E$2:$H$2))</f>
        <v>4.4250235079373861E-2</v>
      </c>
      <c r="K11">
        <f>E11*G11</f>
        <v>17</v>
      </c>
      <c r="L11" s="5">
        <v>1</v>
      </c>
      <c r="M11" s="1">
        <v>5.1179099999999998E-2</v>
      </c>
      <c r="N11" s="1">
        <v>2.44277E-2</v>
      </c>
      <c r="O11" s="1">
        <f>M11+N11</f>
        <v>7.5606800000000002E-2</v>
      </c>
      <c r="P11">
        <v>4</v>
      </c>
      <c r="Q11">
        <v>35</v>
      </c>
      <c r="R11" s="28">
        <f>M11/O11</f>
        <v>0.67691133601739517</v>
      </c>
      <c r="T11" s="7">
        <v>2</v>
      </c>
      <c r="U11">
        <v>10.757575757575756</v>
      </c>
      <c r="V11" s="1">
        <f>GETPIVOTDATA("Score",$T$9,"Cluster",2)/U4</f>
        <v>0.34701857282502441</v>
      </c>
      <c r="W11" s="1"/>
      <c r="X11" s="1"/>
      <c r="Y11" s="1"/>
      <c r="Z11" s="1"/>
      <c r="AA11" s="1"/>
    </row>
    <row r="12" spans="1:27" x14ac:dyDescent="0.25">
      <c r="A12">
        <f t="shared" si="0"/>
        <v>10</v>
      </c>
      <c r="B12">
        <f t="shared" si="1"/>
        <v>4</v>
      </c>
      <c r="C12">
        <v>3</v>
      </c>
      <c r="D12">
        <v>2</v>
      </c>
      <c r="E12">
        <v>1</v>
      </c>
      <c r="F12">
        <v>1</v>
      </c>
      <c r="G12">
        <f>IF(C12=1,B12+1,IF(C12=2,_xlfn.FLOOR.MATH(POWER(B12,1.75))+1,POWER(B12,2)+1))</f>
        <v>17</v>
      </c>
      <c r="H12">
        <f>IF(D12=1,1,IF(D12=2,2,IF(D12=3,_xlfn.CEILING.MATH(0.4*POWER((A12-2)/2,2)),POWER((A12-2)/2,2))))</f>
        <v>2</v>
      </c>
      <c r="I12">
        <f>SUMPRODUCT($E$2:$H$2,E12:H12)-SUM($E$2:$H$2)</f>
        <v>16001</v>
      </c>
      <c r="J12" s="1">
        <f>I12/(SUMPRODUCT($E$2:$H$2,$E$110:$H$110)-SUM($E$2:$H$2))</f>
        <v>4.4253000719066321E-2</v>
      </c>
      <c r="K12">
        <f>E12*G12</f>
        <v>17</v>
      </c>
      <c r="L12" s="5">
        <v>2</v>
      </c>
      <c r="M12" s="1">
        <v>6.2179199999999997E-2</v>
      </c>
      <c r="N12" s="1">
        <v>2.3218200000000001E-2</v>
      </c>
      <c r="O12" s="1">
        <f>M12+N12</f>
        <v>8.5397399999999998E-2</v>
      </c>
      <c r="P12">
        <v>4</v>
      </c>
      <c r="Q12">
        <v>26</v>
      </c>
      <c r="R12" s="28">
        <f>M12/O12</f>
        <v>0.72811584427628939</v>
      </c>
      <c r="T12" s="7">
        <v>3</v>
      </c>
      <c r="U12">
        <v>18.303030303030301</v>
      </c>
      <c r="V12" s="1">
        <f>GETPIVOTDATA("Score",$T$9,"Cluster",3)/U5</f>
        <v>0.59042033235581615</v>
      </c>
      <c r="W12" s="1"/>
      <c r="X12" s="1"/>
      <c r="Y12" s="1"/>
      <c r="Z12" s="1"/>
      <c r="AA12" s="1"/>
    </row>
    <row r="13" spans="1:27" x14ac:dyDescent="0.25">
      <c r="A13">
        <f t="shared" si="0"/>
        <v>10</v>
      </c>
      <c r="B13">
        <f t="shared" si="1"/>
        <v>4</v>
      </c>
      <c r="C13">
        <v>3</v>
      </c>
      <c r="D13">
        <v>3</v>
      </c>
      <c r="E13">
        <v>1</v>
      </c>
      <c r="F13">
        <v>1</v>
      </c>
      <c r="G13">
        <f>IF(C13=1,B13+1,IF(C13=2,_xlfn.FLOOR.MATH(POWER(B13,1.75))+1,POWER(B13,2)+1))</f>
        <v>17</v>
      </c>
      <c r="H13">
        <f>IF(D13=1,1,IF(D13=2,2,IF(D13=3,_xlfn.CEILING.MATH(0.4*POWER((A13-2)/2,2)),POWER((A13-2)/2,2))))</f>
        <v>7</v>
      </c>
      <c r="I13">
        <f>SUMPRODUCT($E$2:$H$2,E13:H13)-SUM($E$2:$H$2)</f>
        <v>16006</v>
      </c>
      <c r="J13" s="1">
        <f>I13/(SUMPRODUCT($E$2:$H$2,$E$110:$H$110)-SUM($E$2:$H$2))</f>
        <v>4.4266828917528624E-2</v>
      </c>
      <c r="K13">
        <f>E13*G13</f>
        <v>17</v>
      </c>
      <c r="L13" s="5">
        <v>3</v>
      </c>
      <c r="M13" s="1">
        <v>5.5190299999999998E-2</v>
      </c>
      <c r="N13" s="1">
        <v>2.5479999999999999E-2</v>
      </c>
      <c r="O13" s="1">
        <f>M13+N13</f>
        <v>8.06703E-2</v>
      </c>
      <c r="P13">
        <v>4</v>
      </c>
      <c r="Q13">
        <v>22</v>
      </c>
      <c r="R13" s="28">
        <f>M13/O13</f>
        <v>0.68414645786615391</v>
      </c>
      <c r="T13" s="7">
        <v>4</v>
      </c>
      <c r="U13">
        <v>22.393939393939391</v>
      </c>
      <c r="V13" s="1">
        <f>GETPIVOTDATA("Score",$T$9,"Cluster",4)/U6</f>
        <v>0.82940516273849596</v>
      </c>
      <c r="W13" s="1"/>
      <c r="X13" s="1"/>
      <c r="Y13" s="1"/>
      <c r="Z13" s="1"/>
      <c r="AA13" s="1"/>
    </row>
    <row r="14" spans="1:27" x14ac:dyDescent="0.25">
      <c r="A14">
        <f t="shared" si="0"/>
        <v>10</v>
      </c>
      <c r="B14">
        <f t="shared" si="1"/>
        <v>4</v>
      </c>
      <c r="C14">
        <v>3</v>
      </c>
      <c r="D14">
        <v>4</v>
      </c>
      <c r="E14">
        <v>1</v>
      </c>
      <c r="F14">
        <v>1</v>
      </c>
      <c r="G14">
        <f>IF(C14=1,B14+1,IF(C14=2,_xlfn.FLOOR.MATH(POWER(B14,1.75))+1,POWER(B14,2)+1))</f>
        <v>17</v>
      </c>
      <c r="H14">
        <f>IF(D14=1,1,IF(D14=2,2,IF(D14=3,_xlfn.CEILING.MATH(0.4*POWER((A14-2)/2,2)),POWER((A14-2)/2,2))))</f>
        <v>16</v>
      </c>
      <c r="I14">
        <f>SUMPRODUCT($E$2:$H$2,E14:H14)-SUM($E$2:$H$2)</f>
        <v>16015</v>
      </c>
      <c r="J14" s="1">
        <f>I14/(SUMPRODUCT($E$2:$H$2,$E$110:$H$110)-SUM($E$2:$H$2))</f>
        <v>4.4291719674760775E-2</v>
      </c>
      <c r="K14">
        <f>E14*G14</f>
        <v>17</v>
      </c>
      <c r="L14" s="5">
        <v>4</v>
      </c>
      <c r="M14" s="1">
        <v>6.5205700000000005E-2</v>
      </c>
      <c r="N14" s="1">
        <v>3.4722700000000002E-2</v>
      </c>
      <c r="O14" s="1">
        <f>M14+N14</f>
        <v>9.9928400000000001E-2</v>
      </c>
      <c r="P14">
        <v>4</v>
      </c>
      <c r="Q14">
        <v>23</v>
      </c>
      <c r="R14" s="28">
        <f>M14/O14</f>
        <v>0.65252420733245009</v>
      </c>
      <c r="T14" s="7" t="s">
        <v>10</v>
      </c>
      <c r="U14">
        <v>53.999999999999993</v>
      </c>
    </row>
    <row r="15" spans="1:27" x14ac:dyDescent="0.25">
      <c r="A15">
        <f t="shared" si="0"/>
        <v>20</v>
      </c>
      <c r="B15">
        <f t="shared" si="1"/>
        <v>9</v>
      </c>
      <c r="C15">
        <v>1</v>
      </c>
      <c r="D15">
        <v>1</v>
      </c>
      <c r="E15">
        <v>1</v>
      </c>
      <c r="F15">
        <v>2</v>
      </c>
      <c r="G15">
        <f>IF(C15=1,B15+1,IF(C15=2,_xlfn.FLOOR.MATH(POWER(B15,1.75))+1,POWER(B15,2)+1))</f>
        <v>10</v>
      </c>
      <c r="H15">
        <f>IF(D15=1,1,IF(D15=2,2,IF(D15=3,_xlfn.CEILING.MATH(0.4*POWER((A15-2)/2,2)),POWER((A15-2)/2,2))))</f>
        <v>1</v>
      </c>
      <c r="I15">
        <f>SUMPRODUCT($E$2:$H$2,E15:H15)-SUM($E$2:$H$2)</f>
        <v>9100</v>
      </c>
      <c r="J15" s="1">
        <f>I15/(SUMPRODUCT($E$2:$H$2,$E$110:$H$110)-SUM($E$2:$H$2))</f>
        <v>2.5167321201393884E-2</v>
      </c>
      <c r="K15">
        <f>E15*G15</f>
        <v>10</v>
      </c>
      <c r="L15" s="5">
        <v>1</v>
      </c>
      <c r="M15" s="1">
        <v>0.1773941</v>
      </c>
      <c r="N15" s="1">
        <v>3.5166700000000002E-2</v>
      </c>
      <c r="O15" s="1">
        <f>M15+N15</f>
        <v>0.21256079999999999</v>
      </c>
      <c r="P15">
        <v>0</v>
      </c>
      <c r="Q15">
        <v>26</v>
      </c>
      <c r="R15" s="28">
        <f>M15/O15</f>
        <v>0.83455698322550542</v>
      </c>
    </row>
    <row r="16" spans="1:27" x14ac:dyDescent="0.25">
      <c r="A16">
        <f t="shared" si="0"/>
        <v>20</v>
      </c>
      <c r="B16">
        <f t="shared" si="1"/>
        <v>9</v>
      </c>
      <c r="C16">
        <v>1</v>
      </c>
      <c r="D16">
        <v>2</v>
      </c>
      <c r="E16">
        <v>1</v>
      </c>
      <c r="F16">
        <v>2</v>
      </c>
      <c r="G16">
        <f>IF(C16=1,B16+1,IF(C16=2,_xlfn.FLOOR.MATH(POWER(B16,1.75))+1,POWER(B16,2)+1))</f>
        <v>10</v>
      </c>
      <c r="H16">
        <f>IF(D16=1,1,IF(D16=2,2,IF(D16=3,_xlfn.CEILING.MATH(0.4*POWER((A16-2)/2,2)),POWER((A16-2)/2,2))))</f>
        <v>2</v>
      </c>
      <c r="I16">
        <f>SUMPRODUCT($E$2:$H$2,E16:H16)-SUM($E$2:$H$2)</f>
        <v>9101</v>
      </c>
      <c r="J16" s="1">
        <f>I16/(SUMPRODUCT($E$2:$H$2,$E$110:$H$110)-SUM($E$2:$H$2))</f>
        <v>2.5170086841086344E-2</v>
      </c>
      <c r="K16">
        <f>E16*G16</f>
        <v>10</v>
      </c>
      <c r="L16" s="5">
        <v>2</v>
      </c>
      <c r="M16" s="1">
        <v>0.1121583</v>
      </c>
      <c r="N16" s="1">
        <v>5.4706100000000001E-2</v>
      </c>
      <c r="O16" s="1">
        <f>M16+N16</f>
        <v>0.1668644</v>
      </c>
      <c r="P16">
        <v>0</v>
      </c>
      <c r="Q16">
        <v>23</v>
      </c>
      <c r="R16" s="28">
        <f>M16/O16</f>
        <v>0.67215235844194454</v>
      </c>
    </row>
    <row r="17" spans="1:26" x14ac:dyDescent="0.25">
      <c r="A17">
        <f t="shared" si="0"/>
        <v>20</v>
      </c>
      <c r="B17">
        <f t="shared" si="1"/>
        <v>9</v>
      </c>
      <c r="C17">
        <v>1</v>
      </c>
      <c r="D17">
        <v>3</v>
      </c>
      <c r="E17">
        <v>1</v>
      </c>
      <c r="F17">
        <v>2</v>
      </c>
      <c r="G17">
        <f>IF(C17=1,B17+1,IF(C17=2,_xlfn.FLOOR.MATH(POWER(B17,1.75))+1,POWER(B17,2)+1))</f>
        <v>10</v>
      </c>
      <c r="H17">
        <f>IF(D17=1,1,IF(D17=2,2,IF(D17=3,_xlfn.CEILING.MATH(0.4*POWER((A17-2)/2,2)),POWER((A17-2)/2,2))))</f>
        <v>33</v>
      </c>
      <c r="I17">
        <f>SUMPRODUCT($E$2:$H$2,E17:H17)-SUM($E$2:$H$2)</f>
        <v>9132</v>
      </c>
      <c r="J17" s="1">
        <f>I17/(SUMPRODUCT($E$2:$H$2,$E$110:$H$110)-SUM($E$2:$H$2))</f>
        <v>2.5255821671552631E-2</v>
      </c>
      <c r="K17">
        <f>E17*G17</f>
        <v>10</v>
      </c>
      <c r="L17" s="5">
        <v>3</v>
      </c>
      <c r="M17" s="1">
        <v>9.9513299999999999E-2</v>
      </c>
      <c r="N17" s="1">
        <v>5.3815700000000001E-2</v>
      </c>
      <c r="O17" s="1">
        <f>M17+N17</f>
        <v>0.15332899999999999</v>
      </c>
      <c r="P17">
        <v>10</v>
      </c>
      <c r="Q17">
        <v>64</v>
      </c>
      <c r="R17" s="28">
        <f>M17/O17</f>
        <v>0.64901812442525553</v>
      </c>
    </row>
    <row r="18" spans="1:26" x14ac:dyDescent="0.25">
      <c r="A18">
        <f t="shared" si="0"/>
        <v>20</v>
      </c>
      <c r="B18">
        <f t="shared" si="1"/>
        <v>9</v>
      </c>
      <c r="C18">
        <v>1</v>
      </c>
      <c r="D18">
        <v>4</v>
      </c>
      <c r="E18">
        <v>1</v>
      </c>
      <c r="F18">
        <v>2</v>
      </c>
      <c r="G18">
        <f>IF(C18=1,B18+1,IF(C18=2,_xlfn.FLOOR.MATH(POWER(B18,1.75))+1,POWER(B18,2)+1))</f>
        <v>10</v>
      </c>
      <c r="H18">
        <f>IF(D18=1,1,IF(D18=2,2,IF(D18=3,_xlfn.CEILING.MATH(0.4*POWER((A18-2)/2,2)),POWER((A18-2)/2,2))))</f>
        <v>81</v>
      </c>
      <c r="I18">
        <f>SUMPRODUCT($E$2:$H$2,E18:H18)-SUM($E$2:$H$2)</f>
        <v>9180</v>
      </c>
      <c r="J18" s="1">
        <f>I18/(SUMPRODUCT($E$2:$H$2,$E$110:$H$110)-SUM($E$2:$H$2))</f>
        <v>2.5388572376790753E-2</v>
      </c>
      <c r="K18">
        <f>E18*G18</f>
        <v>10</v>
      </c>
      <c r="L18" s="5">
        <v>3</v>
      </c>
      <c r="M18" s="1">
        <v>0.72665409999999997</v>
      </c>
      <c r="N18" s="1">
        <v>0.1006628</v>
      </c>
      <c r="O18" s="1">
        <f>M18+N18</f>
        <v>0.82731690000000002</v>
      </c>
      <c r="P18">
        <v>0</v>
      </c>
      <c r="Q18">
        <v>28</v>
      </c>
      <c r="R18" s="28">
        <f>M18/O18</f>
        <v>0.87832618915436145</v>
      </c>
      <c r="S18" t="s">
        <v>18</v>
      </c>
      <c r="T18" t="s">
        <v>31</v>
      </c>
      <c r="U18" s="10" t="s">
        <v>32</v>
      </c>
      <c r="V18" s="10" t="s">
        <v>34</v>
      </c>
      <c r="W18" t="s">
        <v>35</v>
      </c>
      <c r="X18" t="s">
        <v>24</v>
      </c>
      <c r="Y18" t="s">
        <v>23</v>
      </c>
      <c r="Z18" t="s">
        <v>25</v>
      </c>
    </row>
    <row r="19" spans="1:26" x14ac:dyDescent="0.25">
      <c r="A19">
        <f t="shared" si="0"/>
        <v>20</v>
      </c>
      <c r="B19">
        <f t="shared" si="1"/>
        <v>9</v>
      </c>
      <c r="C19">
        <v>2</v>
      </c>
      <c r="D19">
        <v>1</v>
      </c>
      <c r="E19">
        <v>1</v>
      </c>
      <c r="F19">
        <v>2</v>
      </c>
      <c r="G19">
        <f>IF(C19=1,B19+1,IF(C19=2,_xlfn.FLOOR.MATH(POWER(B19,1.75))+1,POWER(B19,2)+1))</f>
        <v>47</v>
      </c>
      <c r="H19">
        <f>IF(D19=1,1,IF(D19=2,2,IF(D19=3,_xlfn.CEILING.MATH(0.4*POWER((A19-2)/2,2)),POWER((A19-2)/2,2))))</f>
        <v>1</v>
      </c>
      <c r="I19">
        <f>SUMPRODUCT($E$2:$H$2,E19:H19)-SUM($E$2:$H$2)</f>
        <v>46100</v>
      </c>
      <c r="J19" s="1">
        <f>I19/(SUMPRODUCT($E$2:$H$2,$E$110:$H$110)-SUM($E$2:$H$2))</f>
        <v>0.12749598982244592</v>
      </c>
      <c r="K19">
        <f>E19*G19</f>
        <v>47</v>
      </c>
      <c r="L19" s="5">
        <v>1</v>
      </c>
      <c r="M19" s="1">
        <v>0.37919350000000002</v>
      </c>
      <c r="N19" s="1">
        <v>4.3434599999999997E-2</v>
      </c>
      <c r="O19" s="1">
        <f>M19+N19</f>
        <v>0.42262810000000001</v>
      </c>
      <c r="P19">
        <v>2</v>
      </c>
      <c r="Q19">
        <v>27</v>
      </c>
      <c r="R19" s="28">
        <f>M19/O19</f>
        <v>0.89722737319170209</v>
      </c>
      <c r="S19" t="s">
        <v>17</v>
      </c>
      <c r="T19" s="9">
        <f>PEARSON(E$3:E$110,$M$3:$M$110)</f>
        <v>-1.4118967673944352E-4</v>
      </c>
      <c r="U19" s="9">
        <f>PEARSON(F$3:F$110,$M$3:$M$110)</f>
        <v>0.52763798841925424</v>
      </c>
      <c r="V19" s="9">
        <f>PEARSON(G$3:G$110,$M$3:$M$110)</f>
        <v>0.95415065303499136</v>
      </c>
      <c r="W19" s="9">
        <f>PEARSON(H$3:H$110,$M$3:$M$110)</f>
        <v>0.30966527650034925</v>
      </c>
      <c r="X19" s="9">
        <f>PEARSON(I$3:I$110,$M$3:$M$110)</f>
        <v>0.95407313956473216</v>
      </c>
      <c r="Y19" s="9">
        <f>PEARSON(J$3:J$110,$M$3:$M$110)</f>
        <v>0.9540731395647315</v>
      </c>
      <c r="Z19" s="9">
        <f>PEARSON(L$3:L$110,$M$3:$M$110)</f>
        <v>0.23445406789566609</v>
      </c>
    </row>
    <row r="20" spans="1:26" x14ac:dyDescent="0.25">
      <c r="A20">
        <f t="shared" si="0"/>
        <v>20</v>
      </c>
      <c r="B20">
        <f t="shared" si="1"/>
        <v>9</v>
      </c>
      <c r="C20">
        <v>2</v>
      </c>
      <c r="D20">
        <v>2</v>
      </c>
      <c r="E20">
        <v>1</v>
      </c>
      <c r="F20">
        <v>2</v>
      </c>
      <c r="G20">
        <f>IF(C20=1,B20+1,IF(C20=2,_xlfn.FLOOR.MATH(POWER(B20,1.75))+1,POWER(B20,2)+1))</f>
        <v>47</v>
      </c>
      <c r="H20">
        <f>IF(D20=1,1,IF(D20=2,2,IF(D20=3,_xlfn.CEILING.MATH(0.4*POWER((A20-2)/2,2)),POWER((A20-2)/2,2))))</f>
        <v>2</v>
      </c>
      <c r="I20">
        <f>SUMPRODUCT($E$2:$H$2,E20:H20)-SUM($E$2:$H$2)</f>
        <v>46101</v>
      </c>
      <c r="J20" s="1">
        <f>I20/(SUMPRODUCT($E$2:$H$2,$E$110:$H$110)-SUM($E$2:$H$2))</f>
        <v>0.1274987554621384</v>
      </c>
      <c r="K20">
        <f>E20*G20</f>
        <v>47</v>
      </c>
      <c r="L20" s="5">
        <v>2</v>
      </c>
      <c r="M20" s="1">
        <v>0.40051690000000001</v>
      </c>
      <c r="N20" s="1">
        <v>4.38869E-2</v>
      </c>
      <c r="O20" s="1">
        <f>M20+N20</f>
        <v>0.44440380000000002</v>
      </c>
      <c r="P20">
        <v>10</v>
      </c>
      <c r="Q20">
        <v>84</v>
      </c>
      <c r="R20" s="28">
        <f>M20/O20</f>
        <v>0.90124544389584427</v>
      </c>
      <c r="S20" t="s">
        <v>19</v>
      </c>
      <c r="T20">
        <f>COUNT($M$3:$M$110)</f>
        <v>108</v>
      </c>
      <c r="U20">
        <f t="shared" ref="U20:Z20" si="3">COUNT($M$3:$M$110)</f>
        <v>108</v>
      </c>
      <c r="V20">
        <f t="shared" si="3"/>
        <v>108</v>
      </c>
      <c r="W20">
        <f t="shared" si="3"/>
        <v>108</v>
      </c>
      <c r="X20">
        <f t="shared" si="3"/>
        <v>108</v>
      </c>
      <c r="Y20">
        <f t="shared" si="3"/>
        <v>108</v>
      </c>
      <c r="Z20">
        <f t="shared" si="3"/>
        <v>108</v>
      </c>
    </row>
    <row r="21" spans="1:26" x14ac:dyDescent="0.25">
      <c r="A21">
        <f t="shared" si="0"/>
        <v>20</v>
      </c>
      <c r="B21">
        <f t="shared" si="1"/>
        <v>9</v>
      </c>
      <c r="C21">
        <v>2</v>
      </c>
      <c r="D21">
        <v>3</v>
      </c>
      <c r="E21">
        <v>1</v>
      </c>
      <c r="F21">
        <v>2</v>
      </c>
      <c r="G21">
        <f>IF(C21=1,B21+1,IF(C21=2,_xlfn.FLOOR.MATH(POWER(B21,1.75))+1,POWER(B21,2)+1))</f>
        <v>47</v>
      </c>
      <c r="H21">
        <f>IF(D21=1,1,IF(D21=2,2,IF(D21=3,_xlfn.CEILING.MATH(0.4*POWER((A21-2)/2,2)),POWER((A21-2)/2,2))))</f>
        <v>33</v>
      </c>
      <c r="I21">
        <f>SUMPRODUCT($E$2:$H$2,E21:H21)-SUM($E$2:$H$2)</f>
        <v>46132</v>
      </c>
      <c r="J21" s="1">
        <f>I21/(SUMPRODUCT($E$2:$H$2,$E$110:$H$110)-SUM($E$2:$H$2))</f>
        <v>0.12758449029260469</v>
      </c>
      <c r="K21">
        <f>E21*G21</f>
        <v>47</v>
      </c>
      <c r="L21" s="5">
        <v>3</v>
      </c>
      <c r="M21" s="1">
        <v>0.39734190000000003</v>
      </c>
      <c r="N21" s="1">
        <v>4.5271199999999998E-2</v>
      </c>
      <c r="O21" s="1">
        <f>M21+N21</f>
        <v>0.44261310000000004</v>
      </c>
      <c r="P21">
        <v>10</v>
      </c>
      <c r="Q21">
        <v>30</v>
      </c>
      <c r="R21" s="28">
        <f>M21/O21</f>
        <v>0.8977183458871868</v>
      </c>
      <c r="S21" t="s">
        <v>20</v>
      </c>
      <c r="T21" s="9">
        <f>(ABS(T19)*SQRT(T20-2))/(SQRT(1-ABS(T19)^2))</f>
        <v>1.4536367059236046E-3</v>
      </c>
      <c r="U21" s="9">
        <f>(ABS(U19)*SQRT(U20-2))/(SQRT(1-ABS(U19)^2))</f>
        <v>6.3950107973014649</v>
      </c>
      <c r="V21" s="9">
        <f t="shared" ref="V21:Z21" si="4">(ABS(V19)*SQRT(V20-2))/(SQRT(1-ABS(V19)^2))</f>
        <v>32.818920075937562</v>
      </c>
      <c r="W21" s="9">
        <f t="shared" si="4"/>
        <v>3.3530144599032439</v>
      </c>
      <c r="X21" s="9">
        <f t="shared" si="4"/>
        <v>32.789199584121647</v>
      </c>
      <c r="Y21" s="9">
        <f t="shared" si="4"/>
        <v>32.789199584121384</v>
      </c>
      <c r="Z21" s="9">
        <f t="shared" si="4"/>
        <v>2.4830622698850751</v>
      </c>
    </row>
    <row r="22" spans="1:26" x14ac:dyDescent="0.25">
      <c r="A22">
        <f t="shared" si="0"/>
        <v>20</v>
      </c>
      <c r="B22">
        <f t="shared" si="1"/>
        <v>9</v>
      </c>
      <c r="C22">
        <v>2</v>
      </c>
      <c r="D22">
        <v>4</v>
      </c>
      <c r="E22">
        <v>1</v>
      </c>
      <c r="F22">
        <v>2</v>
      </c>
      <c r="G22">
        <f>IF(C22=1,B22+1,IF(C22=2,_xlfn.FLOOR.MATH(POWER(B22,1.75))+1,POWER(B22,2)+1))</f>
        <v>47</v>
      </c>
      <c r="H22">
        <f>IF(D22=1,1,IF(D22=2,2,IF(D22=3,_xlfn.CEILING.MATH(0.4*POWER((A22-2)/2,2)),POWER((A22-2)/2,2))))</f>
        <v>81</v>
      </c>
      <c r="I22">
        <f>SUMPRODUCT($E$2:$H$2,E22:H22)-SUM($E$2:$H$2)</f>
        <v>46180</v>
      </c>
      <c r="J22" s="1">
        <f>I22/(SUMPRODUCT($E$2:$H$2,$E$110:$H$110)-SUM($E$2:$H$2))</f>
        <v>0.12771724099784279</v>
      </c>
      <c r="K22">
        <f>E22*G22</f>
        <v>47</v>
      </c>
      <c r="L22" s="5">
        <v>4</v>
      </c>
      <c r="M22" s="1">
        <v>0.37807970000000002</v>
      </c>
      <c r="N22" s="1">
        <v>4.3769099999999998E-2</v>
      </c>
      <c r="O22" s="1">
        <f>M22+N22</f>
        <v>0.42184880000000002</v>
      </c>
      <c r="P22">
        <v>3</v>
      </c>
      <c r="Q22">
        <v>34</v>
      </c>
      <c r="R22" s="28">
        <f>M22/O22</f>
        <v>0.8962445786262756</v>
      </c>
      <c r="S22" t="s">
        <v>22</v>
      </c>
      <c r="T22">
        <f>T20-2</f>
        <v>106</v>
      </c>
      <c r="U22">
        <f t="shared" ref="U22:Z22" si="5">U20-2</f>
        <v>106</v>
      </c>
      <c r="V22">
        <f t="shared" si="5"/>
        <v>106</v>
      </c>
      <c r="W22">
        <f t="shared" si="5"/>
        <v>106</v>
      </c>
      <c r="X22">
        <f t="shared" si="5"/>
        <v>106</v>
      </c>
      <c r="Y22">
        <f t="shared" si="5"/>
        <v>106</v>
      </c>
      <c r="Z22">
        <f t="shared" si="5"/>
        <v>106</v>
      </c>
    </row>
    <row r="23" spans="1:26" x14ac:dyDescent="0.25">
      <c r="A23">
        <f t="shared" si="0"/>
        <v>20</v>
      </c>
      <c r="B23">
        <f t="shared" si="1"/>
        <v>9</v>
      </c>
      <c r="C23">
        <v>3</v>
      </c>
      <c r="D23">
        <v>1</v>
      </c>
      <c r="E23">
        <v>1</v>
      </c>
      <c r="F23">
        <v>2</v>
      </c>
      <c r="G23">
        <f>IF(C23=1,B23+1,IF(C23=2,_xlfn.FLOOR.MATH(POWER(B23,1.75))+1,POWER(B23,2)+1))</f>
        <v>82</v>
      </c>
      <c r="H23">
        <f>IF(D23=1,1,IF(D23=2,2,IF(D23=3,_xlfn.CEILING.MATH(0.4*POWER((A23-2)/2,2)),POWER((A23-2)/2,2))))</f>
        <v>1</v>
      </c>
      <c r="I23">
        <f>SUMPRODUCT($E$2:$H$2,E23:H23)-SUM($E$2:$H$2)</f>
        <v>81100</v>
      </c>
      <c r="J23" s="1">
        <f>I23/(SUMPRODUCT($E$2:$H$2,$E$110:$H$110)-SUM($E$2:$H$2))</f>
        <v>0.22429337905857624</v>
      </c>
      <c r="K23">
        <f>E23*G23</f>
        <v>82</v>
      </c>
      <c r="L23" s="5">
        <v>2</v>
      </c>
      <c r="M23" s="1">
        <v>0.96907560000000004</v>
      </c>
      <c r="N23" s="1">
        <v>3.5891899999999997E-2</v>
      </c>
      <c r="O23" s="1">
        <f>M23+N23</f>
        <v>1.0049675</v>
      </c>
      <c r="P23">
        <v>3</v>
      </c>
      <c r="Q23">
        <v>30</v>
      </c>
      <c r="R23" s="28">
        <f>M23/O23</f>
        <v>0.96428551172052834</v>
      </c>
      <c r="S23" t="s">
        <v>21</v>
      </c>
      <c r="T23" s="9">
        <f>TDIST(T21,T22,2)</f>
        <v>0.99884289832117679</v>
      </c>
      <c r="U23" s="9">
        <f>TDIST(U21,U22,2)</f>
        <v>4.4229543245600541E-9</v>
      </c>
      <c r="V23" s="9">
        <f t="shared" ref="V23:X23" si="6">TDIST(V21,V22,2)</f>
        <v>2.3970906463039261E-57</v>
      </c>
      <c r="W23" s="9">
        <f t="shared" si="6"/>
        <v>1.1092576649895489E-3</v>
      </c>
      <c r="X23" s="9">
        <f t="shared" si="6"/>
        <v>2.6162966363104638E-57</v>
      </c>
      <c r="Y23" s="9">
        <f>TDIST(Y21,Y22,2)</f>
        <v>2.6162966363124362E-57</v>
      </c>
      <c r="Z23" s="9">
        <f>TDIST(Z21,Z22,2)</f>
        <v>1.4593601448530833E-2</v>
      </c>
    </row>
    <row r="24" spans="1:26" x14ac:dyDescent="0.25">
      <c r="A24">
        <f t="shared" si="0"/>
        <v>20</v>
      </c>
      <c r="B24">
        <f t="shared" si="1"/>
        <v>9</v>
      </c>
      <c r="C24">
        <v>3</v>
      </c>
      <c r="D24">
        <v>2</v>
      </c>
      <c r="E24">
        <v>1</v>
      </c>
      <c r="F24">
        <v>2</v>
      </c>
      <c r="G24">
        <f>IF(C24=1,B24+1,IF(C24=2,_xlfn.FLOOR.MATH(POWER(B24,1.75))+1,POWER(B24,2)+1))</f>
        <v>82</v>
      </c>
      <c r="H24">
        <f>IF(D24=1,1,IF(D24=2,2,IF(D24=3,_xlfn.CEILING.MATH(0.4*POWER((A24-2)/2,2)),POWER((A24-2)/2,2))))</f>
        <v>2</v>
      </c>
      <c r="I24">
        <f>SUMPRODUCT($E$2:$H$2,E24:H24)-SUM($E$2:$H$2)</f>
        <v>81101</v>
      </c>
      <c r="J24" s="1">
        <f>I24/(SUMPRODUCT($E$2:$H$2,$E$110:$H$110)-SUM($E$2:$H$2))</f>
        <v>0.2242961446982687</v>
      </c>
      <c r="K24">
        <f>E24*G24</f>
        <v>82</v>
      </c>
      <c r="L24" s="5">
        <v>2</v>
      </c>
      <c r="M24" s="1">
        <v>0.95260900000000004</v>
      </c>
      <c r="N24" s="1">
        <v>3.8901900000000003E-2</v>
      </c>
      <c r="O24" s="1">
        <f>M24+N24</f>
        <v>0.99151090000000008</v>
      </c>
      <c r="P24">
        <v>3</v>
      </c>
      <c r="Q24">
        <v>8</v>
      </c>
      <c r="R24" s="28">
        <f>M24/O24</f>
        <v>0.96076503041973615</v>
      </c>
    </row>
    <row r="25" spans="1:26" x14ac:dyDescent="0.25">
      <c r="A25">
        <f t="shared" si="0"/>
        <v>20</v>
      </c>
      <c r="B25">
        <f t="shared" si="1"/>
        <v>9</v>
      </c>
      <c r="C25">
        <v>3</v>
      </c>
      <c r="D25">
        <v>3</v>
      </c>
      <c r="E25">
        <v>1</v>
      </c>
      <c r="F25">
        <v>2</v>
      </c>
      <c r="G25">
        <f>IF(C25=1,B25+1,IF(C25=2,_xlfn.FLOOR.MATH(POWER(B25,1.75))+1,POWER(B25,2)+1))</f>
        <v>82</v>
      </c>
      <c r="H25">
        <f>IF(D25=1,1,IF(D25=2,2,IF(D25=3,_xlfn.CEILING.MATH(0.4*POWER((A25-2)/2,2)),POWER((A25-2)/2,2))))</f>
        <v>33</v>
      </c>
      <c r="I25">
        <f>SUMPRODUCT($E$2:$H$2,E25:H25)-SUM($E$2:$H$2)</f>
        <v>81132</v>
      </c>
      <c r="J25" s="1">
        <f>I25/(SUMPRODUCT($E$2:$H$2,$E$110:$H$110)-SUM($E$2:$H$2))</f>
        <v>0.22438187952873501</v>
      </c>
      <c r="K25">
        <f>E25*G25</f>
        <v>82</v>
      </c>
      <c r="L25" s="5">
        <v>3</v>
      </c>
      <c r="M25" s="1">
        <v>0.92985810000000002</v>
      </c>
      <c r="N25" s="1">
        <v>4.2927699999999999E-2</v>
      </c>
      <c r="O25" s="1">
        <f>M25+N25</f>
        <v>0.97278580000000003</v>
      </c>
      <c r="P25">
        <v>1</v>
      </c>
      <c r="Q25">
        <v>16</v>
      </c>
      <c r="R25" s="28">
        <f>M25/O25</f>
        <v>0.9558713747671892</v>
      </c>
    </row>
    <row r="26" spans="1:26" x14ac:dyDescent="0.25">
      <c r="A26">
        <f t="shared" si="0"/>
        <v>20</v>
      </c>
      <c r="B26">
        <f t="shared" si="1"/>
        <v>9</v>
      </c>
      <c r="C26">
        <v>3</v>
      </c>
      <c r="D26">
        <v>4</v>
      </c>
      <c r="E26">
        <v>1</v>
      </c>
      <c r="F26">
        <v>2</v>
      </c>
      <c r="G26">
        <f>IF(C26=1,B26+1,IF(C26=2,_xlfn.FLOOR.MATH(POWER(B26,1.75))+1,POWER(B26,2)+1))</f>
        <v>82</v>
      </c>
      <c r="H26">
        <f>IF(D26=1,1,IF(D26=2,2,IF(D26=3,_xlfn.CEILING.MATH(0.4*POWER((A26-2)/2,2)),POWER((A26-2)/2,2))))</f>
        <v>81</v>
      </c>
      <c r="I26">
        <f>SUMPRODUCT($E$2:$H$2,E26:H26)-SUM($E$2:$H$2)</f>
        <v>81180</v>
      </c>
      <c r="J26" s="1">
        <f>I26/(SUMPRODUCT($E$2:$H$2,$E$110:$H$110)-SUM($E$2:$H$2))</f>
        <v>0.22451463023397311</v>
      </c>
      <c r="K26">
        <f>E26*G26</f>
        <v>82</v>
      </c>
      <c r="L26" s="5">
        <v>4</v>
      </c>
      <c r="M26" s="1">
        <v>1.0002732999999999</v>
      </c>
      <c r="N26" s="1">
        <v>4.9684899999999997E-2</v>
      </c>
      <c r="O26" s="1">
        <f>M26+N26</f>
        <v>1.0499581999999998</v>
      </c>
      <c r="P26">
        <v>3</v>
      </c>
      <c r="Q26">
        <v>75</v>
      </c>
      <c r="R26" s="28">
        <f>M26/O26</f>
        <v>0.95267916379909223</v>
      </c>
    </row>
    <row r="27" spans="1:26" x14ac:dyDescent="0.25">
      <c r="A27">
        <f t="shared" si="0"/>
        <v>40</v>
      </c>
      <c r="B27">
        <f t="shared" si="1"/>
        <v>19</v>
      </c>
      <c r="C27">
        <v>1</v>
      </c>
      <c r="D27">
        <v>1</v>
      </c>
      <c r="E27">
        <v>1</v>
      </c>
      <c r="F27">
        <v>3</v>
      </c>
      <c r="G27">
        <f>IF(C27=1,B27+1,IF(C27=2,_xlfn.FLOOR.MATH(POWER(B27,1.75))+1,POWER(B27,2)+1))</f>
        <v>20</v>
      </c>
      <c r="H27">
        <f>IF(D27=1,1,IF(D27=2,2,IF(D27=3,_xlfn.CEILING.MATH(0.4*POWER((A27-2)/2,2)),POWER((A27-2)/2,2))))</f>
        <v>1</v>
      </c>
      <c r="I27">
        <f>SUMPRODUCT($E$2:$H$2,E27:H27)-SUM($E$2:$H$2)</f>
        <v>19200</v>
      </c>
      <c r="J27" s="1">
        <f>I27/(SUMPRODUCT($E$2:$H$2,$E$110:$H$110)-SUM($E$2:$H$2))</f>
        <v>5.3100282095248634E-2</v>
      </c>
      <c r="K27">
        <f>E27*G27</f>
        <v>20</v>
      </c>
      <c r="L27" s="5">
        <v>1</v>
      </c>
      <c r="M27" s="1">
        <v>0.54097649999999997</v>
      </c>
      <c r="N27" s="1">
        <v>7.19114E-2</v>
      </c>
      <c r="O27" s="1">
        <f>M27+N27</f>
        <v>0.61288789999999993</v>
      </c>
      <c r="P27">
        <v>6</v>
      </c>
      <c r="Q27">
        <v>21</v>
      </c>
      <c r="R27" s="28">
        <f>M27/O27</f>
        <v>0.88266793976516755</v>
      </c>
      <c r="S27" t="s">
        <v>18</v>
      </c>
      <c r="T27" s="10" t="s">
        <v>33</v>
      </c>
      <c r="U27" s="10" t="s">
        <v>36</v>
      </c>
      <c r="V27" t="s">
        <v>37</v>
      </c>
      <c r="W27" t="s">
        <v>38</v>
      </c>
    </row>
    <row r="28" spans="1:26" x14ac:dyDescent="0.25">
      <c r="A28">
        <f t="shared" si="0"/>
        <v>40</v>
      </c>
      <c r="B28">
        <f t="shared" si="1"/>
        <v>19</v>
      </c>
      <c r="C28">
        <v>1</v>
      </c>
      <c r="D28">
        <v>2</v>
      </c>
      <c r="E28">
        <v>1</v>
      </c>
      <c r="F28">
        <v>3</v>
      </c>
      <c r="G28">
        <f>IF(C28=1,B28+1,IF(C28=2,_xlfn.FLOOR.MATH(POWER(B28,1.75))+1,POWER(B28,2)+1))</f>
        <v>20</v>
      </c>
      <c r="H28">
        <f>IF(D28=1,1,IF(D28=2,2,IF(D28=3,_xlfn.CEILING.MATH(0.4*POWER((A28-2)/2,2)),POWER((A28-2)/2,2))))</f>
        <v>2</v>
      </c>
      <c r="I28">
        <f>SUMPRODUCT($E$2:$H$2,E28:H28)-SUM($E$2:$H$2)</f>
        <v>19201</v>
      </c>
      <c r="J28" s="1">
        <f>I28/(SUMPRODUCT($E$2:$H$2,$E$110:$H$110)-SUM($E$2:$H$2))</f>
        <v>5.3103047734941095E-2</v>
      </c>
      <c r="K28">
        <f>E28*G28</f>
        <v>20</v>
      </c>
      <c r="L28" s="5">
        <v>2</v>
      </c>
      <c r="M28" s="1">
        <v>0.51453409999999999</v>
      </c>
      <c r="N28" s="1">
        <v>7.9336100000000007E-2</v>
      </c>
      <c r="O28" s="1">
        <f>M28+N28</f>
        <v>0.59387020000000001</v>
      </c>
      <c r="P28">
        <v>6</v>
      </c>
      <c r="Q28">
        <v>32</v>
      </c>
      <c r="R28" s="28">
        <f>M28/O28</f>
        <v>0.86640834983806225</v>
      </c>
      <c r="S28" t="s">
        <v>17</v>
      </c>
      <c r="T28" s="9">
        <f>PEARSON(E$3:E$110,$N$3:$N$110)</f>
        <v>0.76707363985996535</v>
      </c>
      <c r="U28" s="9">
        <f>PEARSON(F$3:F$110,$N$3:$N$110)</f>
        <v>0.32915663315662996</v>
      </c>
      <c r="V28" s="9">
        <f>PEARSON(G$3:G$110,$N$3:$N$110)</f>
        <v>0.20187792792806172</v>
      </c>
      <c r="W28" s="9">
        <f>PEARSON(H$3:H$110,$N$3:$N$110)</f>
        <v>0.16856963870499178</v>
      </c>
    </row>
    <row r="29" spans="1:26" x14ac:dyDescent="0.25">
      <c r="A29">
        <f t="shared" si="0"/>
        <v>40</v>
      </c>
      <c r="B29">
        <f t="shared" si="1"/>
        <v>19</v>
      </c>
      <c r="C29">
        <v>1</v>
      </c>
      <c r="D29">
        <v>3</v>
      </c>
      <c r="E29">
        <v>1</v>
      </c>
      <c r="F29">
        <v>3</v>
      </c>
      <c r="G29">
        <f>IF(C29=1,B29+1,IF(C29=2,_xlfn.FLOOR.MATH(POWER(B29,1.75))+1,POWER(B29,2)+1))</f>
        <v>20</v>
      </c>
      <c r="H29">
        <f>IF(D29=1,1,IF(D29=2,2,IF(D29=3,_xlfn.CEILING.MATH(0.4*POWER((A29-2)/2,2)),POWER((A29-2)/2,2))))</f>
        <v>145</v>
      </c>
      <c r="I29">
        <f>SUMPRODUCT($E$2:$H$2,E29:H29)-SUM($E$2:$H$2)</f>
        <v>19344</v>
      </c>
      <c r="J29" s="1">
        <f>I29/(SUMPRODUCT($E$2:$H$2,$E$110:$H$110)-SUM($E$2:$H$2))</f>
        <v>5.3498534210962997E-2</v>
      </c>
      <c r="K29">
        <f>E29*G29</f>
        <v>20</v>
      </c>
      <c r="L29" s="5">
        <v>3</v>
      </c>
      <c r="M29" s="1">
        <v>0.53126850000000003</v>
      </c>
      <c r="N29" s="1">
        <v>8.1101699999999999E-2</v>
      </c>
      <c r="O29" s="1">
        <f>M29+N29</f>
        <v>0.61237019999999998</v>
      </c>
      <c r="P29">
        <v>6</v>
      </c>
      <c r="Q29">
        <v>61</v>
      </c>
      <c r="R29" s="28">
        <f>M29/O29</f>
        <v>0.86756099496677019</v>
      </c>
      <c r="S29" t="s">
        <v>19</v>
      </c>
      <c r="T29">
        <f>COUNT($M$3:$M$110)</f>
        <v>108</v>
      </c>
      <c r="U29">
        <f t="shared" ref="U29:W29" si="7">COUNT($M$3:$M$110)</f>
        <v>108</v>
      </c>
      <c r="V29">
        <f t="shared" si="7"/>
        <v>108</v>
      </c>
      <c r="W29">
        <f t="shared" si="7"/>
        <v>108</v>
      </c>
    </row>
    <row r="30" spans="1:26" x14ac:dyDescent="0.25">
      <c r="A30">
        <f t="shared" si="0"/>
        <v>40</v>
      </c>
      <c r="B30">
        <f t="shared" si="1"/>
        <v>19</v>
      </c>
      <c r="C30">
        <v>1</v>
      </c>
      <c r="D30">
        <v>4</v>
      </c>
      <c r="E30">
        <v>1</v>
      </c>
      <c r="F30">
        <v>3</v>
      </c>
      <c r="G30">
        <f>IF(C30=1,B30+1,IF(C30=2,_xlfn.FLOOR.MATH(POWER(B30,1.75))+1,POWER(B30,2)+1))</f>
        <v>20</v>
      </c>
      <c r="H30">
        <f>IF(D30=1,1,IF(D30=2,2,IF(D30=3,_xlfn.CEILING.MATH(0.4*POWER((A30-2)/2,2)),POWER((A30-2)/2,2))))</f>
        <v>361</v>
      </c>
      <c r="I30">
        <f>SUMPRODUCT($E$2:$H$2,E30:H30)-SUM($E$2:$H$2)</f>
        <v>19560</v>
      </c>
      <c r="J30" s="1">
        <f>I30/(SUMPRODUCT($E$2:$H$2,$E$110:$H$110)-SUM($E$2:$H$2))</f>
        <v>5.4095912384534546E-2</v>
      </c>
      <c r="K30">
        <f>E30*G30</f>
        <v>20</v>
      </c>
      <c r="L30" s="5">
        <v>4</v>
      </c>
      <c r="M30" s="1">
        <v>0.53395570000000003</v>
      </c>
      <c r="N30" s="1">
        <v>7.21387E-2</v>
      </c>
      <c r="O30" s="1">
        <f>M30+N30</f>
        <v>0.60609440000000003</v>
      </c>
      <c r="P30">
        <v>6</v>
      </c>
      <c r="Q30">
        <v>32</v>
      </c>
      <c r="R30" s="28">
        <f>M30/O30</f>
        <v>0.88097778167889362</v>
      </c>
      <c r="S30" t="s">
        <v>20</v>
      </c>
      <c r="T30" s="9">
        <f>(ABS(T28)*SQRT(T29-2))/(SQRT(1-ABS(T28)^2))</f>
        <v>12.309866612604347</v>
      </c>
      <c r="U30" s="9">
        <f>(ABS(U28)*SQRT(U29-2))/(SQRT(1-ABS(U28)^2))</f>
        <v>3.588863145058288</v>
      </c>
      <c r="V30" s="9">
        <f t="shared" ref="V30:W30" si="8">(ABS(V28)*SQRT(V29-2))/(SQRT(1-ABS(V28)^2))</f>
        <v>2.122154166845029</v>
      </c>
      <c r="W30" s="9">
        <f t="shared" si="8"/>
        <v>1.7607271038136065</v>
      </c>
    </row>
    <row r="31" spans="1:26" x14ac:dyDescent="0.25">
      <c r="A31">
        <f t="shared" si="0"/>
        <v>40</v>
      </c>
      <c r="B31">
        <f t="shared" si="1"/>
        <v>19</v>
      </c>
      <c r="C31">
        <v>2</v>
      </c>
      <c r="D31">
        <v>1</v>
      </c>
      <c r="E31">
        <v>1</v>
      </c>
      <c r="F31">
        <v>3</v>
      </c>
      <c r="G31">
        <f>IF(C31=1,B31+1,IF(C31=2,_xlfn.FLOOR.MATH(POWER(B31,1.75))+1,POWER(B31,2)+1))</f>
        <v>173</v>
      </c>
      <c r="H31">
        <f>IF(D31=1,1,IF(D31=2,2,IF(D31=3,_xlfn.CEILING.MATH(0.4*POWER((A31-2)/2,2)),POWER((A31-2)/2,2))))</f>
        <v>1</v>
      </c>
      <c r="I31">
        <f>SUMPRODUCT($E$2:$H$2,E31:H31)-SUM($E$2:$H$2)</f>
        <v>172200</v>
      </c>
      <c r="J31" s="1">
        <f>I31/(SUMPRODUCT($E$2:$H$2,$E$110:$H$110)-SUM($E$2:$H$2))</f>
        <v>0.47624315504176118</v>
      </c>
      <c r="K31">
        <f>E31*G31</f>
        <v>173</v>
      </c>
      <c r="L31" s="5">
        <v>1</v>
      </c>
      <c r="M31" s="1">
        <v>6.9263759</v>
      </c>
      <c r="N31" s="1">
        <v>7.2617500000000001E-2</v>
      </c>
      <c r="O31" s="1">
        <f>M31+N31</f>
        <v>6.9989933999999998</v>
      </c>
      <c r="P31">
        <v>6</v>
      </c>
      <c r="Q31">
        <v>13</v>
      </c>
      <c r="R31" s="28">
        <f>M31/O31</f>
        <v>0.98962457944309534</v>
      </c>
      <c r="S31" t="s">
        <v>22</v>
      </c>
      <c r="T31">
        <f>T29-2</f>
        <v>106</v>
      </c>
      <c r="U31">
        <f t="shared" ref="U31:W31" si="9">U29-2</f>
        <v>106</v>
      </c>
      <c r="V31">
        <f t="shared" si="9"/>
        <v>106</v>
      </c>
      <c r="W31">
        <f t="shared" si="9"/>
        <v>106</v>
      </c>
    </row>
    <row r="32" spans="1:26" x14ac:dyDescent="0.25">
      <c r="A32">
        <f t="shared" si="0"/>
        <v>40</v>
      </c>
      <c r="B32">
        <f t="shared" si="1"/>
        <v>19</v>
      </c>
      <c r="C32">
        <v>2</v>
      </c>
      <c r="D32">
        <v>2</v>
      </c>
      <c r="E32">
        <v>1</v>
      </c>
      <c r="F32">
        <v>3</v>
      </c>
      <c r="G32">
        <f>IF(C32=1,B32+1,IF(C32=2,_xlfn.FLOOR.MATH(POWER(B32,1.75))+1,POWER(B32,2)+1))</f>
        <v>173</v>
      </c>
      <c r="H32">
        <f>IF(D32=1,1,IF(D32=2,2,IF(D32=3,_xlfn.CEILING.MATH(0.4*POWER((A32-2)/2,2)),POWER((A32-2)/2,2))))</f>
        <v>2</v>
      </c>
      <c r="I32">
        <f>SUMPRODUCT($E$2:$H$2,E32:H32)-SUM($E$2:$H$2)</f>
        <v>172201</v>
      </c>
      <c r="J32" s="1">
        <f>I32/(SUMPRODUCT($E$2:$H$2,$E$110:$H$110)-SUM($E$2:$H$2))</f>
        <v>0.47624592068145361</v>
      </c>
      <c r="K32">
        <f>E32*G32</f>
        <v>173</v>
      </c>
      <c r="L32" s="5">
        <v>2</v>
      </c>
      <c r="M32" s="1">
        <v>6.9123013000000002</v>
      </c>
      <c r="N32" s="1">
        <v>7.5328800000000001E-2</v>
      </c>
      <c r="O32" s="1">
        <f>M32+N32</f>
        <v>6.9876301000000005</v>
      </c>
      <c r="P32">
        <v>7</v>
      </c>
      <c r="Q32">
        <v>44</v>
      </c>
      <c r="R32" s="28">
        <f>M32/O32</f>
        <v>0.98921969266804777</v>
      </c>
      <c r="S32" t="s">
        <v>21</v>
      </c>
      <c r="T32" s="9">
        <f>TDIST(T30,T31,2)</f>
        <v>3.6960718750094266E-22</v>
      </c>
      <c r="U32" s="9">
        <f>TDIST(U30,U31,2)</f>
        <v>5.0451763992298419E-4</v>
      </c>
      <c r="V32" s="9">
        <f t="shared" ref="V32:W32" si="10">TDIST(V30,V31,2)</f>
        <v>3.6154286697536918E-2</v>
      </c>
      <c r="W32" s="9">
        <f t="shared" si="10"/>
        <v>8.1168628987516117E-2</v>
      </c>
    </row>
    <row r="33" spans="1:23" x14ac:dyDescent="0.25">
      <c r="A33">
        <f t="shared" si="0"/>
        <v>40</v>
      </c>
      <c r="B33">
        <f t="shared" si="1"/>
        <v>19</v>
      </c>
      <c r="C33">
        <v>2</v>
      </c>
      <c r="D33">
        <v>3</v>
      </c>
      <c r="E33">
        <v>1</v>
      </c>
      <c r="F33">
        <v>3</v>
      </c>
      <c r="G33">
        <f>IF(C33=1,B33+1,IF(C33=2,_xlfn.FLOOR.MATH(POWER(B33,1.75))+1,POWER(B33,2)+1))</f>
        <v>173</v>
      </c>
      <c r="H33">
        <f>IF(D33=1,1,IF(D33=2,2,IF(D33=3,_xlfn.CEILING.MATH(0.4*POWER((A33-2)/2,2)),POWER((A33-2)/2,2))))</f>
        <v>145</v>
      </c>
      <c r="I33">
        <f>SUMPRODUCT($E$2:$H$2,E33:H33)-SUM($E$2:$H$2)</f>
        <v>172344</v>
      </c>
      <c r="J33" s="1">
        <f>I33/(SUMPRODUCT($E$2:$H$2,$E$110:$H$110)-SUM($E$2:$H$2))</f>
        <v>0.47664140715747555</v>
      </c>
      <c r="K33">
        <f>E33*G33</f>
        <v>173</v>
      </c>
      <c r="L33" s="5">
        <v>3</v>
      </c>
      <c r="M33" s="1">
        <v>6.9627777999999996</v>
      </c>
      <c r="N33" s="1">
        <v>7.4943399999999993E-2</v>
      </c>
      <c r="O33" s="1">
        <f>M33+N33</f>
        <v>7.0377212</v>
      </c>
      <c r="P33">
        <v>7</v>
      </c>
      <c r="Q33">
        <v>24</v>
      </c>
      <c r="R33" s="28">
        <f>M33/O33</f>
        <v>0.98935118373259789</v>
      </c>
    </row>
    <row r="34" spans="1:23" x14ac:dyDescent="0.25">
      <c r="A34">
        <f t="shared" si="0"/>
        <v>40</v>
      </c>
      <c r="B34">
        <f t="shared" si="1"/>
        <v>19</v>
      </c>
      <c r="C34">
        <v>2</v>
      </c>
      <c r="D34">
        <v>4</v>
      </c>
      <c r="E34">
        <v>1</v>
      </c>
      <c r="F34">
        <v>3</v>
      </c>
      <c r="G34">
        <f>IF(C34=1,B34+1,IF(C34=2,_xlfn.FLOOR.MATH(POWER(B34,1.75))+1,POWER(B34,2)+1))</f>
        <v>173</v>
      </c>
      <c r="H34">
        <f>IF(D34=1,1,IF(D34=2,2,IF(D34=3,_xlfn.CEILING.MATH(0.4*POWER((A34-2)/2,2)),POWER((A34-2)/2,2))))</f>
        <v>361</v>
      </c>
      <c r="I34">
        <f>SUMPRODUCT($E$2:$H$2,E34:H34)-SUM($E$2:$H$2)</f>
        <v>172560</v>
      </c>
      <c r="J34" s="1">
        <f>I34/(SUMPRODUCT($E$2:$H$2,$E$110:$H$110)-SUM($E$2:$H$2))</f>
        <v>0.47723878533104708</v>
      </c>
      <c r="K34">
        <f>E34*G34</f>
        <v>173</v>
      </c>
      <c r="L34" s="5">
        <v>4</v>
      </c>
      <c r="M34" s="1">
        <v>6.9863220000000004</v>
      </c>
      <c r="N34" s="1">
        <v>6.9213300000000005E-2</v>
      </c>
      <c r="O34" s="1">
        <f>M34+N34</f>
        <v>7.0555353000000007</v>
      </c>
      <c r="P34">
        <v>7</v>
      </c>
      <c r="Q34">
        <v>29</v>
      </c>
      <c r="R34" s="28">
        <f>M34/O34</f>
        <v>0.99019021278229591</v>
      </c>
      <c r="S34" s="11" t="s">
        <v>51</v>
      </c>
      <c r="T34" s="11"/>
      <c r="U34" s="11"/>
    </row>
    <row r="35" spans="1:23" x14ac:dyDescent="0.25">
      <c r="A35">
        <f t="shared" ref="A35:A67" si="11">IF(F35=1,10,IF(F35=2,20,40))</f>
        <v>40</v>
      </c>
      <c r="B35">
        <f t="shared" si="1"/>
        <v>19</v>
      </c>
      <c r="C35">
        <v>3</v>
      </c>
      <c r="D35">
        <v>1</v>
      </c>
      <c r="E35">
        <v>1</v>
      </c>
      <c r="F35">
        <v>3</v>
      </c>
      <c r="G35">
        <f>IF(C35=1,B35+1,IF(C35=2,_xlfn.FLOOR.MATH(POWER(B35,1.75))+1,POWER(B35,2)+1))</f>
        <v>362</v>
      </c>
      <c r="H35">
        <f>IF(D35=1,1,IF(D35=2,2,IF(D35=3,_xlfn.CEILING.MATH(0.4*POWER((A35-2)/2,2)),POWER((A35-2)/2,2))))</f>
        <v>1</v>
      </c>
      <c r="I35">
        <f>SUMPRODUCT($E$2:$H$2,E35:H35)-SUM($E$2:$H$2)</f>
        <v>361200</v>
      </c>
      <c r="J35" s="1">
        <f>I35/(SUMPRODUCT($E$2:$H$2,$E$110:$H$110)-SUM($E$2:$H$2))</f>
        <v>0.99894905691686486</v>
      </c>
      <c r="K35">
        <f>E35*G35</f>
        <v>362</v>
      </c>
      <c r="L35" s="5">
        <v>2</v>
      </c>
      <c r="M35" s="1">
        <v>36.645136299999997</v>
      </c>
      <c r="N35" s="1">
        <v>7.1290300000000001E-2</v>
      </c>
      <c r="O35" s="1">
        <f>M35+N35</f>
        <v>36.716426599999998</v>
      </c>
      <c r="P35">
        <v>7</v>
      </c>
      <c r="Q35">
        <v>84</v>
      </c>
      <c r="R35" s="28">
        <f>M35/O35</f>
        <v>0.99805835407740906</v>
      </c>
      <c r="S35" t="s">
        <v>18</v>
      </c>
      <c r="T35" t="s">
        <v>49</v>
      </c>
      <c r="U35" s="29" t="s">
        <v>50</v>
      </c>
      <c r="V35" s="10"/>
    </row>
    <row r="36" spans="1:23" x14ac:dyDescent="0.25">
      <c r="A36">
        <f t="shared" si="11"/>
        <v>40</v>
      </c>
      <c r="B36">
        <f t="shared" si="1"/>
        <v>19</v>
      </c>
      <c r="C36">
        <v>3</v>
      </c>
      <c r="D36">
        <v>2</v>
      </c>
      <c r="E36">
        <v>1</v>
      </c>
      <c r="F36">
        <v>3</v>
      </c>
      <c r="G36">
        <f>IF(C36=1,B36+1,IF(C36=2,_xlfn.FLOOR.MATH(POWER(B36,1.75))+1,POWER(B36,2)+1))</f>
        <v>362</v>
      </c>
      <c r="H36">
        <f>IF(D36=1,1,IF(D36=2,2,IF(D36=3,_xlfn.CEILING.MATH(0.4*POWER((A36-2)/2,2)),POWER((A36-2)/2,2))))</f>
        <v>2</v>
      </c>
      <c r="I36">
        <f>SUMPRODUCT($E$2:$H$2,E36:H36)-SUM($E$2:$H$2)</f>
        <v>361201</v>
      </c>
      <c r="J36" s="1">
        <f>I36/(SUMPRODUCT($E$2:$H$2,$E$110:$H$110)-SUM($E$2:$H$2))</f>
        <v>0.99895182255655735</v>
      </c>
      <c r="K36">
        <f>E36*G36</f>
        <v>362</v>
      </c>
      <c r="L36" s="5">
        <v>3</v>
      </c>
      <c r="M36" s="1">
        <v>36.938375000000001</v>
      </c>
      <c r="N36" s="1">
        <v>7.7014299999999994E-2</v>
      </c>
      <c r="O36" s="1">
        <f>M36+N36</f>
        <v>37.015389300000002</v>
      </c>
      <c r="P36">
        <v>7</v>
      </c>
      <c r="Q36">
        <v>32</v>
      </c>
      <c r="R36" s="28">
        <f>M36/O36</f>
        <v>0.99791939781111527</v>
      </c>
      <c r="S36" t="s">
        <v>17</v>
      </c>
      <c r="T36" s="9">
        <f>PEARSON(E$3:E$110,$M$3:$M$110)</f>
        <v>-1.4118967673944352E-4</v>
      </c>
      <c r="U36" s="9">
        <f>PEARSON(F$3:F$110,$M$3:$M$110)</f>
        <v>0.52763798841925424</v>
      </c>
      <c r="V36" s="9"/>
      <c r="W36" s="9"/>
    </row>
    <row r="37" spans="1:23" x14ac:dyDescent="0.25">
      <c r="A37">
        <f t="shared" si="11"/>
        <v>40</v>
      </c>
      <c r="B37">
        <f t="shared" si="1"/>
        <v>19</v>
      </c>
      <c r="C37">
        <v>3</v>
      </c>
      <c r="D37">
        <v>3</v>
      </c>
      <c r="E37">
        <v>1</v>
      </c>
      <c r="F37">
        <v>3</v>
      </c>
      <c r="G37">
        <f>IF(C37=1,B37+1,IF(C37=2,_xlfn.FLOOR.MATH(POWER(B37,1.75))+1,POWER(B37,2)+1))</f>
        <v>362</v>
      </c>
      <c r="H37">
        <f>IF(D37=1,1,IF(D37=2,2,IF(D37=3,_xlfn.CEILING.MATH(0.4*POWER((A37-2)/2,2)),POWER((A37-2)/2,2))))</f>
        <v>145</v>
      </c>
      <c r="I37">
        <f>SUMPRODUCT($E$2:$H$2,E37:H37)-SUM($E$2:$H$2)</f>
        <v>361344</v>
      </c>
      <c r="J37" s="1">
        <f>I37/(SUMPRODUCT($E$2:$H$2,$E$110:$H$110)-SUM($E$2:$H$2))</f>
        <v>0.99934730903257929</v>
      </c>
      <c r="K37">
        <f>E37*G37</f>
        <v>362</v>
      </c>
      <c r="L37" s="5">
        <v>4</v>
      </c>
      <c r="M37" s="1">
        <v>37.0139535</v>
      </c>
      <c r="N37" s="1">
        <v>7.7777299999999994E-2</v>
      </c>
      <c r="O37" s="1">
        <f>M37+N37</f>
        <v>37.091730800000001</v>
      </c>
      <c r="P37">
        <v>7</v>
      </c>
      <c r="Q37">
        <v>29</v>
      </c>
      <c r="R37" s="28">
        <f>M37/O37</f>
        <v>0.99790310944454497</v>
      </c>
      <c r="S37" t="s">
        <v>19</v>
      </c>
      <c r="T37">
        <f>COUNT($M$3:$M$110)</f>
        <v>108</v>
      </c>
      <c r="U37">
        <f>COUNT($M$3:$M$110)</f>
        <v>108</v>
      </c>
    </row>
    <row r="38" spans="1:23" x14ac:dyDescent="0.25">
      <c r="A38">
        <f t="shared" si="11"/>
        <v>40</v>
      </c>
      <c r="B38">
        <f t="shared" si="1"/>
        <v>19</v>
      </c>
      <c r="C38">
        <v>3</v>
      </c>
      <c r="D38">
        <v>4</v>
      </c>
      <c r="E38">
        <v>1</v>
      </c>
      <c r="F38">
        <v>3</v>
      </c>
      <c r="G38">
        <f>IF(C38=1,B38+1,IF(C38=2,_xlfn.FLOOR.MATH(POWER(B38,1.75))+1,POWER(B38,2)+1))</f>
        <v>362</v>
      </c>
      <c r="H38">
        <f>IF(D38=1,1,IF(D38=2,2,IF(D38=3,_xlfn.CEILING.MATH(0.4*POWER((A38-2)/2,2)),POWER((A38-2)/2,2))))</f>
        <v>361</v>
      </c>
      <c r="I38">
        <f>SUMPRODUCT($E$2:$H$2,E38:H38)-SUM($E$2:$H$2)</f>
        <v>361560</v>
      </c>
      <c r="J38" s="1">
        <f>I38/(SUMPRODUCT($E$2:$H$2,$E$110:$H$110)-SUM($E$2:$H$2))</f>
        <v>0.99994468720615082</v>
      </c>
      <c r="K38">
        <f>E38*G38</f>
        <v>362</v>
      </c>
      <c r="L38" s="5">
        <v>4</v>
      </c>
      <c r="M38" s="1">
        <v>36.738167300000001</v>
      </c>
      <c r="N38" s="1">
        <v>6.8771499999999999E-2</v>
      </c>
      <c r="O38" s="1">
        <f>M38+N38</f>
        <v>36.806938799999998</v>
      </c>
      <c r="P38">
        <v>7</v>
      </c>
      <c r="Q38">
        <v>32</v>
      </c>
      <c r="R38" s="28">
        <f>M38/O38</f>
        <v>0.99813156154132554</v>
      </c>
      <c r="S38" t="s">
        <v>20</v>
      </c>
      <c r="T38" s="9">
        <f>(ABS(T36)*SQRT(T37-2))/(SQRT(1-ABS(T36)^2))</f>
        <v>1.4536367059236046E-3</v>
      </c>
      <c r="U38" s="9">
        <f>(ABS(U36)*SQRT(U37-2))/(SQRT(1-ABS(U36)^2))</f>
        <v>6.3950107973014649</v>
      </c>
      <c r="V38" s="9"/>
      <c r="W38" s="9"/>
    </row>
    <row r="39" spans="1:23" x14ac:dyDescent="0.25">
      <c r="A39">
        <f t="shared" si="11"/>
        <v>10</v>
      </c>
      <c r="B39">
        <f t="shared" si="1"/>
        <v>4</v>
      </c>
      <c r="C39">
        <v>1</v>
      </c>
      <c r="D39">
        <v>1</v>
      </c>
      <c r="E39">
        <v>2</v>
      </c>
      <c r="F39">
        <v>1</v>
      </c>
      <c r="G39">
        <f>IF(C39=1,B39+1,IF(C39=2,_xlfn.FLOOR.MATH(POWER(B39,1.75))+1,POWER(B39,2)+1))</f>
        <v>5</v>
      </c>
      <c r="H39">
        <f>IF(D39=1,1,IF(D39=2,2,IF(D39=3,_xlfn.CEILING.MATH(0.4*POWER((A39-2)/2,2)),POWER((A39-2)/2,2))))</f>
        <v>1</v>
      </c>
      <c r="I39">
        <f>SUMPRODUCT($E$2:$H$2,E39:H39)-SUM($E$2:$H$2)</f>
        <v>4010</v>
      </c>
      <c r="J39" s="1">
        <f>I39/(SUMPRODUCT($E$2:$H$2,$E$110:$H$110)-SUM($E$2:$H$2))</f>
        <v>1.1090215166768074E-2</v>
      </c>
      <c r="K39">
        <f>E39*G39</f>
        <v>10</v>
      </c>
      <c r="L39" s="5">
        <v>1</v>
      </c>
      <c r="M39" s="1">
        <v>2.27067E-2</v>
      </c>
      <c r="N39" s="1">
        <v>0.2260597</v>
      </c>
      <c r="O39" s="1">
        <f>M39+N39</f>
        <v>0.2487664</v>
      </c>
      <c r="P39">
        <v>10</v>
      </c>
      <c r="Q39">
        <v>16</v>
      </c>
      <c r="R39" s="28">
        <f>M39/O39</f>
        <v>9.1277198206831792E-2</v>
      </c>
      <c r="S39" t="s">
        <v>22</v>
      </c>
      <c r="T39">
        <f>T37-2</f>
        <v>106</v>
      </c>
      <c r="U39">
        <f t="shared" ref="U39" si="12">U37-2</f>
        <v>106</v>
      </c>
    </row>
    <row r="40" spans="1:23" x14ac:dyDescent="0.25">
      <c r="A40">
        <f t="shared" si="11"/>
        <v>10</v>
      </c>
      <c r="B40">
        <f t="shared" si="1"/>
        <v>4</v>
      </c>
      <c r="C40">
        <v>1</v>
      </c>
      <c r="D40">
        <v>2</v>
      </c>
      <c r="E40">
        <v>2</v>
      </c>
      <c r="F40">
        <v>1</v>
      </c>
      <c r="G40">
        <f>IF(C40=1,B40+1,IF(C40=2,_xlfn.FLOOR.MATH(POWER(B40,1.75))+1,POWER(B40,2)+1))</f>
        <v>5</v>
      </c>
      <c r="H40">
        <f>IF(D40=1,1,IF(D40=2,2,IF(D40=3,_xlfn.CEILING.MATH(0.4*POWER((A40-2)/2,2)),POWER((A40-2)/2,2))))</f>
        <v>2</v>
      </c>
      <c r="I40">
        <f>SUMPRODUCT($E$2:$H$2,E40:H40)-SUM($E$2:$H$2)</f>
        <v>4011</v>
      </c>
      <c r="J40" s="1">
        <f>I40/(SUMPRODUCT($E$2:$H$2,$E$110:$H$110)-SUM($E$2:$H$2))</f>
        <v>1.1092980806460534E-2</v>
      </c>
      <c r="K40">
        <f>E40*G40</f>
        <v>10</v>
      </c>
      <c r="L40" s="5">
        <v>2</v>
      </c>
      <c r="M40" s="1">
        <v>2.5356799999999999E-2</v>
      </c>
      <c r="N40" s="1">
        <v>0.22529830000000001</v>
      </c>
      <c r="O40" s="1">
        <f>M40+N40</f>
        <v>0.25065510000000002</v>
      </c>
      <c r="P40">
        <v>10</v>
      </c>
      <c r="Q40">
        <v>17</v>
      </c>
      <c r="R40" s="28">
        <f>M40/O40</f>
        <v>0.10116211479439276</v>
      </c>
      <c r="S40" t="s">
        <v>21</v>
      </c>
      <c r="T40" s="9">
        <f>TDIST(T38,T39,2)</f>
        <v>0.99884289832117679</v>
      </c>
      <c r="U40" s="9">
        <f>TDIST(U38,U39,2)</f>
        <v>4.4229543245600541E-9</v>
      </c>
      <c r="V40" s="9"/>
      <c r="W40" s="9"/>
    </row>
    <row r="41" spans="1:23" x14ac:dyDescent="0.25">
      <c r="A41">
        <f t="shared" si="11"/>
        <v>10</v>
      </c>
      <c r="B41">
        <f t="shared" si="1"/>
        <v>4</v>
      </c>
      <c r="C41">
        <v>1</v>
      </c>
      <c r="D41">
        <v>3</v>
      </c>
      <c r="E41">
        <v>2</v>
      </c>
      <c r="F41">
        <v>1</v>
      </c>
      <c r="G41">
        <f>IF(C41=1,B41+1,IF(C41=2,_xlfn.FLOOR.MATH(POWER(B41,1.75))+1,POWER(B41,2)+1))</f>
        <v>5</v>
      </c>
      <c r="H41">
        <f>IF(D41=1,1,IF(D41=2,2,IF(D41=3,_xlfn.CEILING.MATH(0.4*POWER((A41-2)/2,2)),POWER((A41-2)/2,2))))</f>
        <v>7</v>
      </c>
      <c r="I41">
        <f>SUMPRODUCT($E$2:$H$2,E41:H41)-SUM($E$2:$H$2)</f>
        <v>4016</v>
      </c>
      <c r="J41" s="1">
        <f>I41/(SUMPRODUCT($E$2:$H$2,$E$110:$H$110)-SUM($E$2:$H$2))</f>
        <v>1.1106809004922839E-2</v>
      </c>
      <c r="K41">
        <f>E41*G41</f>
        <v>10</v>
      </c>
      <c r="L41" s="5">
        <v>2</v>
      </c>
      <c r="M41" s="1">
        <v>3.3881500000000002E-2</v>
      </c>
      <c r="N41" s="1">
        <v>0.23524600000000001</v>
      </c>
      <c r="O41" s="1">
        <f>M41+N41</f>
        <v>0.26912750000000002</v>
      </c>
      <c r="P41">
        <v>10</v>
      </c>
      <c r="Q41">
        <v>107</v>
      </c>
      <c r="R41" s="28">
        <f>M41/O41</f>
        <v>0.12589386071657485</v>
      </c>
    </row>
    <row r="42" spans="1:23" x14ac:dyDescent="0.25">
      <c r="A42">
        <f t="shared" si="11"/>
        <v>10</v>
      </c>
      <c r="B42">
        <f t="shared" si="1"/>
        <v>4</v>
      </c>
      <c r="C42">
        <v>1</v>
      </c>
      <c r="D42">
        <v>4</v>
      </c>
      <c r="E42">
        <v>2</v>
      </c>
      <c r="F42">
        <v>1</v>
      </c>
      <c r="G42">
        <f>IF(C42=1,B42+1,IF(C42=2,_xlfn.FLOOR.MATH(POWER(B42,1.75))+1,POWER(B42,2)+1))</f>
        <v>5</v>
      </c>
      <c r="H42">
        <f>IF(D42=1,1,IF(D42=2,2,IF(D42=3,_xlfn.CEILING.MATH(0.4*POWER((A42-2)/2,2)),POWER((A42-2)/2,2))))</f>
        <v>16</v>
      </c>
      <c r="I42">
        <f>SUMPRODUCT($E$2:$H$2,E42:H42)-SUM($E$2:$H$2)</f>
        <v>4025</v>
      </c>
      <c r="J42" s="1">
        <f>I42/(SUMPRODUCT($E$2:$H$2,$E$110:$H$110)-SUM($E$2:$H$2))</f>
        <v>1.1131699762154987E-2</v>
      </c>
      <c r="K42">
        <f>E42*G42</f>
        <v>10</v>
      </c>
      <c r="L42" s="5">
        <v>3</v>
      </c>
      <c r="M42" s="1">
        <v>2.9525699999999998E-2</v>
      </c>
      <c r="N42" s="1">
        <v>0.26669280000000001</v>
      </c>
      <c r="O42" s="1">
        <f>M42+N42</f>
        <v>0.2962185</v>
      </c>
      <c r="P42">
        <v>10</v>
      </c>
      <c r="Q42">
        <v>18</v>
      </c>
      <c r="R42" s="28">
        <f>M42/O42</f>
        <v>9.9675408524450698E-2</v>
      </c>
      <c r="S42" s="11" t="s">
        <v>52</v>
      </c>
      <c r="T42" s="11"/>
      <c r="U42" s="11"/>
    </row>
    <row r="43" spans="1:23" x14ac:dyDescent="0.25">
      <c r="A43">
        <f t="shared" si="11"/>
        <v>10</v>
      </c>
      <c r="B43">
        <f t="shared" si="1"/>
        <v>4</v>
      </c>
      <c r="C43">
        <v>2</v>
      </c>
      <c r="D43">
        <v>1</v>
      </c>
      <c r="E43">
        <v>2</v>
      </c>
      <c r="F43">
        <v>1</v>
      </c>
      <c r="G43">
        <f>IF(C43=1,B43+1,IF(C43=2,_xlfn.FLOOR.MATH(POWER(B43,1.75))+1,POWER(B43,2)+1))</f>
        <v>12</v>
      </c>
      <c r="H43">
        <f>IF(D43=1,1,IF(D43=2,2,IF(D43=3,_xlfn.CEILING.MATH(0.4*POWER((A43-2)/2,2)),POWER((A43-2)/2,2))))</f>
        <v>1</v>
      </c>
      <c r="I43">
        <f>SUMPRODUCT($E$2:$H$2,E43:H43)-SUM($E$2:$H$2)</f>
        <v>11010</v>
      </c>
      <c r="J43" s="1">
        <f>I43/(SUMPRODUCT($E$2:$H$2,$E$110:$H$110)-SUM($E$2:$H$2))</f>
        <v>3.0449693013994136E-2</v>
      </c>
      <c r="K43">
        <f>E43*G43</f>
        <v>24</v>
      </c>
      <c r="L43" s="5">
        <v>1</v>
      </c>
      <c r="M43" s="1">
        <v>4.7781499999999998E-2</v>
      </c>
      <c r="N43" s="1">
        <v>0.21713489999999999</v>
      </c>
      <c r="O43" s="1">
        <f>M43+N43</f>
        <v>0.2649164</v>
      </c>
      <c r="P43">
        <v>10</v>
      </c>
      <c r="Q43">
        <v>59</v>
      </c>
      <c r="R43" s="28">
        <f>M43/O43</f>
        <v>0.18036444704820087</v>
      </c>
      <c r="S43" t="s">
        <v>18</v>
      </c>
      <c r="T43" t="s">
        <v>49</v>
      </c>
      <c r="U43" s="29" t="s">
        <v>50</v>
      </c>
    </row>
    <row r="44" spans="1:23" x14ac:dyDescent="0.25">
      <c r="A44">
        <f t="shared" si="11"/>
        <v>10</v>
      </c>
      <c r="B44">
        <f t="shared" si="1"/>
        <v>4</v>
      </c>
      <c r="C44">
        <v>2</v>
      </c>
      <c r="D44">
        <v>2</v>
      </c>
      <c r="E44">
        <v>2</v>
      </c>
      <c r="F44">
        <v>1</v>
      </c>
      <c r="G44">
        <f>IF(C44=1,B44+1,IF(C44=2,_xlfn.FLOOR.MATH(POWER(B44,1.75))+1,POWER(B44,2)+1))</f>
        <v>12</v>
      </c>
      <c r="H44">
        <f>IF(D44=1,1,IF(D44=2,2,IF(D44=3,_xlfn.CEILING.MATH(0.4*POWER((A44-2)/2,2)),POWER((A44-2)/2,2))))</f>
        <v>2</v>
      </c>
      <c r="I44">
        <f>SUMPRODUCT($E$2:$H$2,E44:H44)-SUM($E$2:$H$2)</f>
        <v>11011</v>
      </c>
      <c r="J44" s="1">
        <f>I44/(SUMPRODUCT($E$2:$H$2,$E$110:$H$110)-SUM($E$2:$H$2))</f>
        <v>3.0452458653686596E-2</v>
      </c>
      <c r="K44">
        <f>E44*G44</f>
        <v>24</v>
      </c>
      <c r="L44" s="5">
        <v>2</v>
      </c>
      <c r="M44" s="1">
        <v>4.8093700000000003E-2</v>
      </c>
      <c r="N44" s="1">
        <v>0.21809149999999999</v>
      </c>
      <c r="O44" s="1">
        <f>M44+N44</f>
        <v>0.26618520000000001</v>
      </c>
      <c r="P44">
        <v>10</v>
      </c>
      <c r="Q44">
        <v>21</v>
      </c>
      <c r="R44" s="28">
        <f>M44/O44</f>
        <v>0.18067758838583062</v>
      </c>
      <c r="S44" t="s">
        <v>17</v>
      </c>
      <c r="T44" s="9">
        <f>PEARSON(E$3:E$110,$M$3:$M$110)</f>
        <v>-1.4118967673944352E-4</v>
      </c>
      <c r="U44" s="9">
        <f>PEARSON(F$3:F$110,$M$3:$M$110)</f>
        <v>0.52763798841925424</v>
      </c>
    </row>
    <row r="45" spans="1:23" x14ac:dyDescent="0.25">
      <c r="A45">
        <f t="shared" si="11"/>
        <v>10</v>
      </c>
      <c r="B45">
        <f t="shared" si="1"/>
        <v>4</v>
      </c>
      <c r="C45">
        <v>2</v>
      </c>
      <c r="D45">
        <v>3</v>
      </c>
      <c r="E45">
        <v>2</v>
      </c>
      <c r="F45">
        <v>1</v>
      </c>
      <c r="G45">
        <f>IF(C45=1,B45+1,IF(C45=2,_xlfn.FLOOR.MATH(POWER(B45,1.75))+1,POWER(B45,2)+1))</f>
        <v>12</v>
      </c>
      <c r="H45">
        <f>IF(D45=1,1,IF(D45=2,2,IF(D45=3,_xlfn.CEILING.MATH(0.4*POWER((A45-2)/2,2)),POWER((A45-2)/2,2))))</f>
        <v>7</v>
      </c>
      <c r="I45">
        <f>SUMPRODUCT($E$2:$H$2,E45:H45)-SUM($E$2:$H$2)</f>
        <v>11016</v>
      </c>
      <c r="J45" s="1">
        <f>I45/(SUMPRODUCT($E$2:$H$2,$E$110:$H$110)-SUM($E$2:$H$2))</f>
        <v>3.0466286852148902E-2</v>
      </c>
      <c r="K45">
        <f>E45*G45</f>
        <v>24</v>
      </c>
      <c r="L45" s="5">
        <v>3</v>
      </c>
      <c r="M45" s="1">
        <v>4.6934499999999997E-2</v>
      </c>
      <c r="N45" s="1">
        <v>0.2265499</v>
      </c>
      <c r="O45" s="1">
        <f>M45+N45</f>
        <v>0.27348440000000002</v>
      </c>
      <c r="P45">
        <v>10</v>
      </c>
      <c r="Q45">
        <v>12</v>
      </c>
      <c r="R45" s="28">
        <f>M45/O45</f>
        <v>0.17161673572605968</v>
      </c>
      <c r="S45" t="s">
        <v>19</v>
      </c>
      <c r="T45">
        <f>COUNT($M$3:$M$110)</f>
        <v>108</v>
      </c>
      <c r="U45">
        <f t="shared" ref="U45" si="13">COUNT($M$3:$M$110)</f>
        <v>108</v>
      </c>
    </row>
    <row r="46" spans="1:23" x14ac:dyDescent="0.25">
      <c r="A46">
        <f t="shared" si="11"/>
        <v>10</v>
      </c>
      <c r="B46">
        <f t="shared" si="1"/>
        <v>4</v>
      </c>
      <c r="C46">
        <v>2</v>
      </c>
      <c r="D46">
        <v>4</v>
      </c>
      <c r="E46">
        <v>2</v>
      </c>
      <c r="F46">
        <v>1</v>
      </c>
      <c r="G46">
        <f>IF(C46=1,B46+1,IF(C46=2,_xlfn.FLOOR.MATH(POWER(B46,1.75))+1,POWER(B46,2)+1))</f>
        <v>12</v>
      </c>
      <c r="H46">
        <f>IF(D46=1,1,IF(D46=2,2,IF(D46=3,_xlfn.CEILING.MATH(0.4*POWER((A46-2)/2,2)),POWER((A46-2)/2,2))))</f>
        <v>16</v>
      </c>
      <c r="I46">
        <f>SUMPRODUCT($E$2:$H$2,E46:H46)-SUM($E$2:$H$2)</f>
        <v>11025</v>
      </c>
      <c r="J46" s="1">
        <f>I46/(SUMPRODUCT($E$2:$H$2,$E$110:$H$110)-SUM($E$2:$H$2))</f>
        <v>3.049117760938105E-2</v>
      </c>
      <c r="K46">
        <f>E46*G46</f>
        <v>24</v>
      </c>
      <c r="L46" s="5">
        <v>4</v>
      </c>
      <c r="M46" s="1">
        <v>5.5066200000000003E-2</v>
      </c>
      <c r="N46" s="1">
        <v>0.2063344</v>
      </c>
      <c r="O46" s="1">
        <f>M46+N46</f>
        <v>0.26140059999999998</v>
      </c>
      <c r="P46">
        <v>1</v>
      </c>
      <c r="Q46">
        <v>61</v>
      </c>
      <c r="R46" s="28">
        <f>M46/O46</f>
        <v>0.2106582769894178</v>
      </c>
      <c r="S46" t="s">
        <v>20</v>
      </c>
      <c r="T46" s="9">
        <f>(ABS(T44)*SQRT(T45-2))/(SQRT(1-ABS(T44)^2))</f>
        <v>1.4536367059236046E-3</v>
      </c>
      <c r="U46" s="9">
        <f>(ABS(U44)*SQRT(U45-2))/(SQRT(1-ABS(U44)^2))</f>
        <v>6.3950107973014649</v>
      </c>
    </row>
    <row r="47" spans="1:23" x14ac:dyDescent="0.25">
      <c r="A47">
        <f t="shared" si="11"/>
        <v>10</v>
      </c>
      <c r="B47">
        <f t="shared" si="1"/>
        <v>4</v>
      </c>
      <c r="C47">
        <v>3</v>
      </c>
      <c r="D47">
        <v>1</v>
      </c>
      <c r="E47">
        <v>2</v>
      </c>
      <c r="F47">
        <v>1</v>
      </c>
      <c r="G47">
        <f>IF(C47=1,B47+1,IF(C47=2,_xlfn.FLOOR.MATH(POWER(B47,1.75))+1,POWER(B47,2)+1))</f>
        <v>17</v>
      </c>
      <c r="H47">
        <f>IF(D47=1,1,IF(D47=2,2,IF(D47=3,_xlfn.CEILING.MATH(0.4*POWER((A47-2)/2,2)),POWER((A47-2)/2,2))))</f>
        <v>1</v>
      </c>
      <c r="I47">
        <f>SUMPRODUCT($E$2:$H$2,E47:H47)-SUM($E$2:$H$2)</f>
        <v>16010</v>
      </c>
      <c r="J47" s="1">
        <f>I47/(SUMPRODUCT($E$2:$H$2,$E$110:$H$110)-SUM($E$2:$H$2))</f>
        <v>4.4277891476298466E-2</v>
      </c>
      <c r="K47">
        <f>E47*G47</f>
        <v>34</v>
      </c>
      <c r="L47" s="5">
        <v>1</v>
      </c>
      <c r="M47" s="1">
        <v>6.6053500000000001E-2</v>
      </c>
      <c r="N47" s="1">
        <v>0.21122589999999999</v>
      </c>
      <c r="O47" s="1">
        <f>M47+N47</f>
        <v>0.27727940000000001</v>
      </c>
      <c r="P47">
        <v>10</v>
      </c>
      <c r="Q47">
        <v>122</v>
      </c>
      <c r="R47" s="28">
        <f>M47/O47</f>
        <v>0.2382200048038188</v>
      </c>
      <c r="S47" t="s">
        <v>22</v>
      </c>
      <c r="T47">
        <f>T45-2</f>
        <v>106</v>
      </c>
      <c r="U47">
        <f t="shared" ref="U47" si="14">U45-2</f>
        <v>106</v>
      </c>
    </row>
    <row r="48" spans="1:23" x14ac:dyDescent="0.25">
      <c r="A48">
        <f t="shared" si="11"/>
        <v>10</v>
      </c>
      <c r="B48">
        <f t="shared" si="1"/>
        <v>4</v>
      </c>
      <c r="C48">
        <v>3</v>
      </c>
      <c r="D48">
        <v>2</v>
      </c>
      <c r="E48">
        <v>2</v>
      </c>
      <c r="F48">
        <v>1</v>
      </c>
      <c r="G48">
        <f>IF(C48=1,B48+1,IF(C48=2,_xlfn.FLOOR.MATH(POWER(B48,1.75))+1,POWER(B48,2)+1))</f>
        <v>17</v>
      </c>
      <c r="H48">
        <f>IF(D48=1,1,IF(D48=2,2,IF(D48=3,_xlfn.CEILING.MATH(0.4*POWER((A48-2)/2,2)),POWER((A48-2)/2,2))))</f>
        <v>2</v>
      </c>
      <c r="I48">
        <f>SUMPRODUCT($E$2:$H$2,E48:H48)-SUM($E$2:$H$2)</f>
        <v>16011</v>
      </c>
      <c r="J48" s="1">
        <f>I48/(SUMPRODUCT($E$2:$H$2,$E$110:$H$110)-SUM($E$2:$H$2))</f>
        <v>4.4280657115990926E-2</v>
      </c>
      <c r="K48">
        <f>E48*G48</f>
        <v>34</v>
      </c>
      <c r="L48" s="5">
        <v>2</v>
      </c>
      <c r="M48" s="1">
        <v>5.9732500000000001E-2</v>
      </c>
      <c r="N48" s="1">
        <v>0.2113525</v>
      </c>
      <c r="O48" s="1">
        <f>M48+N48</f>
        <v>0.27108500000000002</v>
      </c>
      <c r="P48">
        <v>11</v>
      </c>
      <c r="Q48">
        <v>15</v>
      </c>
      <c r="R48" s="28">
        <f>M48/O48</f>
        <v>0.2203460169319586</v>
      </c>
      <c r="S48" t="s">
        <v>21</v>
      </c>
      <c r="T48" s="9">
        <f>TDIST(T46,T47,2)</f>
        <v>0.99884289832117679</v>
      </c>
      <c r="U48" s="9">
        <f>TDIST(U46,U47,2)</f>
        <v>4.4229543245600541E-9</v>
      </c>
    </row>
    <row r="49" spans="1:23" x14ac:dyDescent="0.25">
      <c r="A49">
        <f t="shared" si="11"/>
        <v>10</v>
      </c>
      <c r="B49">
        <f t="shared" si="1"/>
        <v>4</v>
      </c>
      <c r="C49">
        <v>3</v>
      </c>
      <c r="D49">
        <v>3</v>
      </c>
      <c r="E49">
        <v>2</v>
      </c>
      <c r="F49">
        <v>1</v>
      </c>
      <c r="G49">
        <f>IF(C49=1,B49+1,IF(C49=2,_xlfn.FLOOR.MATH(POWER(B49,1.75))+1,POWER(B49,2)+1))</f>
        <v>17</v>
      </c>
      <c r="H49">
        <f>IF(D49=1,1,IF(D49=2,2,IF(D49=3,_xlfn.CEILING.MATH(0.4*POWER((A49-2)/2,2)),POWER((A49-2)/2,2))))</f>
        <v>7</v>
      </c>
      <c r="I49">
        <f>SUMPRODUCT($E$2:$H$2,E49:H49)-SUM($E$2:$H$2)</f>
        <v>16016</v>
      </c>
      <c r="J49" s="1">
        <f>I49/(SUMPRODUCT($E$2:$H$2,$E$110:$H$110)-SUM($E$2:$H$2))</f>
        <v>4.4294485314453236E-2</v>
      </c>
      <c r="K49">
        <f>E49*G49</f>
        <v>34</v>
      </c>
      <c r="L49" s="5">
        <v>3</v>
      </c>
      <c r="M49" s="1">
        <v>6.1681600000000003E-2</v>
      </c>
      <c r="N49" s="1">
        <v>0.2152577</v>
      </c>
      <c r="O49" s="1">
        <f>M49+N49</f>
        <v>0.2769393</v>
      </c>
      <c r="P49">
        <v>1</v>
      </c>
      <c r="Q49">
        <v>39</v>
      </c>
      <c r="R49" s="28">
        <f>M49/O49</f>
        <v>0.22272606307591591</v>
      </c>
    </row>
    <row r="50" spans="1:23" x14ac:dyDescent="0.25">
      <c r="A50">
        <f t="shared" si="11"/>
        <v>10</v>
      </c>
      <c r="B50">
        <f t="shared" si="1"/>
        <v>4</v>
      </c>
      <c r="C50">
        <v>3</v>
      </c>
      <c r="D50">
        <v>4</v>
      </c>
      <c r="E50">
        <v>2</v>
      </c>
      <c r="F50">
        <v>1</v>
      </c>
      <c r="G50">
        <f>IF(C50=1,B50+1,IF(C50=2,_xlfn.FLOOR.MATH(POWER(B50,1.75))+1,POWER(B50,2)+1))</f>
        <v>17</v>
      </c>
      <c r="H50">
        <f>IF(D50=1,1,IF(D50=2,2,IF(D50=3,_xlfn.CEILING.MATH(0.4*POWER((A50-2)/2,2)),POWER((A50-2)/2,2))))</f>
        <v>16</v>
      </c>
      <c r="I50">
        <f>SUMPRODUCT($E$2:$H$2,E50:H50)-SUM($E$2:$H$2)</f>
        <v>16025</v>
      </c>
      <c r="J50" s="1">
        <f>I50/(SUMPRODUCT($E$2:$H$2,$E$110:$H$110)-SUM($E$2:$H$2))</f>
        <v>4.431937607168538E-2</v>
      </c>
      <c r="K50">
        <f>E50*G50</f>
        <v>34</v>
      </c>
      <c r="L50" s="5">
        <v>4</v>
      </c>
      <c r="M50" s="1">
        <v>6.3522499999999996E-2</v>
      </c>
      <c r="N50" s="1">
        <v>0.2128564</v>
      </c>
      <c r="O50" s="1">
        <f>M50+N50</f>
        <v>0.27637889999999998</v>
      </c>
      <c r="P50">
        <v>1</v>
      </c>
      <c r="Q50">
        <v>96</v>
      </c>
      <c r="R50" s="28">
        <f>M50/O50</f>
        <v>0.22983845727731025</v>
      </c>
      <c r="S50" s="11" t="s">
        <v>53</v>
      </c>
      <c r="T50" s="11"/>
      <c r="U50" s="11"/>
    </row>
    <row r="51" spans="1:23" x14ac:dyDescent="0.25">
      <c r="A51">
        <f t="shared" si="11"/>
        <v>20</v>
      </c>
      <c r="B51">
        <f t="shared" si="1"/>
        <v>9</v>
      </c>
      <c r="C51">
        <v>1</v>
      </c>
      <c r="D51">
        <v>1</v>
      </c>
      <c r="E51">
        <v>2</v>
      </c>
      <c r="F51">
        <v>2</v>
      </c>
      <c r="G51">
        <f>IF(C51=1,B51+1,IF(C51=2,_xlfn.FLOOR.MATH(POWER(B51,1.75))+1,POWER(B51,2)+1))</f>
        <v>10</v>
      </c>
      <c r="H51">
        <f>IF(D51=1,1,IF(D51=2,2,IF(D51=3,_xlfn.CEILING.MATH(0.4*POWER((A51-2)/2,2)),POWER((A51-2)/2,2))))</f>
        <v>1</v>
      </c>
      <c r="I51">
        <f>SUMPRODUCT($E$2:$H$2,E51:H51)-SUM($E$2:$H$2)</f>
        <v>9110</v>
      </c>
      <c r="J51" s="1">
        <f>I51/(SUMPRODUCT($E$2:$H$2,$E$110:$H$110)-SUM($E$2:$H$2))</f>
        <v>2.5194977598318492E-2</v>
      </c>
      <c r="K51">
        <f>E51*G51</f>
        <v>20</v>
      </c>
      <c r="L51" s="5">
        <v>1</v>
      </c>
      <c r="M51" s="1">
        <v>0.11148719999999999</v>
      </c>
      <c r="N51" s="1">
        <v>0.43346560000000001</v>
      </c>
      <c r="O51" s="1">
        <f>M51+N51</f>
        <v>0.54495280000000001</v>
      </c>
      <c r="P51">
        <v>8</v>
      </c>
      <c r="Q51">
        <v>18</v>
      </c>
      <c r="R51" s="28">
        <f>M51/O51</f>
        <v>0.20458138759907279</v>
      </c>
      <c r="S51" t="s">
        <v>18</v>
      </c>
      <c r="T51" t="s">
        <v>49</v>
      </c>
      <c r="U51" s="29" t="s">
        <v>50</v>
      </c>
    </row>
    <row r="52" spans="1:23" x14ac:dyDescent="0.25">
      <c r="A52">
        <f t="shared" si="11"/>
        <v>20</v>
      </c>
      <c r="B52">
        <f t="shared" si="1"/>
        <v>9</v>
      </c>
      <c r="C52">
        <v>1</v>
      </c>
      <c r="D52">
        <v>2</v>
      </c>
      <c r="E52">
        <v>2</v>
      </c>
      <c r="F52">
        <v>2</v>
      </c>
      <c r="G52">
        <f>IF(C52=1,B52+1,IF(C52=2,_xlfn.FLOOR.MATH(POWER(B52,1.75))+1,POWER(B52,2)+1))</f>
        <v>10</v>
      </c>
      <c r="H52">
        <f>IF(D52=1,1,IF(D52=2,2,IF(D52=3,_xlfn.CEILING.MATH(0.4*POWER((A52-2)/2,2)),POWER((A52-2)/2,2))))</f>
        <v>2</v>
      </c>
      <c r="I52">
        <f>SUMPRODUCT($E$2:$H$2,E52:H52)-SUM($E$2:$H$2)</f>
        <v>9111</v>
      </c>
      <c r="J52" s="1">
        <f>I52/(SUMPRODUCT($E$2:$H$2,$E$110:$H$110)-SUM($E$2:$H$2))</f>
        <v>2.5197743238010953E-2</v>
      </c>
      <c r="K52">
        <f>E52*G52</f>
        <v>20</v>
      </c>
      <c r="L52" s="5">
        <v>2</v>
      </c>
      <c r="M52" s="1">
        <v>0.1031155</v>
      </c>
      <c r="N52" s="1">
        <v>0.41974719999999999</v>
      </c>
      <c r="O52" s="1">
        <f>M52+N52</f>
        <v>0.52286270000000001</v>
      </c>
      <c r="P52">
        <v>74</v>
      </c>
      <c r="Q52">
        <v>38</v>
      </c>
      <c r="R52" s="28">
        <f>M52/O52</f>
        <v>0.19721334109317798</v>
      </c>
      <c r="S52" t="s">
        <v>17</v>
      </c>
      <c r="T52" s="9">
        <f>PEARSON(E$3:E$110,$M$3:$M$110)</f>
        <v>-1.4118967673944352E-4</v>
      </c>
      <c r="U52" s="9">
        <f>PEARSON(F$3:F$110,$M$3:$M$110)</f>
        <v>0.52763798841925424</v>
      </c>
    </row>
    <row r="53" spans="1:23" x14ac:dyDescent="0.25">
      <c r="A53">
        <f t="shared" si="11"/>
        <v>20</v>
      </c>
      <c r="B53">
        <f t="shared" si="1"/>
        <v>9</v>
      </c>
      <c r="C53">
        <v>1</v>
      </c>
      <c r="D53">
        <v>3</v>
      </c>
      <c r="E53">
        <v>2</v>
      </c>
      <c r="F53">
        <v>2</v>
      </c>
      <c r="G53">
        <f>IF(C53=1,B53+1,IF(C53=2,_xlfn.FLOOR.MATH(POWER(B53,1.75))+1,POWER(B53,2)+1))</f>
        <v>10</v>
      </c>
      <c r="H53">
        <f>IF(D53=1,1,IF(D53=2,2,IF(D53=3,_xlfn.CEILING.MATH(0.4*POWER((A53-2)/2,2)),POWER((A53-2)/2,2))))</f>
        <v>33</v>
      </c>
      <c r="I53">
        <f>SUMPRODUCT($E$2:$H$2,E53:H53)-SUM($E$2:$H$2)</f>
        <v>9142</v>
      </c>
      <c r="J53" s="1">
        <f>I53/(SUMPRODUCT($E$2:$H$2,$E$110:$H$110)-SUM($E$2:$H$2))</f>
        <v>2.5283478068477239E-2</v>
      </c>
      <c r="K53">
        <f>E53*G53</f>
        <v>20</v>
      </c>
      <c r="L53" s="5">
        <v>3</v>
      </c>
      <c r="M53" s="1">
        <v>9.9720699999999995E-2</v>
      </c>
      <c r="N53" s="1">
        <v>0.41527459999999999</v>
      </c>
      <c r="O53" s="1">
        <f>M53+N53</f>
        <v>0.51499530000000004</v>
      </c>
      <c r="P53">
        <v>64</v>
      </c>
      <c r="Q53">
        <v>53</v>
      </c>
      <c r="R53" s="28">
        <f>M53/O53</f>
        <v>0.19363419433148221</v>
      </c>
      <c r="S53" t="s">
        <v>19</v>
      </c>
      <c r="T53">
        <f>COUNT($M$3:$M$110)</f>
        <v>108</v>
      </c>
      <c r="U53">
        <f t="shared" ref="U53" si="15">COUNT($M$3:$M$110)</f>
        <v>108</v>
      </c>
    </row>
    <row r="54" spans="1:23" x14ac:dyDescent="0.25">
      <c r="A54">
        <f t="shared" si="11"/>
        <v>20</v>
      </c>
      <c r="B54">
        <f t="shared" si="1"/>
        <v>9</v>
      </c>
      <c r="C54">
        <v>1</v>
      </c>
      <c r="D54">
        <v>4</v>
      </c>
      <c r="E54">
        <v>2</v>
      </c>
      <c r="F54">
        <v>2</v>
      </c>
      <c r="G54">
        <f>IF(C54=1,B54+1,IF(C54=2,_xlfn.FLOOR.MATH(POWER(B54,1.75))+1,POWER(B54,2)+1))</f>
        <v>10</v>
      </c>
      <c r="H54">
        <f>IF(D54=1,1,IF(D54=2,2,IF(D54=3,_xlfn.CEILING.MATH(0.4*POWER((A54-2)/2,2)),POWER((A54-2)/2,2))))</f>
        <v>81</v>
      </c>
      <c r="I54">
        <f>SUMPRODUCT($E$2:$H$2,E54:H54)-SUM($E$2:$H$2)</f>
        <v>9190</v>
      </c>
      <c r="J54" s="1">
        <f>I54/(SUMPRODUCT($E$2:$H$2,$E$110:$H$110)-SUM($E$2:$H$2))</f>
        <v>2.5416228773715362E-2</v>
      </c>
      <c r="K54">
        <f>E54*G54</f>
        <v>20</v>
      </c>
      <c r="L54" s="5">
        <v>4</v>
      </c>
      <c r="M54" s="1">
        <v>0.21073900000000001</v>
      </c>
      <c r="N54" s="1">
        <v>0.45422960000000001</v>
      </c>
      <c r="O54" s="1">
        <f>M54+N54</f>
        <v>0.66496860000000002</v>
      </c>
      <c r="P54">
        <v>18</v>
      </c>
      <c r="Q54">
        <v>36</v>
      </c>
      <c r="R54" s="28">
        <f>M54/O54</f>
        <v>0.31691571602027524</v>
      </c>
      <c r="S54" t="s">
        <v>20</v>
      </c>
      <c r="T54" s="9">
        <f>(ABS(T52)*SQRT(T53-2))/(SQRT(1-ABS(T52)^2))</f>
        <v>1.4536367059236046E-3</v>
      </c>
      <c r="U54" s="9">
        <f>(ABS(U52)*SQRT(U53-2))/(SQRT(1-ABS(U52)^2))</f>
        <v>6.3950107973014649</v>
      </c>
    </row>
    <row r="55" spans="1:23" x14ac:dyDescent="0.25">
      <c r="A55">
        <f t="shared" si="11"/>
        <v>20</v>
      </c>
      <c r="B55">
        <f t="shared" si="1"/>
        <v>9</v>
      </c>
      <c r="C55">
        <v>2</v>
      </c>
      <c r="D55">
        <v>1</v>
      </c>
      <c r="E55">
        <v>2</v>
      </c>
      <c r="F55">
        <v>2</v>
      </c>
      <c r="G55">
        <f>IF(C55=1,B55+1,IF(C55=2,_xlfn.FLOOR.MATH(POWER(B55,1.75))+1,POWER(B55,2)+1))</f>
        <v>47</v>
      </c>
      <c r="H55">
        <f>IF(D55=1,1,IF(D55=2,2,IF(D55=3,_xlfn.CEILING.MATH(0.4*POWER((A55-2)/2,2)),POWER((A55-2)/2,2))))</f>
        <v>1</v>
      </c>
      <c r="I55">
        <f>SUMPRODUCT($E$2:$H$2,E55:H55)-SUM($E$2:$H$2)</f>
        <v>46110</v>
      </c>
      <c r="J55" s="1">
        <f>I55/(SUMPRODUCT($E$2:$H$2,$E$110:$H$110)-SUM($E$2:$H$2))</f>
        <v>0.12752364621937054</v>
      </c>
      <c r="K55">
        <f>E55*G55</f>
        <v>94</v>
      </c>
      <c r="L55" s="5">
        <v>1</v>
      </c>
      <c r="M55" s="1">
        <v>0.39740350000000002</v>
      </c>
      <c r="N55" s="1">
        <v>0.40380880000000002</v>
      </c>
      <c r="O55" s="1">
        <f>M55+N55</f>
        <v>0.80121229999999999</v>
      </c>
      <c r="P55">
        <v>68</v>
      </c>
      <c r="Q55">
        <v>48</v>
      </c>
      <c r="R55" s="28">
        <f>M55/O55</f>
        <v>0.4960027448405373</v>
      </c>
      <c r="S55" t="s">
        <v>22</v>
      </c>
      <c r="T55">
        <f>T53-2</f>
        <v>106</v>
      </c>
      <c r="U55">
        <f t="shared" ref="U55" si="16">U53-2</f>
        <v>106</v>
      </c>
    </row>
    <row r="56" spans="1:23" x14ac:dyDescent="0.25">
      <c r="A56">
        <f t="shared" si="11"/>
        <v>20</v>
      </c>
      <c r="B56">
        <f t="shared" si="1"/>
        <v>9</v>
      </c>
      <c r="C56">
        <v>2</v>
      </c>
      <c r="D56">
        <v>2</v>
      </c>
      <c r="E56">
        <v>2</v>
      </c>
      <c r="F56">
        <v>2</v>
      </c>
      <c r="G56">
        <f>IF(C56=1,B56+1,IF(C56=2,_xlfn.FLOOR.MATH(POWER(B56,1.75))+1,POWER(B56,2)+1))</f>
        <v>47</v>
      </c>
      <c r="H56">
        <f>IF(D56=1,1,IF(D56=2,2,IF(D56=3,_xlfn.CEILING.MATH(0.4*POWER((A56-2)/2,2)),POWER((A56-2)/2,2))))</f>
        <v>2</v>
      </c>
      <c r="I56">
        <f>SUMPRODUCT($E$2:$H$2,E56:H56)-SUM($E$2:$H$2)</f>
        <v>46111</v>
      </c>
      <c r="J56" s="1">
        <f>I56/(SUMPRODUCT($E$2:$H$2,$E$110:$H$110)-SUM($E$2:$H$2))</f>
        <v>0.12752641185906299</v>
      </c>
      <c r="K56">
        <f>E56*G56</f>
        <v>94</v>
      </c>
      <c r="L56" s="5">
        <v>2</v>
      </c>
      <c r="M56" s="1">
        <v>0.38334829999999998</v>
      </c>
      <c r="N56" s="1">
        <v>0.43339529999999998</v>
      </c>
      <c r="O56" s="1">
        <f>M56+N56</f>
        <v>0.8167435999999999</v>
      </c>
      <c r="P56">
        <v>70</v>
      </c>
      <c r="Q56">
        <v>67</v>
      </c>
      <c r="R56" s="28">
        <f>M56/O56</f>
        <v>0.46936186582912925</v>
      </c>
      <c r="S56" t="s">
        <v>21</v>
      </c>
      <c r="T56" s="9">
        <f>TDIST(T54,T55,2)</f>
        <v>0.99884289832117679</v>
      </c>
      <c r="U56" s="9">
        <f>TDIST(U54,U55,2)</f>
        <v>4.4229543245600541E-9</v>
      </c>
    </row>
    <row r="57" spans="1:23" x14ac:dyDescent="0.25">
      <c r="A57">
        <f t="shared" si="11"/>
        <v>20</v>
      </c>
      <c r="B57">
        <f t="shared" si="1"/>
        <v>9</v>
      </c>
      <c r="C57">
        <v>2</v>
      </c>
      <c r="D57">
        <v>3</v>
      </c>
      <c r="E57">
        <v>2</v>
      </c>
      <c r="F57">
        <v>2</v>
      </c>
      <c r="G57">
        <f>IF(C57=1,B57+1,IF(C57=2,_xlfn.FLOOR.MATH(POWER(B57,1.75))+1,POWER(B57,2)+1))</f>
        <v>47</v>
      </c>
      <c r="H57">
        <f>IF(D57=1,1,IF(D57=2,2,IF(D57=3,_xlfn.CEILING.MATH(0.4*POWER((A57-2)/2,2)),POWER((A57-2)/2,2))))</f>
        <v>33</v>
      </c>
      <c r="I57">
        <f>SUMPRODUCT($E$2:$H$2,E57:H57)-SUM($E$2:$H$2)</f>
        <v>46142</v>
      </c>
      <c r="J57" s="1">
        <f>I57/(SUMPRODUCT($E$2:$H$2,$E$110:$H$110)-SUM($E$2:$H$2))</f>
        <v>0.12761214668952928</v>
      </c>
      <c r="K57">
        <f>E57*G57</f>
        <v>94</v>
      </c>
      <c r="L57" s="5">
        <v>3</v>
      </c>
      <c r="M57" s="1">
        <v>0.37844329999999998</v>
      </c>
      <c r="N57" s="1">
        <v>0.40640199999999999</v>
      </c>
      <c r="O57" s="1">
        <f>M57+N57</f>
        <v>0.78484529999999997</v>
      </c>
      <c r="P57">
        <v>21</v>
      </c>
      <c r="Q57">
        <v>34</v>
      </c>
      <c r="R57" s="28">
        <f>M57/O57</f>
        <v>0.48218840069501595</v>
      </c>
    </row>
    <row r="58" spans="1:23" x14ac:dyDescent="0.25">
      <c r="A58">
        <f t="shared" si="11"/>
        <v>20</v>
      </c>
      <c r="B58">
        <f t="shared" si="1"/>
        <v>9</v>
      </c>
      <c r="C58">
        <v>2</v>
      </c>
      <c r="D58">
        <v>4</v>
      </c>
      <c r="E58">
        <v>2</v>
      </c>
      <c r="F58">
        <v>2</v>
      </c>
      <c r="G58">
        <f>IF(C58=1,B58+1,IF(C58=2,_xlfn.FLOOR.MATH(POWER(B58,1.75))+1,POWER(B58,2)+1))</f>
        <v>47</v>
      </c>
      <c r="H58">
        <f>IF(D58=1,1,IF(D58=2,2,IF(D58=3,_xlfn.CEILING.MATH(0.4*POWER((A58-2)/2,2)),POWER((A58-2)/2,2))))</f>
        <v>81</v>
      </c>
      <c r="I58">
        <f>SUMPRODUCT($E$2:$H$2,E58:H58)-SUM($E$2:$H$2)</f>
        <v>46190</v>
      </c>
      <c r="J58" s="1">
        <f>I58/(SUMPRODUCT($E$2:$H$2,$E$110:$H$110)-SUM($E$2:$H$2))</f>
        <v>0.12774489739476741</v>
      </c>
      <c r="K58">
        <f>E58*G58</f>
        <v>94</v>
      </c>
      <c r="L58" s="5">
        <v>4</v>
      </c>
      <c r="M58" s="1">
        <v>0.39932010000000001</v>
      </c>
      <c r="N58" s="1">
        <v>0.39996470000000001</v>
      </c>
      <c r="O58" s="1">
        <f>M58+N58</f>
        <v>0.79928480000000002</v>
      </c>
      <c r="P58">
        <v>52</v>
      </c>
      <c r="Q58">
        <v>29</v>
      </c>
      <c r="R58" s="28">
        <f>M58/O58</f>
        <v>0.4995967645074697</v>
      </c>
    </row>
    <row r="59" spans="1:23" x14ac:dyDescent="0.25">
      <c r="A59">
        <f t="shared" si="11"/>
        <v>20</v>
      </c>
      <c r="B59">
        <f t="shared" si="1"/>
        <v>9</v>
      </c>
      <c r="C59">
        <v>3</v>
      </c>
      <c r="D59">
        <v>1</v>
      </c>
      <c r="E59">
        <v>2</v>
      </c>
      <c r="F59">
        <v>2</v>
      </c>
      <c r="G59">
        <f>IF(C59=1,B59+1,IF(C59=2,_xlfn.FLOOR.MATH(POWER(B59,1.75))+1,POWER(B59,2)+1))</f>
        <v>82</v>
      </c>
      <c r="H59">
        <f>IF(D59=1,1,IF(D59=2,2,IF(D59=3,_xlfn.CEILING.MATH(0.4*POWER((A59-2)/2,2)),POWER((A59-2)/2,2))))</f>
        <v>1</v>
      </c>
      <c r="I59">
        <f>SUMPRODUCT($E$2:$H$2,E59:H59)-SUM($E$2:$H$2)</f>
        <v>81110</v>
      </c>
      <c r="J59" s="1">
        <f>I59/(SUMPRODUCT($E$2:$H$2,$E$110:$H$110)-SUM($E$2:$H$2))</f>
        <v>0.22432103545550086</v>
      </c>
      <c r="K59">
        <f>E59*G59</f>
        <v>164</v>
      </c>
      <c r="L59" s="5">
        <v>2</v>
      </c>
      <c r="M59" s="1">
        <v>0.93032009999999998</v>
      </c>
      <c r="N59" s="1">
        <v>0.41532659999999999</v>
      </c>
      <c r="O59" s="1">
        <f>M59+N59</f>
        <v>1.3456467000000001</v>
      </c>
      <c r="P59">
        <v>64</v>
      </c>
      <c r="Q59">
        <v>96</v>
      </c>
      <c r="R59" s="28">
        <f>M59/O59</f>
        <v>0.69135539068315621</v>
      </c>
      <c r="T59" t="s">
        <v>54</v>
      </c>
    </row>
    <row r="60" spans="1:23" x14ac:dyDescent="0.25">
      <c r="A60">
        <f t="shared" si="11"/>
        <v>20</v>
      </c>
      <c r="B60">
        <f t="shared" si="1"/>
        <v>9</v>
      </c>
      <c r="C60">
        <v>3</v>
      </c>
      <c r="D60">
        <v>2</v>
      </c>
      <c r="E60">
        <v>2</v>
      </c>
      <c r="F60">
        <v>2</v>
      </c>
      <c r="G60">
        <f>IF(C60=1,B60+1,IF(C60=2,_xlfn.FLOOR.MATH(POWER(B60,1.75))+1,POWER(B60,2)+1))</f>
        <v>82</v>
      </c>
      <c r="H60">
        <f>IF(D60=1,1,IF(D60=2,2,IF(D60=3,_xlfn.CEILING.MATH(0.4*POWER((A60-2)/2,2)),POWER((A60-2)/2,2))))</f>
        <v>2</v>
      </c>
      <c r="I60">
        <f>SUMPRODUCT($E$2:$H$2,E60:H60)-SUM($E$2:$H$2)</f>
        <v>81111</v>
      </c>
      <c r="J60" s="1">
        <f>I60/(SUMPRODUCT($E$2:$H$2,$E$110:$H$110)-SUM($E$2:$H$2))</f>
        <v>0.22432380109519331</v>
      </c>
      <c r="K60">
        <f>E60*G60</f>
        <v>164</v>
      </c>
      <c r="L60" s="5">
        <v>3</v>
      </c>
      <c r="M60" s="1">
        <v>0.92414980000000002</v>
      </c>
      <c r="N60" s="1">
        <v>0.41012530000000003</v>
      </c>
      <c r="O60" s="1">
        <f>M60+N60</f>
        <v>1.3342751000000002</v>
      </c>
      <c r="P60">
        <v>62</v>
      </c>
      <c r="Q60">
        <v>50</v>
      </c>
      <c r="R60" s="28">
        <f>M60/O60</f>
        <v>0.69262313296560796</v>
      </c>
      <c r="T60" t="s">
        <v>3</v>
      </c>
      <c r="U60" t="s">
        <v>39</v>
      </c>
      <c r="V60" t="s">
        <v>5</v>
      </c>
      <c r="W60" t="s">
        <v>6</v>
      </c>
    </row>
    <row r="61" spans="1:23" x14ac:dyDescent="0.25">
      <c r="A61">
        <f t="shared" si="11"/>
        <v>20</v>
      </c>
      <c r="B61">
        <f t="shared" si="1"/>
        <v>9</v>
      </c>
      <c r="C61">
        <v>3</v>
      </c>
      <c r="D61">
        <v>3</v>
      </c>
      <c r="E61">
        <v>2</v>
      </c>
      <c r="F61">
        <v>2</v>
      </c>
      <c r="G61">
        <f>IF(C61=1,B61+1,IF(C61=2,_xlfn.FLOOR.MATH(POWER(B61,1.75))+1,POWER(B61,2)+1))</f>
        <v>82</v>
      </c>
      <c r="H61">
        <f>IF(D61=1,1,IF(D61=2,2,IF(D61=3,_xlfn.CEILING.MATH(0.4*POWER((A61-2)/2,2)),POWER((A61-2)/2,2))))</f>
        <v>33</v>
      </c>
      <c r="I61">
        <f>SUMPRODUCT($E$2:$H$2,E61:H61)-SUM($E$2:$H$2)</f>
        <v>81142</v>
      </c>
      <c r="J61" s="1">
        <f>I61/(SUMPRODUCT($E$2:$H$2,$E$110:$H$110)-SUM($E$2:$H$2))</f>
        <v>0.2244095359256596</v>
      </c>
      <c r="K61">
        <f>E61*G61</f>
        <v>164</v>
      </c>
      <c r="L61" s="5">
        <v>3</v>
      </c>
      <c r="M61" s="1">
        <v>0.92697620000000003</v>
      </c>
      <c r="N61" s="1">
        <v>0.41691830000000002</v>
      </c>
      <c r="O61" s="1">
        <f>M61+N61</f>
        <v>1.3438945</v>
      </c>
      <c r="P61">
        <v>76</v>
      </c>
      <c r="Q61">
        <v>13</v>
      </c>
      <c r="R61" s="28">
        <f>M61/O61</f>
        <v>0.68976857930440227</v>
      </c>
      <c r="S61" t="s">
        <v>40</v>
      </c>
      <c r="T61" t="s">
        <v>55</v>
      </c>
      <c r="U61" s="10" t="s">
        <v>55</v>
      </c>
      <c r="V61" s="10" t="s">
        <v>55</v>
      </c>
      <c r="W61" t="s">
        <v>55</v>
      </c>
    </row>
    <row r="62" spans="1:23" x14ac:dyDescent="0.25">
      <c r="A62">
        <f t="shared" si="11"/>
        <v>20</v>
      </c>
      <c r="B62">
        <f t="shared" si="1"/>
        <v>9</v>
      </c>
      <c r="C62">
        <v>3</v>
      </c>
      <c r="D62">
        <v>4</v>
      </c>
      <c r="E62">
        <v>2</v>
      </c>
      <c r="F62">
        <v>2</v>
      </c>
      <c r="G62">
        <f>IF(C62=1,B62+1,IF(C62=2,_xlfn.FLOOR.MATH(POWER(B62,1.75))+1,POWER(B62,2)+1))</f>
        <v>82</v>
      </c>
      <c r="H62">
        <f>IF(D62=1,1,IF(D62=2,2,IF(D62=3,_xlfn.CEILING.MATH(0.4*POWER((A62-2)/2,2)),POWER((A62-2)/2,2))))</f>
        <v>81</v>
      </c>
      <c r="I62">
        <f>SUMPRODUCT($E$2:$H$2,E62:H62)-SUM($E$2:$H$2)</f>
        <v>81190</v>
      </c>
      <c r="J62" s="1">
        <f>I62/(SUMPRODUCT($E$2:$H$2,$E$110:$H$110)-SUM($E$2:$H$2))</f>
        <v>0.22454228663089773</v>
      </c>
      <c r="K62">
        <f>E62*G62</f>
        <v>164</v>
      </c>
      <c r="L62" s="5">
        <v>4</v>
      </c>
      <c r="M62" s="1">
        <v>0.91301670000000001</v>
      </c>
      <c r="N62" s="1">
        <v>0.43140620000000002</v>
      </c>
      <c r="O62" s="1">
        <f>M62+N62</f>
        <v>1.3444229000000001</v>
      </c>
      <c r="P62">
        <v>56</v>
      </c>
      <c r="Q62">
        <v>115</v>
      </c>
      <c r="R62" s="28">
        <f>M62/O62</f>
        <v>0.67911421324346677</v>
      </c>
      <c r="S62" t="s">
        <v>41</v>
      </c>
      <c r="T62" s="10" t="s">
        <v>55</v>
      </c>
      <c r="U62" s="10" t="s">
        <v>55</v>
      </c>
      <c r="V62" t="s">
        <v>55</v>
      </c>
      <c r="W62" t="s">
        <v>55</v>
      </c>
    </row>
    <row r="63" spans="1:23" x14ac:dyDescent="0.25">
      <c r="A63">
        <f t="shared" si="11"/>
        <v>40</v>
      </c>
      <c r="B63">
        <f t="shared" si="1"/>
        <v>19</v>
      </c>
      <c r="C63">
        <v>1</v>
      </c>
      <c r="D63">
        <v>1</v>
      </c>
      <c r="E63">
        <v>2</v>
      </c>
      <c r="F63">
        <v>3</v>
      </c>
      <c r="G63">
        <f>IF(C63=1,B63+1,IF(C63=2,_xlfn.FLOOR.MATH(POWER(B63,1.75))+1,POWER(B63,2)+1))</f>
        <v>20</v>
      </c>
      <c r="H63">
        <f>IF(D63=1,1,IF(D63=2,2,IF(D63=3,_xlfn.CEILING.MATH(0.4*POWER((A63-2)/2,2)),POWER((A63-2)/2,2))))</f>
        <v>1</v>
      </c>
      <c r="I63">
        <f>SUMPRODUCT($E$2:$H$2,E63:H63)-SUM($E$2:$H$2)</f>
        <v>19210</v>
      </c>
      <c r="J63" s="1">
        <f>I63/(SUMPRODUCT($E$2:$H$2,$E$110:$H$110)-SUM($E$2:$H$2))</f>
        <v>5.3127938492173239E-2</v>
      </c>
      <c r="K63">
        <f>E63*G63</f>
        <v>40</v>
      </c>
      <c r="L63" s="5">
        <v>1</v>
      </c>
      <c r="M63" s="1">
        <v>0.52949029999999997</v>
      </c>
      <c r="N63" s="1">
        <v>0.73850510000000003</v>
      </c>
      <c r="O63" s="1">
        <f>M63+N63</f>
        <v>1.2679954</v>
      </c>
      <c r="P63">
        <v>9</v>
      </c>
      <c r="Q63">
        <v>50</v>
      </c>
      <c r="R63" s="28">
        <f>M63/O63</f>
        <v>0.41758061582873246</v>
      </c>
    </row>
    <row r="64" spans="1:23" x14ac:dyDescent="0.25">
      <c r="A64">
        <f t="shared" si="11"/>
        <v>40</v>
      </c>
      <c r="B64">
        <f t="shared" si="1"/>
        <v>19</v>
      </c>
      <c r="C64">
        <v>1</v>
      </c>
      <c r="D64">
        <v>2</v>
      </c>
      <c r="E64">
        <v>2</v>
      </c>
      <c r="F64">
        <v>3</v>
      </c>
      <c r="G64">
        <f>IF(C64=1,B64+1,IF(C64=2,_xlfn.FLOOR.MATH(POWER(B64,1.75))+1,POWER(B64,2)+1))</f>
        <v>20</v>
      </c>
      <c r="H64">
        <f>IF(D64=1,1,IF(D64=2,2,IF(D64=3,_xlfn.CEILING.MATH(0.4*POWER((A64-2)/2,2)),POWER((A64-2)/2,2))))</f>
        <v>2</v>
      </c>
      <c r="I64">
        <f>SUMPRODUCT($E$2:$H$2,E64:H64)-SUM($E$2:$H$2)</f>
        <v>19211</v>
      </c>
      <c r="J64" s="1">
        <f>I64/(SUMPRODUCT($E$2:$H$2,$E$110:$H$110)-SUM($E$2:$H$2))</f>
        <v>5.31307041318657E-2</v>
      </c>
      <c r="K64">
        <f>E64*G64</f>
        <v>40</v>
      </c>
      <c r="L64" s="5">
        <v>2</v>
      </c>
      <c r="M64" s="1">
        <v>0.5258275</v>
      </c>
      <c r="N64" s="1">
        <v>0.77367450000000004</v>
      </c>
      <c r="O64" s="1">
        <f>M64+N64</f>
        <v>1.2995019999999999</v>
      </c>
      <c r="P64">
        <v>1</v>
      </c>
      <c r="Q64">
        <v>47</v>
      </c>
      <c r="R64" s="28">
        <f>M64/O64</f>
        <v>0.40463769967264385</v>
      </c>
      <c r="T64" t="s">
        <v>56</v>
      </c>
    </row>
    <row r="65" spans="1:21" x14ac:dyDescent="0.25">
      <c r="A65">
        <f t="shared" si="11"/>
        <v>40</v>
      </c>
      <c r="B65">
        <f t="shared" si="1"/>
        <v>19</v>
      </c>
      <c r="C65">
        <v>1</v>
      </c>
      <c r="D65">
        <v>3</v>
      </c>
      <c r="E65">
        <v>2</v>
      </c>
      <c r="F65">
        <v>3</v>
      </c>
      <c r="G65">
        <f>IF(C65=1,B65+1,IF(C65=2,_xlfn.FLOOR.MATH(POWER(B65,1.75))+1,POWER(B65,2)+1))</f>
        <v>20</v>
      </c>
      <c r="H65">
        <f>IF(D65=1,1,IF(D65=2,2,IF(D65=3,_xlfn.CEILING.MATH(0.4*POWER((A65-2)/2,2)),POWER((A65-2)/2,2))))</f>
        <v>145</v>
      </c>
      <c r="I65">
        <f>SUMPRODUCT($E$2:$H$2,E65:H65)-SUM($E$2:$H$2)</f>
        <v>19354</v>
      </c>
      <c r="J65" s="1">
        <f>I65/(SUMPRODUCT($E$2:$H$2,$E$110:$H$110)-SUM($E$2:$H$2))</f>
        <v>5.3526190607887603E-2</v>
      </c>
      <c r="K65">
        <f>E65*G65</f>
        <v>40</v>
      </c>
      <c r="L65" s="5">
        <v>3</v>
      </c>
      <c r="M65" s="1">
        <v>0.55030120000000005</v>
      </c>
      <c r="N65" s="1">
        <v>0.75033740000000004</v>
      </c>
      <c r="O65" s="1">
        <f>M65+N65</f>
        <v>1.3006386000000001</v>
      </c>
      <c r="P65">
        <v>1</v>
      </c>
      <c r="Q65">
        <v>77</v>
      </c>
      <c r="R65" s="28">
        <f>M65/O65</f>
        <v>0.4231007752653197</v>
      </c>
      <c r="T65" t="s">
        <v>3</v>
      </c>
      <c r="U65" t="s">
        <v>5</v>
      </c>
    </row>
    <row r="66" spans="1:21" x14ac:dyDescent="0.25">
      <c r="A66">
        <f t="shared" si="11"/>
        <v>40</v>
      </c>
      <c r="B66">
        <f t="shared" si="1"/>
        <v>19</v>
      </c>
      <c r="C66">
        <v>1</v>
      </c>
      <c r="D66">
        <v>4</v>
      </c>
      <c r="E66">
        <v>2</v>
      </c>
      <c r="F66">
        <v>3</v>
      </c>
      <c r="G66">
        <f>IF(C66=1,B66+1,IF(C66=2,_xlfn.FLOOR.MATH(POWER(B66,1.75))+1,POWER(B66,2)+1))</f>
        <v>20</v>
      </c>
      <c r="H66">
        <f>IF(D66=1,1,IF(D66=2,2,IF(D66=3,_xlfn.CEILING.MATH(0.4*POWER((A66-2)/2,2)),POWER((A66-2)/2,2))))</f>
        <v>361</v>
      </c>
      <c r="I66">
        <f>SUMPRODUCT($E$2:$H$2,E66:H66)-SUM($E$2:$H$2)</f>
        <v>19570</v>
      </c>
      <c r="J66" s="1">
        <f>I66/(SUMPRODUCT($E$2:$H$2,$E$110:$H$110)-SUM($E$2:$H$2))</f>
        <v>5.4123568781459151E-2</v>
      </c>
      <c r="K66">
        <f>E66*G66</f>
        <v>40</v>
      </c>
      <c r="L66" s="5">
        <v>4</v>
      </c>
      <c r="M66" s="1">
        <v>0.56672409999999995</v>
      </c>
      <c r="N66" s="1">
        <v>0.78662540000000003</v>
      </c>
      <c r="O66" s="1">
        <f>M66+N66</f>
        <v>1.3533495</v>
      </c>
      <c r="P66">
        <v>2</v>
      </c>
      <c r="Q66">
        <v>32</v>
      </c>
      <c r="R66" s="28">
        <f>M66/O66</f>
        <v>0.418756647857778</v>
      </c>
      <c r="S66">
        <v>1</v>
      </c>
      <c r="T66" t="s">
        <v>55</v>
      </c>
      <c r="U66" t="s">
        <v>55</v>
      </c>
    </row>
    <row r="67" spans="1:21" x14ac:dyDescent="0.25">
      <c r="A67">
        <f t="shared" si="11"/>
        <v>40</v>
      </c>
      <c r="B67">
        <f t="shared" si="1"/>
        <v>19</v>
      </c>
      <c r="C67">
        <v>2</v>
      </c>
      <c r="D67">
        <v>1</v>
      </c>
      <c r="E67">
        <v>2</v>
      </c>
      <c r="F67">
        <v>3</v>
      </c>
      <c r="G67">
        <f>IF(C67=1,B67+1,IF(C67=2,_xlfn.FLOOR.MATH(POWER(B67,1.75))+1,POWER(B67,2)+1))</f>
        <v>173</v>
      </c>
      <c r="H67">
        <f>IF(D67=1,1,IF(D67=2,2,IF(D67=3,_xlfn.CEILING.MATH(0.4*POWER((A67-2)/2,2)),POWER((A67-2)/2,2))))</f>
        <v>1</v>
      </c>
      <c r="I67">
        <f>SUMPRODUCT($E$2:$H$2,E67:H67)-SUM($E$2:$H$2)</f>
        <v>172210</v>
      </c>
      <c r="J67" s="1">
        <f>I67/(SUMPRODUCT($E$2:$H$2,$E$110:$H$110)-SUM($E$2:$H$2))</f>
        <v>0.47627081143868577</v>
      </c>
      <c r="K67">
        <f>E67*G67</f>
        <v>346</v>
      </c>
      <c r="L67" s="5">
        <v>2</v>
      </c>
      <c r="M67" s="1">
        <v>6.9380174999999999</v>
      </c>
      <c r="N67" s="1">
        <v>0.76060539999999999</v>
      </c>
      <c r="O67" s="1">
        <f>M67+N67</f>
        <v>7.6986229000000002</v>
      </c>
      <c r="P67">
        <v>12</v>
      </c>
      <c r="Q67">
        <v>28</v>
      </c>
      <c r="R67" s="28">
        <f>M67/O67</f>
        <v>0.90120240855023559</v>
      </c>
      <c r="S67">
        <v>2</v>
      </c>
      <c r="T67" t="s">
        <v>55</v>
      </c>
      <c r="U67" t="s">
        <v>55</v>
      </c>
    </row>
    <row r="68" spans="1:21" x14ac:dyDescent="0.25">
      <c r="A68">
        <f t="shared" ref="A68:A110" si="17">IF(F68=1,10,IF(F68=2,20,40))</f>
        <v>40</v>
      </c>
      <c r="B68">
        <f t="shared" ref="B68:B110" si="18">(A68-2)/2</f>
        <v>19</v>
      </c>
      <c r="C68">
        <v>2</v>
      </c>
      <c r="D68">
        <v>2</v>
      </c>
      <c r="E68">
        <v>2</v>
      </c>
      <c r="F68">
        <v>3</v>
      </c>
      <c r="G68">
        <f>IF(C68=1,B68+1,IF(C68=2,_xlfn.FLOOR.MATH(POWER(B68,1.75))+1,POWER(B68,2)+1))</f>
        <v>173</v>
      </c>
      <c r="H68">
        <f>IF(D68=1,1,IF(D68=2,2,IF(D68=3,_xlfn.CEILING.MATH(0.4*POWER((A68-2)/2,2)),POWER((A68-2)/2,2))))</f>
        <v>2</v>
      </c>
      <c r="I68">
        <f>SUMPRODUCT($E$2:$H$2,E68:H68)-SUM($E$2:$H$2)</f>
        <v>172211</v>
      </c>
      <c r="J68" s="1">
        <f>I68/(SUMPRODUCT($E$2:$H$2,$E$110:$H$110)-SUM($E$2:$H$2))</f>
        <v>0.47627357707837825</v>
      </c>
      <c r="K68">
        <f>E68*G68</f>
        <v>346</v>
      </c>
      <c r="L68" s="5">
        <v>2</v>
      </c>
      <c r="M68" s="1">
        <v>7.0382772999999998</v>
      </c>
      <c r="N68" s="1">
        <v>0.74273540000000005</v>
      </c>
      <c r="O68" s="1">
        <f>M68+N68</f>
        <v>7.7810126999999998</v>
      </c>
      <c r="P68">
        <v>12</v>
      </c>
      <c r="Q68">
        <v>73</v>
      </c>
      <c r="R68" s="28">
        <f>M68/O68</f>
        <v>0.90454515001626978</v>
      </c>
      <c r="S68">
        <v>3</v>
      </c>
      <c r="T68" t="s">
        <v>55</v>
      </c>
      <c r="U68" t="s">
        <v>55</v>
      </c>
    </row>
    <row r="69" spans="1:21" x14ac:dyDescent="0.25">
      <c r="A69">
        <f t="shared" si="17"/>
        <v>40</v>
      </c>
      <c r="B69">
        <f t="shared" si="18"/>
        <v>19</v>
      </c>
      <c r="C69">
        <v>2</v>
      </c>
      <c r="D69">
        <v>3</v>
      </c>
      <c r="E69">
        <v>2</v>
      </c>
      <c r="F69">
        <v>3</v>
      </c>
      <c r="G69">
        <f>IF(C69=1,B69+1,IF(C69=2,_xlfn.FLOOR.MATH(POWER(B69,1.75))+1,POWER(B69,2)+1))</f>
        <v>173</v>
      </c>
      <c r="H69">
        <f>IF(D69=1,1,IF(D69=2,2,IF(D69=3,_xlfn.CEILING.MATH(0.4*POWER((A69-2)/2,2)),POWER((A69-2)/2,2))))</f>
        <v>145</v>
      </c>
      <c r="I69">
        <f>SUMPRODUCT($E$2:$H$2,E69:H69)-SUM($E$2:$H$2)</f>
        <v>172354</v>
      </c>
      <c r="J69" s="1">
        <f>I69/(SUMPRODUCT($E$2:$H$2,$E$110:$H$110)-SUM($E$2:$H$2))</f>
        <v>0.47666906355440014</v>
      </c>
      <c r="K69">
        <f>E69*G69</f>
        <v>346</v>
      </c>
      <c r="L69" s="5">
        <v>3</v>
      </c>
      <c r="M69" s="1">
        <v>6.9430601000000003</v>
      </c>
      <c r="N69" s="1">
        <v>0.74429719999999999</v>
      </c>
      <c r="O69" s="1">
        <f>M69+N69</f>
        <v>7.6873573000000004</v>
      </c>
      <c r="P69">
        <v>14</v>
      </c>
      <c r="Q69">
        <v>14</v>
      </c>
      <c r="R69" s="28">
        <f>M69/O69</f>
        <v>0.90317905478388516</v>
      </c>
    </row>
    <row r="70" spans="1:21" x14ac:dyDescent="0.25">
      <c r="A70">
        <f t="shared" si="17"/>
        <v>40</v>
      </c>
      <c r="B70">
        <f t="shared" si="18"/>
        <v>19</v>
      </c>
      <c r="C70">
        <v>2</v>
      </c>
      <c r="D70">
        <v>4</v>
      </c>
      <c r="E70">
        <v>2</v>
      </c>
      <c r="F70">
        <v>3</v>
      </c>
      <c r="G70">
        <f>IF(C70=1,B70+1,IF(C70=2,_xlfn.FLOOR.MATH(POWER(B70,1.75))+1,POWER(B70,2)+1))</f>
        <v>173</v>
      </c>
      <c r="H70">
        <f>IF(D70=1,1,IF(D70=2,2,IF(D70=3,_xlfn.CEILING.MATH(0.4*POWER((A70-2)/2,2)),POWER((A70-2)/2,2))))</f>
        <v>361</v>
      </c>
      <c r="I70">
        <f>SUMPRODUCT($E$2:$H$2,E70:H70)-SUM($E$2:$H$2)</f>
        <v>172570</v>
      </c>
      <c r="J70" s="1">
        <f>I70/(SUMPRODUCT($E$2:$H$2,$E$110:$H$110)-SUM($E$2:$H$2))</f>
        <v>0.47726644172797167</v>
      </c>
      <c r="K70">
        <f>E70*G70</f>
        <v>346</v>
      </c>
      <c r="L70" s="5">
        <v>4</v>
      </c>
      <c r="M70" s="1">
        <v>6.9672055999999998</v>
      </c>
      <c r="N70" s="1">
        <v>0.75709550000000003</v>
      </c>
      <c r="O70" s="1">
        <f>M70+N70</f>
        <v>7.7243010999999999</v>
      </c>
      <c r="P70">
        <v>2</v>
      </c>
      <c r="Q70">
        <v>52</v>
      </c>
      <c r="R70" s="28">
        <f>M70/O70</f>
        <v>0.90198524239299782</v>
      </c>
    </row>
    <row r="71" spans="1:21" x14ac:dyDescent="0.25">
      <c r="A71">
        <f t="shared" si="17"/>
        <v>40</v>
      </c>
      <c r="B71">
        <f t="shared" si="18"/>
        <v>19</v>
      </c>
      <c r="C71">
        <v>3</v>
      </c>
      <c r="D71">
        <v>1</v>
      </c>
      <c r="E71">
        <v>2</v>
      </c>
      <c r="F71">
        <v>3</v>
      </c>
      <c r="G71">
        <f>IF(C71=1,B71+1,IF(C71=2,_xlfn.FLOOR.MATH(POWER(B71,1.75))+1,POWER(B71,2)+1))</f>
        <v>362</v>
      </c>
      <c r="H71">
        <f>IF(D71=1,1,IF(D71=2,2,IF(D71=3,_xlfn.CEILING.MATH(0.4*POWER((A71-2)/2,2)),POWER((A71-2)/2,2))))</f>
        <v>1</v>
      </c>
      <c r="I71">
        <f>SUMPRODUCT($E$2:$H$2,E71:H71)-SUM($E$2:$H$2)</f>
        <v>361210</v>
      </c>
      <c r="J71" s="1">
        <f>I71/(SUMPRODUCT($E$2:$H$2,$E$110:$H$110)-SUM($E$2:$H$2))</f>
        <v>0.99897671331378946</v>
      </c>
      <c r="K71">
        <f>E71*G71</f>
        <v>724</v>
      </c>
      <c r="L71" s="5">
        <v>2</v>
      </c>
      <c r="M71" s="1">
        <v>33.392169299999999</v>
      </c>
      <c r="N71" s="1">
        <v>0.76315820000000001</v>
      </c>
      <c r="O71" s="1">
        <f>M71+N71</f>
        <v>34.155327499999999</v>
      </c>
      <c r="P71">
        <v>10</v>
      </c>
      <c r="Q71">
        <v>80</v>
      </c>
      <c r="R71" s="28">
        <f>M71/O71</f>
        <v>0.97765624703788889</v>
      </c>
    </row>
    <row r="72" spans="1:21" x14ac:dyDescent="0.25">
      <c r="A72">
        <f t="shared" si="17"/>
        <v>40</v>
      </c>
      <c r="B72">
        <f t="shared" si="18"/>
        <v>19</v>
      </c>
      <c r="C72">
        <v>3</v>
      </c>
      <c r="D72">
        <v>2</v>
      </c>
      <c r="E72">
        <v>2</v>
      </c>
      <c r="F72">
        <v>3</v>
      </c>
      <c r="G72">
        <f>IF(C72=1,B72+1,IF(C72=2,_xlfn.FLOOR.MATH(POWER(B72,1.75))+1,POWER(B72,2)+1))</f>
        <v>362</v>
      </c>
      <c r="H72">
        <f>IF(D72=1,1,IF(D72=2,2,IF(D72=3,_xlfn.CEILING.MATH(0.4*POWER((A72-2)/2,2)),POWER((A72-2)/2,2))))</f>
        <v>2</v>
      </c>
      <c r="I72">
        <f>SUMPRODUCT($E$2:$H$2,E72:H72)-SUM($E$2:$H$2)</f>
        <v>361211</v>
      </c>
      <c r="J72" s="1">
        <f>I72/(SUMPRODUCT($E$2:$H$2,$E$110:$H$110)-SUM($E$2:$H$2))</f>
        <v>0.99897947895348194</v>
      </c>
      <c r="K72">
        <f>E72*G72</f>
        <v>724</v>
      </c>
      <c r="L72" s="5">
        <v>3</v>
      </c>
      <c r="M72" s="1">
        <v>36.681484400000002</v>
      </c>
      <c r="N72" s="1">
        <v>0.72708640000000002</v>
      </c>
      <c r="O72" s="1">
        <f>M72+N72</f>
        <v>37.4085708</v>
      </c>
      <c r="P72">
        <v>2</v>
      </c>
      <c r="Q72">
        <v>6</v>
      </c>
      <c r="R72" s="28">
        <f>M72/O72</f>
        <v>0.98056364131398477</v>
      </c>
    </row>
    <row r="73" spans="1:21" x14ac:dyDescent="0.25">
      <c r="A73">
        <f t="shared" si="17"/>
        <v>40</v>
      </c>
      <c r="B73">
        <f t="shared" si="18"/>
        <v>19</v>
      </c>
      <c r="C73">
        <v>3</v>
      </c>
      <c r="D73">
        <v>3</v>
      </c>
      <c r="E73">
        <v>2</v>
      </c>
      <c r="F73">
        <v>3</v>
      </c>
      <c r="G73">
        <f>IF(C73=1,B73+1,IF(C73=2,_xlfn.FLOOR.MATH(POWER(B73,1.75))+1,POWER(B73,2)+1))</f>
        <v>362</v>
      </c>
      <c r="H73">
        <f>IF(D73=1,1,IF(D73=2,2,IF(D73=3,_xlfn.CEILING.MATH(0.4*POWER((A73-2)/2,2)),POWER((A73-2)/2,2))))</f>
        <v>145</v>
      </c>
      <c r="I73">
        <f>SUMPRODUCT($E$2:$H$2,E73:H73)-SUM($E$2:$H$2)</f>
        <v>361354</v>
      </c>
      <c r="J73" s="1">
        <f>I73/(SUMPRODUCT($E$2:$H$2,$E$110:$H$110)-SUM($E$2:$H$2))</f>
        <v>0.99937496542950388</v>
      </c>
      <c r="K73">
        <f>E73*G73</f>
        <v>724</v>
      </c>
      <c r="L73" s="5">
        <v>4</v>
      </c>
      <c r="M73" s="1">
        <v>36.739888899999997</v>
      </c>
      <c r="N73" s="1">
        <v>0.72593010000000002</v>
      </c>
      <c r="O73" s="1">
        <f>M73+N73</f>
        <v>37.465818999999996</v>
      </c>
      <c r="P73">
        <v>1</v>
      </c>
      <c r="Q73">
        <v>18</v>
      </c>
      <c r="R73" s="28">
        <f>M73/O73</f>
        <v>0.98062420309028875</v>
      </c>
    </row>
    <row r="74" spans="1:21" x14ac:dyDescent="0.25">
      <c r="A74">
        <f t="shared" si="17"/>
        <v>40</v>
      </c>
      <c r="B74">
        <f t="shared" si="18"/>
        <v>19</v>
      </c>
      <c r="C74">
        <v>3</v>
      </c>
      <c r="D74">
        <v>4</v>
      </c>
      <c r="E74">
        <v>2</v>
      </c>
      <c r="F74">
        <v>3</v>
      </c>
      <c r="G74">
        <f>IF(C74=1,B74+1,IF(C74=2,_xlfn.FLOOR.MATH(POWER(B74,1.75))+1,POWER(B74,2)+1))</f>
        <v>362</v>
      </c>
      <c r="H74">
        <f>IF(D74=1,1,IF(D74=2,2,IF(D74=3,_xlfn.CEILING.MATH(0.4*POWER((A74-2)/2,2)),POWER((A74-2)/2,2))))</f>
        <v>361</v>
      </c>
      <c r="I74">
        <f>SUMPRODUCT($E$2:$H$2,E74:H74)-SUM($E$2:$H$2)</f>
        <v>361570</v>
      </c>
      <c r="J74" s="1">
        <f>I74/(SUMPRODUCT($E$2:$H$2,$E$110:$H$110)-SUM($E$2:$H$2))</f>
        <v>0.99997234360307541</v>
      </c>
      <c r="K74">
        <f>E74*G74</f>
        <v>724</v>
      </c>
      <c r="L74" s="5">
        <v>4</v>
      </c>
      <c r="M74" s="1">
        <v>36.703446800000002</v>
      </c>
      <c r="N74" s="1">
        <v>0.74818399999999996</v>
      </c>
      <c r="O74" s="1">
        <f>M74+N74</f>
        <v>37.451630800000004</v>
      </c>
      <c r="P74">
        <v>2</v>
      </c>
      <c r="Q74">
        <v>21</v>
      </c>
      <c r="R74" s="28">
        <f>M74/O74</f>
        <v>0.98002265898658802</v>
      </c>
    </row>
    <row r="75" spans="1:21" x14ac:dyDescent="0.25">
      <c r="A75">
        <f t="shared" si="17"/>
        <v>10</v>
      </c>
      <c r="B75">
        <f t="shared" si="18"/>
        <v>4</v>
      </c>
      <c r="C75">
        <v>1</v>
      </c>
      <c r="D75">
        <v>1</v>
      </c>
      <c r="E75">
        <v>3</v>
      </c>
      <c r="F75">
        <v>1</v>
      </c>
      <c r="G75">
        <f>IF(C75=1,B75+1,IF(C75=2,_xlfn.FLOOR.MATH(POWER(B75,1.75))+1,POWER(B75,2)+1))</f>
        <v>5</v>
      </c>
      <c r="H75">
        <f>IF(D75=1,1,IF(D75=2,2,IF(D75=3,_xlfn.CEILING.MATH(0.4*POWER((A75-2)/2,2)),POWER((A75-2)/2,2))))</f>
        <v>1</v>
      </c>
      <c r="I75">
        <f>SUMPRODUCT($E$2:$H$2,E75:H75)-SUM($E$2:$H$2)</f>
        <v>4020</v>
      </c>
      <c r="J75" s="1">
        <f>I75/(SUMPRODUCT($E$2:$H$2,$E$110:$H$110)-SUM($E$2:$H$2))</f>
        <v>1.1117871563692682E-2</v>
      </c>
      <c r="K75">
        <f>E75*G75</f>
        <v>15</v>
      </c>
      <c r="L75" s="5">
        <v>1</v>
      </c>
      <c r="M75" s="1">
        <v>2.8616800000000001E-2</v>
      </c>
      <c r="N75" s="1">
        <v>2.0323235999999998</v>
      </c>
      <c r="O75" s="1">
        <f>M75+N75</f>
        <v>2.0609403999999998</v>
      </c>
      <c r="P75">
        <v>3</v>
      </c>
      <c r="Q75">
        <v>15</v>
      </c>
      <c r="R75" s="28">
        <f>M75/O75</f>
        <v>1.3885311773208E-2</v>
      </c>
    </row>
    <row r="76" spans="1:21" x14ac:dyDescent="0.25">
      <c r="A76">
        <f t="shared" si="17"/>
        <v>10</v>
      </c>
      <c r="B76">
        <f t="shared" si="18"/>
        <v>4</v>
      </c>
      <c r="C76">
        <v>1</v>
      </c>
      <c r="D76">
        <v>2</v>
      </c>
      <c r="E76">
        <v>3</v>
      </c>
      <c r="F76">
        <v>1</v>
      </c>
      <c r="G76">
        <f>IF(C76=1,B76+1,IF(C76=2,_xlfn.FLOOR.MATH(POWER(B76,1.75))+1,POWER(B76,2)+1))</f>
        <v>5</v>
      </c>
      <c r="H76">
        <f>IF(D76=1,1,IF(D76=2,2,IF(D76=3,_xlfn.CEILING.MATH(0.4*POWER((A76-2)/2,2)),POWER((A76-2)/2,2))))</f>
        <v>2</v>
      </c>
      <c r="I76">
        <f>SUMPRODUCT($E$2:$H$2,E76:H76)-SUM($E$2:$H$2)</f>
        <v>4021</v>
      </c>
      <c r="J76" s="1">
        <f>I76/(SUMPRODUCT($E$2:$H$2,$E$110:$H$110)-SUM($E$2:$H$2))</f>
        <v>1.1120637203385143E-2</v>
      </c>
      <c r="K76">
        <f>E76*G76</f>
        <v>15</v>
      </c>
      <c r="L76" s="5">
        <v>2</v>
      </c>
      <c r="M76" s="1">
        <v>2.3400000000000001E-2</v>
      </c>
      <c r="N76" s="1">
        <v>2.0246504000000001</v>
      </c>
      <c r="O76" s="1">
        <f>M76+N76</f>
        <v>2.0480504000000002</v>
      </c>
      <c r="P76">
        <v>2</v>
      </c>
      <c r="Q76">
        <v>40</v>
      </c>
      <c r="R76" s="28">
        <f>M76/O76</f>
        <v>1.1425500075584077E-2</v>
      </c>
    </row>
    <row r="77" spans="1:21" x14ac:dyDescent="0.25">
      <c r="A77">
        <f t="shared" si="17"/>
        <v>10</v>
      </c>
      <c r="B77">
        <f t="shared" si="18"/>
        <v>4</v>
      </c>
      <c r="C77">
        <v>1</v>
      </c>
      <c r="D77">
        <v>3</v>
      </c>
      <c r="E77">
        <v>3</v>
      </c>
      <c r="F77">
        <v>1</v>
      </c>
      <c r="G77">
        <f>IF(C77=1,B77+1,IF(C77=2,_xlfn.FLOOR.MATH(POWER(B77,1.75))+1,POWER(B77,2)+1))</f>
        <v>5</v>
      </c>
      <c r="H77">
        <f>IF(D77=1,1,IF(D77=2,2,IF(D77=3,_xlfn.CEILING.MATH(0.4*POWER((A77-2)/2,2)),POWER((A77-2)/2,2))))</f>
        <v>7</v>
      </c>
      <c r="I77">
        <f>SUMPRODUCT($E$2:$H$2,E77:H77)-SUM($E$2:$H$2)</f>
        <v>4026</v>
      </c>
      <c r="J77" s="1">
        <f>I77/(SUMPRODUCT($E$2:$H$2,$E$110:$H$110)-SUM($E$2:$H$2))</f>
        <v>1.1134465401847447E-2</v>
      </c>
      <c r="K77">
        <f>E77*G77</f>
        <v>15</v>
      </c>
      <c r="L77" s="5">
        <v>3</v>
      </c>
      <c r="M77" s="1">
        <v>3.03293E-2</v>
      </c>
      <c r="N77" s="1">
        <v>2.0617226</v>
      </c>
      <c r="O77" s="1">
        <f>M77+N77</f>
        <v>2.0920519</v>
      </c>
      <c r="P77">
        <v>2</v>
      </c>
      <c r="Q77">
        <v>28</v>
      </c>
      <c r="R77" s="28">
        <f>M77/O77</f>
        <v>1.4497393683206426E-2</v>
      </c>
    </row>
    <row r="78" spans="1:21" x14ac:dyDescent="0.25">
      <c r="A78">
        <f t="shared" si="17"/>
        <v>10</v>
      </c>
      <c r="B78">
        <f t="shared" si="18"/>
        <v>4</v>
      </c>
      <c r="C78">
        <v>1</v>
      </c>
      <c r="D78">
        <v>4</v>
      </c>
      <c r="E78">
        <v>3</v>
      </c>
      <c r="F78">
        <v>1</v>
      </c>
      <c r="G78">
        <f>IF(C78=1,B78+1,IF(C78=2,_xlfn.FLOOR.MATH(POWER(B78,1.75))+1,POWER(B78,2)+1))</f>
        <v>5</v>
      </c>
      <c r="H78">
        <f>IF(D78=1,1,IF(D78=2,2,IF(D78=3,_xlfn.CEILING.MATH(0.4*POWER((A78-2)/2,2)),POWER((A78-2)/2,2))))</f>
        <v>16</v>
      </c>
      <c r="I78">
        <f>SUMPRODUCT($E$2:$H$2,E78:H78)-SUM($E$2:$H$2)</f>
        <v>4035</v>
      </c>
      <c r="J78" s="1">
        <f>I78/(SUMPRODUCT($E$2:$H$2,$E$110:$H$110)-SUM($E$2:$H$2))</f>
        <v>1.1159356159079595E-2</v>
      </c>
      <c r="K78">
        <f>E78*G78</f>
        <v>15</v>
      </c>
      <c r="L78" s="5">
        <v>3</v>
      </c>
      <c r="M78" s="1">
        <v>3.0526899999999999E-2</v>
      </c>
      <c r="N78" s="1">
        <v>2.0491674999999998</v>
      </c>
      <c r="O78" s="1">
        <f>M78+N78</f>
        <v>2.0796943999999997</v>
      </c>
      <c r="P78">
        <v>2</v>
      </c>
      <c r="Q78">
        <v>19</v>
      </c>
      <c r="R78" s="28">
        <f>M78/O78</f>
        <v>1.4678550848624685E-2</v>
      </c>
    </row>
    <row r="79" spans="1:21" x14ac:dyDescent="0.25">
      <c r="A79">
        <f t="shared" si="17"/>
        <v>10</v>
      </c>
      <c r="B79">
        <f t="shared" si="18"/>
        <v>4</v>
      </c>
      <c r="C79">
        <v>2</v>
      </c>
      <c r="D79">
        <v>1</v>
      </c>
      <c r="E79">
        <v>3</v>
      </c>
      <c r="F79">
        <v>1</v>
      </c>
      <c r="G79">
        <f>IF(C79=1,B79+1,IF(C79=2,_xlfn.FLOOR.MATH(POWER(B79,1.75))+1,POWER(B79,2)+1))</f>
        <v>12</v>
      </c>
      <c r="H79">
        <f>IF(D79=1,1,IF(D79=2,2,IF(D79=3,_xlfn.CEILING.MATH(0.4*POWER((A79-2)/2,2)),POWER((A79-2)/2,2))))</f>
        <v>1</v>
      </c>
      <c r="I79">
        <f>SUMPRODUCT($E$2:$H$2,E79:H79)-SUM($E$2:$H$2)</f>
        <v>11020</v>
      </c>
      <c r="J79" s="1">
        <f>I79/(SUMPRODUCT($E$2:$H$2,$E$110:$H$110)-SUM($E$2:$H$2))</f>
        <v>3.0477349410918744E-2</v>
      </c>
      <c r="K79">
        <f>E79*G79</f>
        <v>36</v>
      </c>
      <c r="L79" s="5">
        <v>1</v>
      </c>
      <c r="M79" s="1">
        <v>4.9854099999999998E-2</v>
      </c>
      <c r="N79" s="1">
        <v>2.0652637</v>
      </c>
      <c r="O79" s="1">
        <f>M79+N79</f>
        <v>2.1151178000000002</v>
      </c>
      <c r="P79">
        <v>2</v>
      </c>
      <c r="Q79">
        <v>49</v>
      </c>
      <c r="R79" s="28">
        <f>M79/O79</f>
        <v>2.3570365678923413E-2</v>
      </c>
    </row>
    <row r="80" spans="1:21" x14ac:dyDescent="0.25">
      <c r="A80">
        <f t="shared" si="17"/>
        <v>10</v>
      </c>
      <c r="B80">
        <f t="shared" si="18"/>
        <v>4</v>
      </c>
      <c r="C80">
        <v>2</v>
      </c>
      <c r="D80">
        <v>2</v>
      </c>
      <c r="E80">
        <v>3</v>
      </c>
      <c r="F80">
        <v>1</v>
      </c>
      <c r="G80">
        <f>IF(C80=1,B80+1,IF(C80=2,_xlfn.FLOOR.MATH(POWER(B80,1.75))+1,POWER(B80,2)+1))</f>
        <v>12</v>
      </c>
      <c r="H80">
        <f>IF(D80=1,1,IF(D80=2,2,IF(D80=3,_xlfn.CEILING.MATH(0.4*POWER((A80-2)/2,2)),POWER((A80-2)/2,2))))</f>
        <v>2</v>
      </c>
      <c r="I80">
        <f>SUMPRODUCT($E$2:$H$2,E80:H80)-SUM($E$2:$H$2)</f>
        <v>11021</v>
      </c>
      <c r="J80" s="1">
        <f>I80/(SUMPRODUCT($E$2:$H$2,$E$110:$H$110)-SUM($E$2:$H$2))</f>
        <v>3.0480115050611205E-2</v>
      </c>
      <c r="K80">
        <f>E80*G80</f>
        <v>36</v>
      </c>
      <c r="L80" s="5">
        <v>2</v>
      </c>
      <c r="M80" s="1">
        <v>4.9554000000000001E-2</v>
      </c>
      <c r="N80" s="1">
        <v>2.0600486</v>
      </c>
      <c r="O80" s="1">
        <f>M80+N80</f>
        <v>2.1096026000000001</v>
      </c>
      <c r="P80">
        <v>2</v>
      </c>
      <c r="Q80">
        <v>27</v>
      </c>
      <c r="R80" s="28">
        <f>M80/O80</f>
        <v>2.348973214196835E-2</v>
      </c>
    </row>
    <row r="81" spans="1:18" x14ac:dyDescent="0.25">
      <c r="A81">
        <f t="shared" si="17"/>
        <v>10</v>
      </c>
      <c r="B81">
        <f t="shared" si="18"/>
        <v>4</v>
      </c>
      <c r="C81">
        <v>2</v>
      </c>
      <c r="D81">
        <v>3</v>
      </c>
      <c r="E81">
        <v>3</v>
      </c>
      <c r="F81">
        <v>1</v>
      </c>
      <c r="G81">
        <f>IF(C81=1,B81+1,IF(C81=2,_xlfn.FLOOR.MATH(POWER(B81,1.75))+1,POWER(B81,2)+1))</f>
        <v>12</v>
      </c>
      <c r="H81">
        <f>IF(D81=1,1,IF(D81=2,2,IF(D81=3,_xlfn.CEILING.MATH(0.4*POWER((A81-2)/2,2)),POWER((A81-2)/2,2))))</f>
        <v>7</v>
      </c>
      <c r="I81">
        <f>SUMPRODUCT($E$2:$H$2,E81:H81)-SUM($E$2:$H$2)</f>
        <v>11026</v>
      </c>
      <c r="J81" s="1">
        <f>I81/(SUMPRODUCT($E$2:$H$2,$E$110:$H$110)-SUM($E$2:$H$2))</f>
        <v>3.0493943249073511E-2</v>
      </c>
      <c r="K81">
        <f>E81*G81</f>
        <v>36</v>
      </c>
      <c r="L81" s="5">
        <v>3</v>
      </c>
      <c r="M81" s="1">
        <v>4.9238200000000003E-2</v>
      </c>
      <c r="N81" s="1">
        <v>2.0815293000000001</v>
      </c>
      <c r="O81" s="1">
        <f>M81+N81</f>
        <v>2.1307675000000001</v>
      </c>
      <c r="P81">
        <v>2</v>
      </c>
      <c r="Q81">
        <v>9</v>
      </c>
      <c r="R81" s="28">
        <f>M81/O81</f>
        <v>2.3108199275613129E-2</v>
      </c>
    </row>
    <row r="82" spans="1:18" x14ac:dyDescent="0.25">
      <c r="A82">
        <f t="shared" si="17"/>
        <v>10</v>
      </c>
      <c r="B82">
        <f t="shared" si="18"/>
        <v>4</v>
      </c>
      <c r="C82">
        <v>2</v>
      </c>
      <c r="D82">
        <v>4</v>
      </c>
      <c r="E82">
        <v>3</v>
      </c>
      <c r="F82">
        <v>1</v>
      </c>
      <c r="G82">
        <f>IF(C82=1,B82+1,IF(C82=2,_xlfn.FLOOR.MATH(POWER(B82,1.75))+1,POWER(B82,2)+1))</f>
        <v>12</v>
      </c>
      <c r="H82">
        <f>IF(D82=1,1,IF(D82=2,2,IF(D82=3,_xlfn.CEILING.MATH(0.4*POWER((A82-2)/2,2)),POWER((A82-2)/2,2))))</f>
        <v>16</v>
      </c>
      <c r="I82">
        <f>SUMPRODUCT($E$2:$H$2,E82:H82)-SUM($E$2:$H$2)</f>
        <v>11035</v>
      </c>
      <c r="J82" s="1">
        <f>I82/(SUMPRODUCT($E$2:$H$2,$E$110:$H$110)-SUM($E$2:$H$2))</f>
        <v>3.0518834006305659E-2</v>
      </c>
      <c r="K82">
        <f>E82*G82</f>
        <v>36</v>
      </c>
      <c r="L82" s="5">
        <v>4</v>
      </c>
      <c r="M82" s="1">
        <v>4.4717899999999998E-2</v>
      </c>
      <c r="N82" s="1">
        <v>2.0779185</v>
      </c>
      <c r="O82" s="1">
        <f>M82+N82</f>
        <v>2.1226364000000002</v>
      </c>
      <c r="P82">
        <v>2</v>
      </c>
      <c r="Q82">
        <v>11</v>
      </c>
      <c r="R82" s="28">
        <f>M82/O82</f>
        <v>2.106715026652704E-2</v>
      </c>
    </row>
    <row r="83" spans="1:18" x14ac:dyDescent="0.25">
      <c r="A83">
        <f t="shared" si="17"/>
        <v>10</v>
      </c>
      <c r="B83">
        <f t="shared" si="18"/>
        <v>4</v>
      </c>
      <c r="C83">
        <v>3</v>
      </c>
      <c r="D83">
        <v>1</v>
      </c>
      <c r="E83">
        <v>3</v>
      </c>
      <c r="F83">
        <v>1</v>
      </c>
      <c r="G83">
        <f>IF(C83=1,B83+1,IF(C83=2,_xlfn.FLOOR.MATH(POWER(B83,1.75))+1,POWER(B83,2)+1))</f>
        <v>17</v>
      </c>
      <c r="H83">
        <f>IF(D83=1,1,IF(D83=2,2,IF(D83=3,_xlfn.CEILING.MATH(0.4*POWER((A83-2)/2,2)),POWER((A83-2)/2,2))))</f>
        <v>1</v>
      </c>
      <c r="I83">
        <f>SUMPRODUCT($E$2:$H$2,E83:H83)-SUM($E$2:$H$2)</f>
        <v>16020</v>
      </c>
      <c r="J83" s="1">
        <f>I83/(SUMPRODUCT($E$2:$H$2,$E$110:$H$110)-SUM($E$2:$H$2))</f>
        <v>4.4305547873223078E-2</v>
      </c>
      <c r="K83">
        <f>E83*G83</f>
        <v>51</v>
      </c>
      <c r="L83" s="5">
        <v>2</v>
      </c>
      <c r="M83" s="1">
        <v>5.5798800000000003E-2</v>
      </c>
      <c r="N83" s="1">
        <v>2.0313810999999999</v>
      </c>
      <c r="O83" s="1">
        <f>M83+N83</f>
        <v>2.0871798999999998</v>
      </c>
      <c r="P83">
        <v>2</v>
      </c>
      <c r="Q83">
        <v>32</v>
      </c>
      <c r="R83" s="28">
        <f>M83/O83</f>
        <v>2.6734063508373193E-2</v>
      </c>
    </row>
    <row r="84" spans="1:18" x14ac:dyDescent="0.25">
      <c r="A84">
        <f t="shared" si="17"/>
        <v>10</v>
      </c>
      <c r="B84">
        <f t="shared" si="18"/>
        <v>4</v>
      </c>
      <c r="C84">
        <v>3</v>
      </c>
      <c r="D84">
        <v>2</v>
      </c>
      <c r="E84">
        <v>3</v>
      </c>
      <c r="F84">
        <v>1</v>
      </c>
      <c r="G84">
        <f>IF(C84=1,B84+1,IF(C84=2,_xlfn.FLOOR.MATH(POWER(B84,1.75))+1,POWER(B84,2)+1))</f>
        <v>17</v>
      </c>
      <c r="H84">
        <f>IF(D84=1,1,IF(D84=2,2,IF(D84=3,_xlfn.CEILING.MATH(0.4*POWER((A84-2)/2,2)),POWER((A84-2)/2,2))))</f>
        <v>2</v>
      </c>
      <c r="I84">
        <f>SUMPRODUCT($E$2:$H$2,E84:H84)-SUM($E$2:$H$2)</f>
        <v>16021</v>
      </c>
      <c r="J84" s="1">
        <f>I84/(SUMPRODUCT($E$2:$H$2,$E$110:$H$110)-SUM($E$2:$H$2))</f>
        <v>4.4308313512915538E-2</v>
      </c>
      <c r="K84">
        <f>E84*G84</f>
        <v>51</v>
      </c>
      <c r="L84" s="5">
        <v>2</v>
      </c>
      <c r="M84" s="1">
        <v>5.4591899999999999E-2</v>
      </c>
      <c r="N84" s="1">
        <v>2.0205167999999998</v>
      </c>
      <c r="O84" s="1">
        <f>M84+N84</f>
        <v>2.0751086999999999</v>
      </c>
      <c r="P84">
        <v>2</v>
      </c>
      <c r="Q84">
        <v>13</v>
      </c>
      <c r="R84" s="28">
        <f>M84/O84</f>
        <v>2.6307971240253584E-2</v>
      </c>
    </row>
    <row r="85" spans="1:18" x14ac:dyDescent="0.25">
      <c r="A85">
        <f t="shared" si="17"/>
        <v>10</v>
      </c>
      <c r="B85">
        <f t="shared" si="18"/>
        <v>4</v>
      </c>
      <c r="C85">
        <v>3</v>
      </c>
      <c r="D85">
        <v>3</v>
      </c>
      <c r="E85">
        <v>3</v>
      </c>
      <c r="F85">
        <v>1</v>
      </c>
      <c r="G85">
        <f>IF(C85=1,B85+1,IF(C85=2,_xlfn.FLOOR.MATH(POWER(B85,1.75))+1,POWER(B85,2)+1))</f>
        <v>17</v>
      </c>
      <c r="H85">
        <f>IF(D85=1,1,IF(D85=2,2,IF(D85=3,_xlfn.CEILING.MATH(0.4*POWER((A85-2)/2,2)),POWER((A85-2)/2,2))))</f>
        <v>7</v>
      </c>
      <c r="I85">
        <f>SUMPRODUCT($E$2:$H$2,E85:H85)-SUM($E$2:$H$2)</f>
        <v>16026</v>
      </c>
      <c r="J85" s="1">
        <f>I85/(SUMPRODUCT($E$2:$H$2,$E$110:$H$110)-SUM($E$2:$H$2))</f>
        <v>4.4322141711377841E-2</v>
      </c>
      <c r="K85">
        <f>E85*G85</f>
        <v>51</v>
      </c>
      <c r="L85" s="5">
        <v>3</v>
      </c>
      <c r="M85" s="1">
        <v>5.6974400000000001E-2</v>
      </c>
      <c r="N85" s="1">
        <v>2.0916817999999999</v>
      </c>
      <c r="O85" s="1">
        <f>M85+N85</f>
        <v>2.1486562</v>
      </c>
      <c r="P85">
        <v>2</v>
      </c>
      <c r="Q85">
        <v>14</v>
      </c>
      <c r="R85" s="28">
        <f>M85/O85</f>
        <v>2.6516294230784804E-2</v>
      </c>
    </row>
    <row r="86" spans="1:18" x14ac:dyDescent="0.25">
      <c r="A86">
        <f t="shared" si="17"/>
        <v>10</v>
      </c>
      <c r="B86">
        <f t="shared" si="18"/>
        <v>4</v>
      </c>
      <c r="C86">
        <v>3</v>
      </c>
      <c r="D86">
        <v>4</v>
      </c>
      <c r="E86">
        <v>3</v>
      </c>
      <c r="F86">
        <v>1</v>
      </c>
      <c r="G86">
        <f>IF(C86=1,B86+1,IF(C86=2,_xlfn.FLOOR.MATH(POWER(B86,1.75))+1,POWER(B86,2)+1))</f>
        <v>17</v>
      </c>
      <c r="H86">
        <f>IF(D86=1,1,IF(D86=2,2,IF(D86=3,_xlfn.CEILING.MATH(0.4*POWER((A86-2)/2,2)),POWER((A86-2)/2,2))))</f>
        <v>16</v>
      </c>
      <c r="I86">
        <f>SUMPRODUCT($E$2:$H$2,E86:H86)-SUM($E$2:$H$2)</f>
        <v>16035</v>
      </c>
      <c r="J86" s="1">
        <f>I86/(SUMPRODUCT($E$2:$H$2,$E$110:$H$110)-SUM($E$2:$H$2))</f>
        <v>4.4347032468609993E-2</v>
      </c>
      <c r="K86">
        <f>E86*G86</f>
        <v>51</v>
      </c>
      <c r="L86" s="5">
        <v>4</v>
      </c>
      <c r="M86" s="1">
        <v>5.53547E-2</v>
      </c>
      <c r="N86" s="1">
        <v>2.0392657000000001</v>
      </c>
      <c r="O86" s="1">
        <f>M86+N86</f>
        <v>2.0946204000000002</v>
      </c>
      <c r="P86">
        <v>2</v>
      </c>
      <c r="Q86">
        <v>31</v>
      </c>
      <c r="R86" s="28">
        <f>M86/O86</f>
        <v>2.6427079579669898E-2</v>
      </c>
    </row>
    <row r="87" spans="1:18" x14ac:dyDescent="0.25">
      <c r="A87">
        <f t="shared" si="17"/>
        <v>20</v>
      </c>
      <c r="B87">
        <f t="shared" si="18"/>
        <v>9</v>
      </c>
      <c r="C87">
        <v>1</v>
      </c>
      <c r="D87">
        <v>1</v>
      </c>
      <c r="E87">
        <v>3</v>
      </c>
      <c r="F87">
        <v>2</v>
      </c>
      <c r="G87">
        <f t="shared" ref="G87:G98" si="19">IF(C87=1,B87+1,IF(C87=2,_xlfn.FLOOR.MATH(POWER(B87,1.75))+1,POWER(B87,2)+1))</f>
        <v>10</v>
      </c>
      <c r="H87">
        <f t="shared" ref="H87:H98" si="20">IF(D87=1,1,IF(D87=2,2,IF(D87=3,_xlfn.CEILING.MATH(0.4*POWER((A87-2)/2,2)),POWER((A87-2)/2,2))))</f>
        <v>1</v>
      </c>
      <c r="I87">
        <f t="shared" ref="I87:I98" si="21">SUMPRODUCT($E$2:$H$2,E87:H87)-SUM($E$2:$H$2)</f>
        <v>9120</v>
      </c>
      <c r="J87" s="1">
        <f>I87/(SUMPRODUCT($E$2:$H$2,$E$110:$H$110)-SUM($E$2:$H$2))</f>
        <v>2.5222633995243101E-2</v>
      </c>
      <c r="K87">
        <f>E87*G87</f>
        <v>30</v>
      </c>
      <c r="L87" s="5">
        <v>1</v>
      </c>
      <c r="M87" s="1">
        <v>0.13036639999999999</v>
      </c>
      <c r="N87" s="1">
        <v>5.5678578999999999</v>
      </c>
      <c r="O87" s="1">
        <f t="shared" ref="O67:O98" si="22">M87+N87</f>
        <v>5.6982242999999997</v>
      </c>
      <c r="P87">
        <v>3</v>
      </c>
      <c r="Q87">
        <v>13</v>
      </c>
      <c r="R87" s="28">
        <f t="shared" ref="R68:R106" si="23">M87/O87</f>
        <v>2.2878425477214016E-2</v>
      </c>
    </row>
    <row r="88" spans="1:18" x14ac:dyDescent="0.25">
      <c r="A88">
        <f t="shared" si="17"/>
        <v>20</v>
      </c>
      <c r="B88">
        <f t="shared" si="18"/>
        <v>9</v>
      </c>
      <c r="C88">
        <v>1</v>
      </c>
      <c r="D88">
        <v>2</v>
      </c>
      <c r="E88">
        <v>3</v>
      </c>
      <c r="F88">
        <v>2</v>
      </c>
      <c r="G88">
        <f t="shared" si="19"/>
        <v>10</v>
      </c>
      <c r="H88">
        <f t="shared" si="20"/>
        <v>2</v>
      </c>
      <c r="I88">
        <f t="shared" si="21"/>
        <v>9121</v>
      </c>
      <c r="J88" s="1">
        <f>I88/(SUMPRODUCT($E$2:$H$2,$E$110:$H$110)-SUM($E$2:$H$2))</f>
        <v>2.5225399634935562E-2</v>
      </c>
      <c r="K88">
        <f>E88*G88</f>
        <v>30</v>
      </c>
      <c r="L88" s="5">
        <v>2</v>
      </c>
      <c r="M88" s="1">
        <v>0.1085502</v>
      </c>
      <c r="N88" s="1">
        <v>4.8449372999999998</v>
      </c>
      <c r="O88" s="1">
        <f t="shared" si="22"/>
        <v>4.9534874999999996</v>
      </c>
      <c r="P88">
        <v>3</v>
      </c>
      <c r="Q88">
        <v>14</v>
      </c>
      <c r="R88" s="28">
        <f t="shared" si="23"/>
        <v>2.1913893998925002E-2</v>
      </c>
    </row>
    <row r="89" spans="1:18" x14ac:dyDescent="0.25">
      <c r="A89">
        <f t="shared" si="17"/>
        <v>20</v>
      </c>
      <c r="B89">
        <f t="shared" si="18"/>
        <v>9</v>
      </c>
      <c r="C89">
        <v>1</v>
      </c>
      <c r="D89">
        <v>3</v>
      </c>
      <c r="E89">
        <v>3</v>
      </c>
      <c r="F89">
        <v>2</v>
      </c>
      <c r="G89">
        <f t="shared" si="19"/>
        <v>10</v>
      </c>
      <c r="H89">
        <f t="shared" si="20"/>
        <v>33</v>
      </c>
      <c r="I89">
        <f t="shared" si="21"/>
        <v>9152</v>
      </c>
      <c r="J89" s="1">
        <f>I89/(SUMPRODUCT($E$2:$H$2,$E$110:$H$110)-SUM($E$2:$H$2))</f>
        <v>2.5311134465401848E-2</v>
      </c>
      <c r="K89">
        <f>E89*G89</f>
        <v>30</v>
      </c>
      <c r="L89" s="5">
        <v>3</v>
      </c>
      <c r="M89" s="1">
        <v>9.4583700000000007E-2</v>
      </c>
      <c r="N89" s="1">
        <v>4.9210304000000002</v>
      </c>
      <c r="O89" s="1">
        <f t="shared" si="22"/>
        <v>5.0156141000000005</v>
      </c>
      <c r="P89">
        <v>3</v>
      </c>
      <c r="Q89">
        <v>31</v>
      </c>
      <c r="R89" s="28">
        <f t="shared" si="23"/>
        <v>1.8857850327839216E-2</v>
      </c>
    </row>
    <row r="90" spans="1:18" x14ac:dyDescent="0.25">
      <c r="A90">
        <f t="shared" si="17"/>
        <v>20</v>
      </c>
      <c r="B90">
        <f t="shared" si="18"/>
        <v>9</v>
      </c>
      <c r="C90">
        <v>1</v>
      </c>
      <c r="D90">
        <v>4</v>
      </c>
      <c r="E90">
        <v>3</v>
      </c>
      <c r="F90">
        <v>2</v>
      </c>
      <c r="G90">
        <f t="shared" si="19"/>
        <v>10</v>
      </c>
      <c r="H90">
        <f t="shared" si="20"/>
        <v>81</v>
      </c>
      <c r="I90">
        <f t="shared" si="21"/>
        <v>9200</v>
      </c>
      <c r="J90" s="1">
        <f>I90/(SUMPRODUCT($E$2:$H$2,$E$110:$H$110)-SUM($E$2:$H$2))</f>
        <v>2.544388517063997E-2</v>
      </c>
      <c r="K90">
        <f>E90*G90</f>
        <v>30</v>
      </c>
      <c r="L90" s="5">
        <v>4</v>
      </c>
      <c r="M90" s="1">
        <v>0.18668489999999999</v>
      </c>
      <c r="N90" s="1">
        <v>5.6803124</v>
      </c>
      <c r="O90" s="1">
        <f t="shared" si="22"/>
        <v>5.8669973000000004</v>
      </c>
      <c r="P90">
        <v>4</v>
      </c>
      <c r="Q90">
        <v>11</v>
      </c>
      <c r="R90" s="28">
        <f t="shared" si="23"/>
        <v>3.1819496490990369E-2</v>
      </c>
    </row>
    <row r="91" spans="1:18" x14ac:dyDescent="0.25">
      <c r="A91">
        <f t="shared" si="17"/>
        <v>20</v>
      </c>
      <c r="B91">
        <f t="shared" si="18"/>
        <v>9</v>
      </c>
      <c r="C91">
        <v>2</v>
      </c>
      <c r="D91">
        <v>1</v>
      </c>
      <c r="E91">
        <v>3</v>
      </c>
      <c r="F91">
        <v>2</v>
      </c>
      <c r="G91">
        <f t="shared" si="19"/>
        <v>47</v>
      </c>
      <c r="H91">
        <f t="shared" si="20"/>
        <v>1</v>
      </c>
      <c r="I91">
        <f t="shared" si="21"/>
        <v>46120</v>
      </c>
      <c r="J91" s="1">
        <f>I91/(SUMPRODUCT($E$2:$H$2,$E$110:$H$110)-SUM($E$2:$H$2))</f>
        <v>0.12755130261629516</v>
      </c>
      <c r="K91">
        <f>E91*G91</f>
        <v>141</v>
      </c>
      <c r="L91" s="5">
        <v>1</v>
      </c>
      <c r="M91" s="1">
        <v>0.40074559999999998</v>
      </c>
      <c r="N91" s="1">
        <v>4.8093526999999998</v>
      </c>
      <c r="O91" s="1">
        <f t="shared" si="22"/>
        <v>5.2100982999999994</v>
      </c>
      <c r="P91">
        <v>4</v>
      </c>
      <c r="Q91">
        <v>14</v>
      </c>
      <c r="R91" s="28">
        <f t="shared" si="23"/>
        <v>7.6917090028800428E-2</v>
      </c>
    </row>
    <row r="92" spans="1:18" x14ac:dyDescent="0.25">
      <c r="A92">
        <f t="shared" si="17"/>
        <v>20</v>
      </c>
      <c r="B92">
        <f t="shared" si="18"/>
        <v>9</v>
      </c>
      <c r="C92">
        <v>2</v>
      </c>
      <c r="D92">
        <v>2</v>
      </c>
      <c r="E92">
        <v>3</v>
      </c>
      <c r="F92">
        <v>2</v>
      </c>
      <c r="G92">
        <f t="shared" si="19"/>
        <v>47</v>
      </c>
      <c r="H92">
        <f t="shared" si="20"/>
        <v>2</v>
      </c>
      <c r="I92">
        <f t="shared" si="21"/>
        <v>46121</v>
      </c>
      <c r="J92" s="1">
        <f>I92/(SUMPRODUCT($E$2:$H$2,$E$110:$H$110)-SUM($E$2:$H$2))</f>
        <v>0.12755406825598761</v>
      </c>
      <c r="K92">
        <f>E92*G92</f>
        <v>141</v>
      </c>
      <c r="L92" s="5">
        <v>2</v>
      </c>
      <c r="M92" s="1">
        <v>0.39426319999999998</v>
      </c>
      <c r="N92" s="1">
        <v>5.6735401000000003</v>
      </c>
      <c r="O92" s="1">
        <f t="shared" si="22"/>
        <v>6.0678033000000005</v>
      </c>
      <c r="P92">
        <v>4</v>
      </c>
      <c r="Q92">
        <v>24</v>
      </c>
      <c r="R92" s="28">
        <f t="shared" si="23"/>
        <v>6.4976265792927063E-2</v>
      </c>
    </row>
    <row r="93" spans="1:18" x14ac:dyDescent="0.25">
      <c r="A93">
        <f t="shared" si="17"/>
        <v>20</v>
      </c>
      <c r="B93">
        <f t="shared" si="18"/>
        <v>9</v>
      </c>
      <c r="C93">
        <v>2</v>
      </c>
      <c r="D93">
        <v>3</v>
      </c>
      <c r="E93">
        <v>3</v>
      </c>
      <c r="F93">
        <v>2</v>
      </c>
      <c r="G93">
        <f t="shared" si="19"/>
        <v>47</v>
      </c>
      <c r="H93">
        <f t="shared" si="20"/>
        <v>33</v>
      </c>
      <c r="I93">
        <f t="shared" si="21"/>
        <v>46152</v>
      </c>
      <c r="J93" s="1">
        <f>I93/(SUMPRODUCT($E$2:$H$2,$E$110:$H$110)-SUM($E$2:$H$2))</f>
        <v>0.1276398030864539</v>
      </c>
      <c r="K93">
        <f>E93*G93</f>
        <v>141</v>
      </c>
      <c r="L93" s="5">
        <v>3</v>
      </c>
      <c r="M93" s="1">
        <v>0.41541719999999999</v>
      </c>
      <c r="N93" s="1">
        <v>4.2907612000000004</v>
      </c>
      <c r="O93" s="1">
        <f t="shared" si="22"/>
        <v>4.7061784000000007</v>
      </c>
      <c r="P93">
        <v>4</v>
      </c>
      <c r="Q93">
        <v>7</v>
      </c>
      <c r="R93" s="28">
        <f t="shared" si="23"/>
        <v>8.8270601896434681E-2</v>
      </c>
    </row>
    <row r="94" spans="1:18" x14ac:dyDescent="0.25">
      <c r="A94">
        <f t="shared" si="17"/>
        <v>20</v>
      </c>
      <c r="B94">
        <f t="shared" si="18"/>
        <v>9</v>
      </c>
      <c r="C94">
        <v>2</v>
      </c>
      <c r="D94">
        <v>4</v>
      </c>
      <c r="E94">
        <v>3</v>
      </c>
      <c r="F94">
        <v>2</v>
      </c>
      <c r="G94">
        <f t="shared" si="19"/>
        <v>47</v>
      </c>
      <c r="H94">
        <f t="shared" si="20"/>
        <v>81</v>
      </c>
      <c r="I94">
        <f t="shared" si="21"/>
        <v>46200</v>
      </c>
      <c r="J94" s="1">
        <f>I94/(SUMPRODUCT($E$2:$H$2,$E$110:$H$110)-SUM($E$2:$H$2))</f>
        <v>0.12777255379169203</v>
      </c>
      <c r="K94">
        <f>E94*G94</f>
        <v>141</v>
      </c>
      <c r="L94" s="5">
        <v>4</v>
      </c>
      <c r="M94" s="1">
        <v>0.4063061</v>
      </c>
      <c r="N94" s="1">
        <v>5.1032697999999996</v>
      </c>
      <c r="O94" s="1">
        <f t="shared" si="22"/>
        <v>5.5095758999999997</v>
      </c>
      <c r="P94">
        <v>4</v>
      </c>
      <c r="Q94">
        <v>14</v>
      </c>
      <c r="R94" s="28">
        <f t="shared" si="23"/>
        <v>7.3745440188962647E-2</v>
      </c>
    </row>
    <row r="95" spans="1:18" x14ac:dyDescent="0.25">
      <c r="A95">
        <f t="shared" si="17"/>
        <v>20</v>
      </c>
      <c r="B95">
        <f t="shared" si="18"/>
        <v>9</v>
      </c>
      <c r="C95">
        <v>3</v>
      </c>
      <c r="D95">
        <v>1</v>
      </c>
      <c r="E95">
        <v>3</v>
      </c>
      <c r="F95">
        <v>2</v>
      </c>
      <c r="G95">
        <f t="shared" si="19"/>
        <v>82</v>
      </c>
      <c r="H95">
        <f t="shared" si="20"/>
        <v>1</v>
      </c>
      <c r="I95">
        <f t="shared" si="21"/>
        <v>81120</v>
      </c>
      <c r="J95" s="1">
        <f>I95/(SUMPRODUCT($E$2:$H$2,$E$110:$H$110)-SUM($E$2:$H$2))</f>
        <v>0.22434869185242545</v>
      </c>
      <c r="K95">
        <f>E95*G95</f>
        <v>246</v>
      </c>
      <c r="L95" s="5">
        <v>2</v>
      </c>
      <c r="M95" s="1">
        <v>0.92583740000000003</v>
      </c>
      <c r="N95" s="1">
        <v>5.2484770000000003</v>
      </c>
      <c r="O95" s="1">
        <f t="shared" si="22"/>
        <v>6.1743144000000001</v>
      </c>
      <c r="P95">
        <v>4</v>
      </c>
      <c r="Q95">
        <v>31</v>
      </c>
      <c r="R95" s="28">
        <f t="shared" si="23"/>
        <v>0.14994983086705141</v>
      </c>
    </row>
    <row r="96" spans="1:18" x14ac:dyDescent="0.25">
      <c r="A96">
        <f t="shared" si="17"/>
        <v>20</v>
      </c>
      <c r="B96">
        <f t="shared" si="18"/>
        <v>9</v>
      </c>
      <c r="C96">
        <v>3</v>
      </c>
      <c r="D96">
        <v>2</v>
      </c>
      <c r="E96">
        <v>3</v>
      </c>
      <c r="F96">
        <v>2</v>
      </c>
      <c r="G96">
        <f t="shared" si="19"/>
        <v>82</v>
      </c>
      <c r="H96">
        <f t="shared" si="20"/>
        <v>2</v>
      </c>
      <c r="I96">
        <f t="shared" si="21"/>
        <v>81121</v>
      </c>
      <c r="J96" s="1">
        <f>I96/(SUMPRODUCT($E$2:$H$2,$E$110:$H$110)-SUM($E$2:$H$2))</f>
        <v>0.22435145749211793</v>
      </c>
      <c r="K96">
        <f>E96*G96</f>
        <v>246</v>
      </c>
      <c r="L96" s="5">
        <v>3</v>
      </c>
      <c r="M96" s="1">
        <v>0.95840700000000001</v>
      </c>
      <c r="N96" s="1">
        <v>5.2140898</v>
      </c>
      <c r="O96" s="1">
        <f t="shared" si="22"/>
        <v>6.1724968000000002</v>
      </c>
      <c r="P96">
        <v>4</v>
      </c>
      <c r="Q96">
        <v>11</v>
      </c>
      <c r="R96" s="28">
        <f t="shared" si="23"/>
        <v>0.15527055437274589</v>
      </c>
    </row>
    <row r="97" spans="1:18" x14ac:dyDescent="0.25">
      <c r="A97">
        <f t="shared" si="17"/>
        <v>20</v>
      </c>
      <c r="B97">
        <f t="shared" si="18"/>
        <v>9</v>
      </c>
      <c r="C97">
        <v>3</v>
      </c>
      <c r="D97">
        <v>3</v>
      </c>
      <c r="E97">
        <v>3</v>
      </c>
      <c r="F97">
        <v>2</v>
      </c>
      <c r="G97">
        <f t="shared" si="19"/>
        <v>82</v>
      </c>
      <c r="H97">
        <f t="shared" si="20"/>
        <v>33</v>
      </c>
      <c r="I97">
        <f t="shared" si="21"/>
        <v>81152</v>
      </c>
      <c r="J97" s="1">
        <f>I97/(SUMPRODUCT($E$2:$H$2,$E$110:$H$110)-SUM($E$2:$H$2))</f>
        <v>0.22443719232258422</v>
      </c>
      <c r="K97">
        <f>E97*G97</f>
        <v>246</v>
      </c>
      <c r="L97" s="5">
        <v>4</v>
      </c>
      <c r="M97" s="1">
        <v>0.92691170000000001</v>
      </c>
      <c r="N97" s="1">
        <v>5.2736291</v>
      </c>
      <c r="O97" s="1">
        <f t="shared" si="22"/>
        <v>6.2005407999999997</v>
      </c>
      <c r="P97">
        <v>4</v>
      </c>
      <c r="Q97">
        <v>14</v>
      </c>
      <c r="R97" s="28">
        <f t="shared" si="23"/>
        <v>0.14948884781146832</v>
      </c>
    </row>
    <row r="98" spans="1:18" x14ac:dyDescent="0.25">
      <c r="A98">
        <f t="shared" si="17"/>
        <v>20</v>
      </c>
      <c r="B98">
        <f t="shared" si="18"/>
        <v>9</v>
      </c>
      <c r="C98">
        <v>3</v>
      </c>
      <c r="D98">
        <v>4</v>
      </c>
      <c r="E98">
        <v>3</v>
      </c>
      <c r="F98">
        <v>2</v>
      </c>
      <c r="G98">
        <f t="shared" si="19"/>
        <v>82</v>
      </c>
      <c r="H98">
        <f t="shared" si="20"/>
        <v>81</v>
      </c>
      <c r="I98">
        <f t="shared" si="21"/>
        <v>81200</v>
      </c>
      <c r="J98" s="1">
        <f>I98/(SUMPRODUCT($E$2:$H$2,$E$110:$H$110)-SUM($E$2:$H$2))</f>
        <v>0.22456994302782232</v>
      </c>
      <c r="K98">
        <f>E98*G98</f>
        <v>246</v>
      </c>
      <c r="L98" s="5">
        <v>4</v>
      </c>
      <c r="M98" s="1">
        <v>1.0370980000000001</v>
      </c>
      <c r="N98" s="1">
        <v>4.9360261999999997</v>
      </c>
      <c r="O98" s="1">
        <f t="shared" si="22"/>
        <v>5.9731242</v>
      </c>
      <c r="P98">
        <v>4</v>
      </c>
      <c r="Q98">
        <v>31</v>
      </c>
      <c r="R98" s="28">
        <f t="shared" si="23"/>
        <v>0.17362739586094661</v>
      </c>
    </row>
    <row r="99" spans="1:18" x14ac:dyDescent="0.25">
      <c r="A99">
        <f t="shared" si="17"/>
        <v>40</v>
      </c>
      <c r="B99">
        <f t="shared" si="18"/>
        <v>19</v>
      </c>
      <c r="C99">
        <v>1</v>
      </c>
      <c r="D99">
        <v>1</v>
      </c>
      <c r="E99">
        <v>3</v>
      </c>
      <c r="F99">
        <v>3</v>
      </c>
      <c r="G99">
        <f t="shared" ref="G99:G110" si="24">IF(C99=1,B99+1,IF(C99=2,_xlfn.FLOOR.MATH(POWER(B99,1.75))+1,POWER(B99,2)+1))</f>
        <v>20</v>
      </c>
      <c r="H99">
        <f t="shared" ref="H99:H110" si="25">IF(D99=1,1,IF(D99=2,2,IF(D99=3,_xlfn.CEILING.MATH(0.4*POWER((A99-2)/2,2)),POWER((A99-2)/2,2))))</f>
        <v>1</v>
      </c>
      <c r="I99">
        <f t="shared" ref="I99:I110" si="26">SUMPRODUCT($E$2:$H$2,E99:H99)-SUM($E$2:$H$2)</f>
        <v>19220</v>
      </c>
      <c r="J99" s="1">
        <f>I99/(SUMPRODUCT($E$2:$H$2,$E$110:$H$110)-SUM($E$2:$H$2))</f>
        <v>5.3155594889097851E-2</v>
      </c>
      <c r="K99">
        <f>E99*G99</f>
        <v>60</v>
      </c>
      <c r="L99" s="5">
        <v>1</v>
      </c>
      <c r="M99" s="1">
        <v>0.54353450000000003</v>
      </c>
      <c r="N99" s="1">
        <v>7.6999164999999996</v>
      </c>
      <c r="O99" s="1">
        <f t="shared" ref="O99:O110" si="27">M99+N99</f>
        <v>8.2434510000000003</v>
      </c>
      <c r="P99">
        <v>3</v>
      </c>
      <c r="Q99">
        <v>13</v>
      </c>
      <c r="R99" s="28">
        <f t="shared" si="23"/>
        <v>6.5935310345145492E-2</v>
      </c>
    </row>
    <row r="100" spans="1:18" x14ac:dyDescent="0.25">
      <c r="A100">
        <f t="shared" si="17"/>
        <v>40</v>
      </c>
      <c r="B100">
        <f t="shared" si="18"/>
        <v>19</v>
      </c>
      <c r="C100">
        <v>1</v>
      </c>
      <c r="D100">
        <v>2</v>
      </c>
      <c r="E100">
        <v>3</v>
      </c>
      <c r="F100">
        <v>3</v>
      </c>
      <c r="G100">
        <f t="shared" si="24"/>
        <v>20</v>
      </c>
      <c r="H100">
        <f t="shared" si="25"/>
        <v>2</v>
      </c>
      <c r="I100">
        <f t="shared" si="26"/>
        <v>19221</v>
      </c>
      <c r="J100" s="1">
        <f>I100/(SUMPRODUCT($E$2:$H$2,$E$110:$H$110)-SUM($E$2:$H$2))</f>
        <v>5.3158360528790312E-2</v>
      </c>
      <c r="K100">
        <f>E100*G100</f>
        <v>60</v>
      </c>
      <c r="L100" s="5">
        <v>2</v>
      </c>
      <c r="M100" s="1">
        <v>0.55693919999999997</v>
      </c>
      <c r="N100" s="1">
        <v>7.7070487999999999</v>
      </c>
      <c r="O100" s="1">
        <f t="shared" si="27"/>
        <v>8.2639879999999994</v>
      </c>
      <c r="P100">
        <v>3</v>
      </c>
      <c r="Q100">
        <v>14</v>
      </c>
      <c r="R100" s="28">
        <f t="shared" si="23"/>
        <v>6.7393515092229073E-2</v>
      </c>
    </row>
    <row r="101" spans="1:18" x14ac:dyDescent="0.25">
      <c r="A101">
        <f t="shared" si="17"/>
        <v>40</v>
      </c>
      <c r="B101">
        <f t="shared" si="18"/>
        <v>19</v>
      </c>
      <c r="C101">
        <v>1</v>
      </c>
      <c r="D101">
        <v>3</v>
      </c>
      <c r="E101">
        <v>3</v>
      </c>
      <c r="F101">
        <v>3</v>
      </c>
      <c r="G101">
        <f t="shared" si="24"/>
        <v>20</v>
      </c>
      <c r="H101">
        <f t="shared" si="25"/>
        <v>145</v>
      </c>
      <c r="I101">
        <f t="shared" si="26"/>
        <v>19364</v>
      </c>
      <c r="J101" s="1">
        <f>I101/(SUMPRODUCT($E$2:$H$2,$E$110:$H$110)-SUM($E$2:$H$2))</f>
        <v>5.3553847004812215E-2</v>
      </c>
      <c r="K101">
        <f>E101*G101</f>
        <v>60</v>
      </c>
      <c r="L101" s="5">
        <v>3</v>
      </c>
      <c r="M101" s="1">
        <v>0.52387680000000003</v>
      </c>
      <c r="N101" s="1">
        <v>7.8365961000000004</v>
      </c>
      <c r="O101" s="1">
        <f t="shared" si="27"/>
        <v>8.3604729000000013</v>
      </c>
      <c r="P101">
        <v>3</v>
      </c>
      <c r="Q101">
        <v>25</v>
      </c>
      <c r="R101" s="28">
        <f t="shared" si="23"/>
        <v>6.2661144443157027E-2</v>
      </c>
    </row>
    <row r="102" spans="1:18" x14ac:dyDescent="0.25">
      <c r="A102">
        <f t="shared" si="17"/>
        <v>40</v>
      </c>
      <c r="B102">
        <f t="shared" si="18"/>
        <v>19</v>
      </c>
      <c r="C102">
        <v>1</v>
      </c>
      <c r="D102">
        <v>4</v>
      </c>
      <c r="E102">
        <v>3</v>
      </c>
      <c r="F102">
        <v>3</v>
      </c>
      <c r="G102">
        <f t="shared" si="24"/>
        <v>20</v>
      </c>
      <c r="H102">
        <f t="shared" si="25"/>
        <v>361</v>
      </c>
      <c r="I102">
        <f t="shared" si="26"/>
        <v>19580</v>
      </c>
      <c r="J102" s="1">
        <f>I102/(SUMPRODUCT($E$2:$H$2,$E$110:$H$110)-SUM($E$2:$H$2))</f>
        <v>5.4151225178383763E-2</v>
      </c>
      <c r="K102">
        <f>E102*G102</f>
        <v>60</v>
      </c>
      <c r="L102" s="5">
        <v>4</v>
      </c>
      <c r="M102" s="1">
        <v>0.53198369999999995</v>
      </c>
      <c r="N102" s="1">
        <v>8.8261900999999998</v>
      </c>
      <c r="O102" s="1">
        <f t="shared" si="27"/>
        <v>9.3581737999999994</v>
      </c>
      <c r="P102">
        <v>3</v>
      </c>
      <c r="Q102">
        <v>13</v>
      </c>
      <c r="R102" s="28">
        <f t="shared" si="23"/>
        <v>5.6846956614548021E-2</v>
      </c>
    </row>
    <row r="103" spans="1:18" x14ac:dyDescent="0.25">
      <c r="A103">
        <f t="shared" si="17"/>
        <v>40</v>
      </c>
      <c r="B103">
        <f t="shared" si="18"/>
        <v>19</v>
      </c>
      <c r="C103">
        <v>2</v>
      </c>
      <c r="D103">
        <v>1</v>
      </c>
      <c r="E103">
        <v>3</v>
      </c>
      <c r="F103">
        <v>3</v>
      </c>
      <c r="G103">
        <f t="shared" si="24"/>
        <v>173</v>
      </c>
      <c r="H103">
        <f t="shared" si="25"/>
        <v>1</v>
      </c>
      <c r="I103">
        <f t="shared" si="26"/>
        <v>172220</v>
      </c>
      <c r="J103" s="1">
        <f>I103/(SUMPRODUCT($E$2:$H$2,$E$110:$H$110)-SUM($E$2:$H$2))</f>
        <v>0.47629846783561036</v>
      </c>
      <c r="K103">
        <f>E103*G103</f>
        <v>519</v>
      </c>
      <c r="L103" s="5">
        <v>2</v>
      </c>
      <c r="M103" s="1">
        <v>7.0023451000000003</v>
      </c>
      <c r="N103" s="1">
        <v>7.7517836000000004</v>
      </c>
      <c r="O103" s="1">
        <f t="shared" si="27"/>
        <v>14.754128700000001</v>
      </c>
      <c r="P103">
        <v>3</v>
      </c>
      <c r="Q103">
        <v>14</v>
      </c>
      <c r="R103" s="28">
        <f t="shared" si="23"/>
        <v>0.47460241417034676</v>
      </c>
    </row>
    <row r="104" spans="1:18" x14ac:dyDescent="0.25">
      <c r="A104">
        <f t="shared" si="17"/>
        <v>40</v>
      </c>
      <c r="B104">
        <f t="shared" si="18"/>
        <v>19</v>
      </c>
      <c r="C104">
        <v>2</v>
      </c>
      <c r="D104">
        <v>2</v>
      </c>
      <c r="E104">
        <v>3</v>
      </c>
      <c r="F104">
        <v>3</v>
      </c>
      <c r="G104">
        <f t="shared" si="24"/>
        <v>173</v>
      </c>
      <c r="H104">
        <f t="shared" si="25"/>
        <v>2</v>
      </c>
      <c r="I104">
        <f t="shared" si="26"/>
        <v>172221</v>
      </c>
      <c r="J104" s="1">
        <f>I104/(SUMPRODUCT($E$2:$H$2,$E$110:$H$110)-SUM($E$2:$H$2))</f>
        <v>0.47630123347530284</v>
      </c>
      <c r="K104">
        <f>E104*G104</f>
        <v>519</v>
      </c>
      <c r="L104" s="5">
        <v>3</v>
      </c>
      <c r="M104" s="1">
        <v>6.9304515000000002</v>
      </c>
      <c r="N104" s="1">
        <v>7.8317772000000003</v>
      </c>
      <c r="O104" s="1">
        <f t="shared" si="27"/>
        <v>14.762228700000001</v>
      </c>
      <c r="P104">
        <v>3</v>
      </c>
      <c r="Q104">
        <v>36</v>
      </c>
      <c r="R104" s="28">
        <f t="shared" si="23"/>
        <v>0.4694718962049409</v>
      </c>
    </row>
    <row r="105" spans="1:18" x14ac:dyDescent="0.25">
      <c r="A105">
        <f t="shared" si="17"/>
        <v>40</v>
      </c>
      <c r="B105">
        <f t="shared" si="18"/>
        <v>19</v>
      </c>
      <c r="C105">
        <v>2</v>
      </c>
      <c r="D105">
        <v>3</v>
      </c>
      <c r="E105">
        <v>3</v>
      </c>
      <c r="F105">
        <v>3</v>
      </c>
      <c r="G105">
        <f t="shared" si="24"/>
        <v>173</v>
      </c>
      <c r="H105">
        <f t="shared" si="25"/>
        <v>145</v>
      </c>
      <c r="I105">
        <f t="shared" si="26"/>
        <v>172364</v>
      </c>
      <c r="J105" s="1">
        <f>I105/(SUMPRODUCT($E$2:$H$2,$E$110:$H$110)-SUM($E$2:$H$2))</f>
        <v>0.47669671995132473</v>
      </c>
      <c r="K105">
        <f>E105*G105</f>
        <v>519</v>
      </c>
      <c r="L105" s="5">
        <v>3</v>
      </c>
      <c r="M105" s="1">
        <v>6.9545124999999999</v>
      </c>
      <c r="N105" s="1">
        <v>7.8391921</v>
      </c>
      <c r="O105" s="1">
        <f t="shared" si="27"/>
        <v>14.7937046</v>
      </c>
      <c r="P105">
        <v>3</v>
      </c>
      <c r="Q105">
        <v>23</v>
      </c>
      <c r="R105" s="28">
        <f t="shared" si="23"/>
        <v>0.47009945703525807</v>
      </c>
    </row>
    <row r="106" spans="1:18" x14ac:dyDescent="0.25">
      <c r="A106">
        <f t="shared" si="17"/>
        <v>40</v>
      </c>
      <c r="B106">
        <f t="shared" si="18"/>
        <v>19</v>
      </c>
      <c r="C106">
        <v>2</v>
      </c>
      <c r="D106">
        <v>4</v>
      </c>
      <c r="E106">
        <v>3</v>
      </c>
      <c r="F106">
        <v>3</v>
      </c>
      <c r="G106">
        <f t="shared" si="24"/>
        <v>173</v>
      </c>
      <c r="H106">
        <f t="shared" si="25"/>
        <v>361</v>
      </c>
      <c r="I106">
        <f t="shared" si="26"/>
        <v>172580</v>
      </c>
      <c r="J106" s="1">
        <f>I106/(SUMPRODUCT($E$2:$H$2,$E$110:$H$110)-SUM($E$2:$H$2))</f>
        <v>0.47729409812489632</v>
      </c>
      <c r="K106">
        <f>E106*G106</f>
        <v>519</v>
      </c>
      <c r="L106" s="5">
        <v>4</v>
      </c>
      <c r="M106" s="1">
        <v>6.9799702999999997</v>
      </c>
      <c r="N106" s="1">
        <v>7.8653535000000003</v>
      </c>
      <c r="O106" s="1">
        <f t="shared" si="27"/>
        <v>14.845323799999999</v>
      </c>
      <c r="P106">
        <v>3</v>
      </c>
      <c r="Q106">
        <v>18</v>
      </c>
      <c r="R106" s="28">
        <f t="shared" si="23"/>
        <v>0.47017972757185666</v>
      </c>
    </row>
    <row r="107" spans="1:18" x14ac:dyDescent="0.25">
      <c r="A107">
        <f t="shared" si="17"/>
        <v>40</v>
      </c>
      <c r="B107">
        <f t="shared" si="18"/>
        <v>19</v>
      </c>
      <c r="C107">
        <v>3</v>
      </c>
      <c r="D107">
        <v>1</v>
      </c>
      <c r="E107">
        <v>3</v>
      </c>
      <c r="F107">
        <v>3</v>
      </c>
      <c r="G107">
        <f t="shared" si="24"/>
        <v>362</v>
      </c>
      <c r="H107">
        <f t="shared" si="25"/>
        <v>1</v>
      </c>
      <c r="I107">
        <f t="shared" si="26"/>
        <v>361220</v>
      </c>
      <c r="J107" s="1">
        <f>I107/(SUMPRODUCT($E$2:$H$2,$E$110:$H$110)-SUM($E$2:$H$2))</f>
        <v>0.99900436971071405</v>
      </c>
      <c r="K107">
        <f>E107*G107</f>
        <v>1086</v>
      </c>
      <c r="L107" s="5">
        <v>2</v>
      </c>
      <c r="M107" s="1">
        <v>37.020909600000003</v>
      </c>
      <c r="N107" s="1">
        <v>7.7179773999999997</v>
      </c>
      <c r="O107" s="1">
        <f t="shared" si="27"/>
        <v>44.738887000000005</v>
      </c>
      <c r="P107">
        <v>3</v>
      </c>
      <c r="Q107">
        <v>17</v>
      </c>
      <c r="R107" s="28">
        <f>M107/O107</f>
        <v>0.82748839058065971</v>
      </c>
    </row>
    <row r="108" spans="1:18" x14ac:dyDescent="0.25">
      <c r="A108">
        <f t="shared" si="17"/>
        <v>40</v>
      </c>
      <c r="B108">
        <f t="shared" si="18"/>
        <v>19</v>
      </c>
      <c r="C108">
        <v>3</v>
      </c>
      <c r="D108">
        <v>2</v>
      </c>
      <c r="E108">
        <v>3</v>
      </c>
      <c r="F108">
        <v>3</v>
      </c>
      <c r="G108">
        <f t="shared" si="24"/>
        <v>362</v>
      </c>
      <c r="H108">
        <f t="shared" si="25"/>
        <v>2</v>
      </c>
      <c r="I108">
        <f t="shared" si="26"/>
        <v>361221</v>
      </c>
      <c r="J108" s="1">
        <f>I108/(SUMPRODUCT($E$2:$H$2,$E$110:$H$110)-SUM($E$2:$H$2))</f>
        <v>0.99900713535040653</v>
      </c>
      <c r="K108">
        <f>E108*G108</f>
        <v>1086</v>
      </c>
      <c r="L108" s="5">
        <v>3</v>
      </c>
      <c r="M108" s="1">
        <v>36.832150400000003</v>
      </c>
      <c r="N108" s="1">
        <v>7.8265351000000001</v>
      </c>
      <c r="O108" s="1">
        <f t="shared" si="27"/>
        <v>44.658685500000004</v>
      </c>
      <c r="P108">
        <v>3</v>
      </c>
      <c r="Q108">
        <v>6</v>
      </c>
      <c r="R108" s="28">
        <f t="shared" ref="R108:R110" si="28">M108/O108</f>
        <v>0.82474775035642278</v>
      </c>
    </row>
    <row r="109" spans="1:18" x14ac:dyDescent="0.25">
      <c r="A109">
        <f t="shared" si="17"/>
        <v>40</v>
      </c>
      <c r="B109">
        <f t="shared" si="18"/>
        <v>19</v>
      </c>
      <c r="C109">
        <v>3</v>
      </c>
      <c r="D109">
        <v>3</v>
      </c>
      <c r="E109">
        <v>3</v>
      </c>
      <c r="F109">
        <v>3</v>
      </c>
      <c r="G109">
        <f t="shared" si="24"/>
        <v>362</v>
      </c>
      <c r="H109">
        <f t="shared" si="25"/>
        <v>145</v>
      </c>
      <c r="I109">
        <f t="shared" si="26"/>
        <v>361364</v>
      </c>
      <c r="J109" s="1">
        <f>I109/(SUMPRODUCT($E$2:$H$2,$E$110:$H$110)-SUM($E$2:$H$2))</f>
        <v>0.99940262182642847</v>
      </c>
      <c r="K109">
        <f>E109*G109</f>
        <v>1086</v>
      </c>
      <c r="L109" s="5">
        <v>4</v>
      </c>
      <c r="M109" s="1">
        <v>36.829784799999999</v>
      </c>
      <c r="N109" s="1">
        <v>7.8268049</v>
      </c>
      <c r="O109" s="1">
        <f t="shared" si="27"/>
        <v>44.656589699999998</v>
      </c>
      <c r="P109">
        <v>3</v>
      </c>
      <c r="Q109">
        <v>14</v>
      </c>
      <c r="R109" s="28">
        <f t="shared" si="28"/>
        <v>0.82473348384684197</v>
      </c>
    </row>
    <row r="110" spans="1:18" x14ac:dyDescent="0.25">
      <c r="A110">
        <f t="shared" si="17"/>
        <v>40</v>
      </c>
      <c r="B110">
        <f t="shared" si="18"/>
        <v>19</v>
      </c>
      <c r="C110">
        <v>3</v>
      </c>
      <c r="D110">
        <v>4</v>
      </c>
      <c r="E110">
        <v>3</v>
      </c>
      <c r="F110">
        <v>3</v>
      </c>
      <c r="G110">
        <f t="shared" si="24"/>
        <v>362</v>
      </c>
      <c r="H110">
        <f t="shared" si="25"/>
        <v>361</v>
      </c>
      <c r="I110">
        <f t="shared" si="26"/>
        <v>361580</v>
      </c>
      <c r="J110" s="1">
        <f>I110/(SUMPRODUCT($E$2:$H$2,$E$110:$H$110)-SUM($E$2:$H$2))</f>
        <v>1</v>
      </c>
      <c r="K110">
        <f>E110*G110</f>
        <v>1086</v>
      </c>
      <c r="L110" s="5">
        <v>4</v>
      </c>
      <c r="M110" s="1">
        <v>36.9425916</v>
      </c>
      <c r="N110" s="1">
        <v>7.7478321000000001</v>
      </c>
      <c r="O110" s="1">
        <f t="shared" si="27"/>
        <v>44.690423699999997</v>
      </c>
      <c r="P110">
        <v>3</v>
      </c>
      <c r="Q110">
        <v>32</v>
      </c>
      <c r="R110" s="28">
        <f t="shared" si="28"/>
        <v>0.82663328161733229</v>
      </c>
    </row>
  </sheetData>
  <autoFilter ref="E2:R110" xr:uid="{2241B43F-A704-402E-9CDC-E2E7F440F84C}"/>
  <mergeCells count="3">
    <mergeCell ref="S34:U34"/>
    <mergeCell ref="S42:U42"/>
    <mergeCell ref="S50:U50"/>
  </mergeCell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A240-A05D-4208-A4B2-B2E5676137EE}">
  <dimension ref="A1:AV146"/>
  <sheetViews>
    <sheetView topLeftCell="A4" workbookViewId="0">
      <selection activeCell="F11" sqref="F11"/>
    </sheetView>
  </sheetViews>
  <sheetFormatPr defaultRowHeight="15" x14ac:dyDescent="0.25"/>
  <cols>
    <col min="1" max="1" width="9.7109375" bestFit="1" customWidth="1"/>
    <col min="2" max="3" width="6.5703125" customWidth="1"/>
    <col min="4" max="4" width="6.5703125" style="14" customWidth="1"/>
    <col min="5" max="5" width="6.5703125" bestFit="1" customWidth="1"/>
    <col min="6" max="6" width="5.5703125" bestFit="1" customWidth="1"/>
    <col min="7" max="7" width="6.5703125" style="14" customWidth="1"/>
    <col min="8" max="15" width="6.5703125" bestFit="1" customWidth="1"/>
    <col min="16" max="16" width="6.5703125" style="14" customWidth="1"/>
    <col min="17" max="18" width="6.5703125" customWidth="1"/>
    <col min="19" max="19" width="6.28515625" bestFit="1" customWidth="1"/>
    <col min="20" max="20" width="6.5703125" bestFit="1" customWidth="1"/>
    <col min="21" max="22" width="5.5703125" bestFit="1" customWidth="1"/>
    <col min="23" max="23" width="6.5703125" customWidth="1"/>
    <col min="24" max="24" width="6.5703125" style="14" customWidth="1"/>
    <col min="25" max="25" width="3.140625" style="18" customWidth="1"/>
    <col min="26" max="27" width="6.5703125" bestFit="1" customWidth="1"/>
    <col min="28" max="28" width="6.28515625" style="14" bestFit="1" customWidth="1"/>
    <col min="29" max="30" width="6.28515625" bestFit="1" customWidth="1"/>
    <col min="31" max="31" width="6.28515625" style="14" bestFit="1" customWidth="1"/>
    <col min="32" max="33" width="5.5703125" bestFit="1" customWidth="1"/>
    <col min="34" max="35" width="6.5703125" bestFit="1" customWidth="1"/>
    <col min="36" max="36" width="5.5703125" bestFit="1" customWidth="1"/>
    <col min="37" max="39" width="6.5703125" bestFit="1" customWidth="1"/>
    <col min="40" max="40" width="6.5703125" style="14" bestFit="1" customWidth="1"/>
    <col min="41" max="47" width="5.5703125" bestFit="1" customWidth="1"/>
    <col min="48" max="48" width="5.5703125" style="14" bestFit="1" customWidth="1"/>
  </cols>
  <sheetData>
    <row r="1" spans="2:48" x14ac:dyDescent="0.25">
      <c r="B1" s="12" t="s">
        <v>3</v>
      </c>
      <c r="C1" s="12"/>
      <c r="D1" s="15"/>
      <c r="E1" s="12" t="s">
        <v>39</v>
      </c>
      <c r="F1" s="12"/>
      <c r="G1" s="15"/>
      <c r="H1" s="17" t="s">
        <v>5</v>
      </c>
      <c r="I1" s="12"/>
      <c r="J1" s="12"/>
      <c r="K1" s="12"/>
      <c r="L1" s="12"/>
      <c r="M1" s="12"/>
      <c r="N1" s="12"/>
      <c r="O1" s="12"/>
      <c r="P1" s="15"/>
      <c r="Q1" s="12" t="s">
        <v>6</v>
      </c>
      <c r="R1" s="12"/>
      <c r="S1" s="12"/>
      <c r="T1" s="12"/>
      <c r="U1" s="12"/>
      <c r="V1" s="12"/>
      <c r="W1" s="12"/>
      <c r="X1" s="15"/>
      <c r="Z1" s="12" t="s">
        <v>3</v>
      </c>
      <c r="AA1" s="12"/>
      <c r="AB1" s="15"/>
      <c r="AC1" s="12" t="s">
        <v>39</v>
      </c>
      <c r="AD1" s="12"/>
      <c r="AE1" s="15"/>
      <c r="AF1" s="17" t="s">
        <v>5</v>
      </c>
      <c r="AG1" s="12"/>
      <c r="AH1" s="12"/>
      <c r="AI1" s="12"/>
      <c r="AJ1" s="12"/>
      <c r="AK1" s="12"/>
      <c r="AL1" s="12"/>
      <c r="AM1" s="12"/>
      <c r="AN1" s="15"/>
      <c r="AO1" s="12" t="s">
        <v>6</v>
      </c>
      <c r="AP1" s="12"/>
      <c r="AQ1" s="12"/>
      <c r="AR1" s="12"/>
      <c r="AS1" s="12"/>
      <c r="AT1" s="12"/>
      <c r="AU1" s="12"/>
      <c r="AV1" s="15"/>
    </row>
    <row r="2" spans="2:48" s="10" customFormat="1" x14ac:dyDescent="0.25">
      <c r="B2" s="2">
        <v>1</v>
      </c>
      <c r="C2" s="2">
        <v>2</v>
      </c>
      <c r="D2" s="13">
        <v>3</v>
      </c>
      <c r="E2" s="2">
        <v>1</v>
      </c>
      <c r="F2" s="2">
        <v>2</v>
      </c>
      <c r="G2" s="13">
        <v>3</v>
      </c>
      <c r="H2" s="2">
        <v>5</v>
      </c>
      <c r="I2" s="2">
        <v>10</v>
      </c>
      <c r="J2" s="2">
        <v>12</v>
      </c>
      <c r="K2" s="2">
        <v>17</v>
      </c>
      <c r="L2" s="2">
        <v>20</v>
      </c>
      <c r="M2" s="2">
        <v>47</v>
      </c>
      <c r="N2" s="2">
        <v>82</v>
      </c>
      <c r="O2" s="2">
        <v>173</v>
      </c>
      <c r="P2" s="13">
        <v>362</v>
      </c>
      <c r="Q2" s="2">
        <v>1</v>
      </c>
      <c r="R2" s="2">
        <v>2</v>
      </c>
      <c r="S2" s="2">
        <v>7</v>
      </c>
      <c r="T2" s="2">
        <v>16</v>
      </c>
      <c r="U2" s="2">
        <v>33</v>
      </c>
      <c r="V2" s="2">
        <v>81</v>
      </c>
      <c r="W2" s="2">
        <v>145</v>
      </c>
      <c r="X2" s="13">
        <v>361</v>
      </c>
      <c r="Y2" s="19"/>
      <c r="Z2" s="2">
        <v>1</v>
      </c>
      <c r="AA2" s="2">
        <v>2</v>
      </c>
      <c r="AB2" s="13">
        <v>3</v>
      </c>
      <c r="AC2" s="2">
        <v>1</v>
      </c>
      <c r="AD2" s="2">
        <v>2</v>
      </c>
      <c r="AE2" s="13">
        <v>3</v>
      </c>
      <c r="AF2" s="2">
        <v>5</v>
      </c>
      <c r="AG2" s="2">
        <v>10</v>
      </c>
      <c r="AH2" s="2">
        <v>12</v>
      </c>
      <c r="AI2" s="2">
        <v>17</v>
      </c>
      <c r="AJ2" s="2">
        <v>20</v>
      </c>
      <c r="AK2" s="2">
        <v>47</v>
      </c>
      <c r="AL2" s="2">
        <v>82</v>
      </c>
      <c r="AM2" s="2">
        <v>173</v>
      </c>
      <c r="AN2" s="13">
        <v>362</v>
      </c>
      <c r="AO2" s="2">
        <v>1</v>
      </c>
      <c r="AP2" s="2">
        <v>2</v>
      </c>
      <c r="AQ2" s="2">
        <v>7</v>
      </c>
      <c r="AR2" s="2">
        <v>16</v>
      </c>
      <c r="AS2" s="2">
        <v>33</v>
      </c>
      <c r="AT2" s="2">
        <v>81</v>
      </c>
      <c r="AU2" s="2">
        <v>145</v>
      </c>
      <c r="AV2" s="13">
        <v>361</v>
      </c>
    </row>
    <row r="3" spans="2:48" x14ac:dyDescent="0.25">
      <c r="B3" s="1">
        <f t="array" ref="B3">INDEX(Correlation!$M$3:$M$110, SMALL(IF($B$2=Correlation!$E$3:$E$110, ROW(Correlation!$E$3:$E$110)-ROW(Correlation!$E$3)+1), ROW(1:1)))</f>
        <v>2.6212300000000001E-2</v>
      </c>
      <c r="C3" s="1">
        <f t="array" ref="C3">INDEX(Correlation!$M$3:$M$110, SMALL(IF($C$2=Correlation!$E$3:$E$110, ROW(Correlation!$E$3:$E$110)-ROW(Correlation!$E$3)+1), ROW(1:1)))</f>
        <v>2.27067E-2</v>
      </c>
      <c r="D3" s="16">
        <f t="array" ref="D3">INDEX(Correlation!$M$3:$M$110, SMALL(IF($D$2=Correlation!$E$3:$E$110, ROW(Correlation!$E$3:$E$110)-ROW(Correlation!$E$3)+1), ROW(1:1)))</f>
        <v>2.8616800000000001E-2</v>
      </c>
      <c r="E3" s="1">
        <f t="array" ref="E3">INDEX(Correlation!$M$3:$M$110, SMALL(IF($E$2=Correlation!$F$3:$F$110, ROW(Correlation!$F$3:$F$110)-ROW(Correlation!$F$3)+1), ROW(1:1)))</f>
        <v>2.6212300000000001E-2</v>
      </c>
      <c r="F3" s="1">
        <f t="array" ref="F3">INDEX(Correlation!$M$3:$M$110, SMALL(IF($F$2=Correlation!$F$3:$F$110, ROW(Correlation!$F$3:$F$110)-ROW(Correlation!$F$3)+1), ROW(1:1)))</f>
        <v>0.1773941</v>
      </c>
      <c r="G3" s="16">
        <f t="array" ref="G3">INDEX(Correlation!$M$3:$M$110, SMALL(IF($G$2=Correlation!$F$3:$F$110, ROW(Correlation!$F$3:$F$110)-ROW(Correlation!$F$3)+1), ROW(1:1)))</f>
        <v>0.54097649999999997</v>
      </c>
      <c r="H3" s="1">
        <f t="array" ref="H3">INDEX(Correlation!$M$3:$M$110, SMALL(IF(H$2=Correlation!$G$3:$G$110, ROW(Correlation!$G$3:$G$110)-ROW(Correlation!$G$3)+1), ROW(1:1)))</f>
        <v>2.6212300000000001E-2</v>
      </c>
      <c r="I3" s="1">
        <f t="array" ref="I3">INDEX(Correlation!$M$3:$M$110, SMALL(IF(I$2=Correlation!$G$3:$G$110, ROW(Correlation!$G$3:$G$110)-ROW(Correlation!$G$3)+1), ROW(1:1)))</f>
        <v>0.1773941</v>
      </c>
      <c r="J3" s="1">
        <f t="array" ref="J3">INDEX(Correlation!$M$3:$M$110, SMALL(IF(J$2=Correlation!$G$3:$G$110, ROW(Correlation!$G$3:$G$110)-ROW(Correlation!$G$3)+1), ROW(1:1)))</f>
        <v>4.3377100000000002E-2</v>
      </c>
      <c r="K3" s="1">
        <f t="array" ref="K3">INDEX(Correlation!$M$3:$M$110, SMALL(IF(K$2=Correlation!$G$3:$G$110, ROW(Correlation!$G$3:$G$110)-ROW(Correlation!$G$3)+1), ROW(1:1)))</f>
        <v>5.1179099999999998E-2</v>
      </c>
      <c r="L3" s="1">
        <f t="array" ref="L3">INDEX(Correlation!$M$3:$M$110, SMALL(IF(L$2=Correlation!$G$3:$G$110, ROW(Correlation!$G$3:$G$110)-ROW(Correlation!$G$3)+1), ROW(1:1)))</f>
        <v>0.54097649999999997</v>
      </c>
      <c r="M3" s="1">
        <f t="array" ref="M3">INDEX(Correlation!$M$3:$M$110, SMALL(IF(M$2=Correlation!$G$3:$G$110, ROW(Correlation!$G$3:$G$110)-ROW(Correlation!$G$3)+1), ROW(1:1)))</f>
        <v>0.37919350000000002</v>
      </c>
      <c r="N3" s="1">
        <f t="array" ref="N3">INDEX(Correlation!$M$3:$M$110, SMALL(IF(N$2=Correlation!$G$3:$G$110, ROW(Correlation!$G$3:$G$110)-ROW(Correlation!$G$3)+1), ROW(1:1)))</f>
        <v>0.96907560000000004</v>
      </c>
      <c r="O3" s="1">
        <f t="array" ref="O3">INDEX(Correlation!$M$3:$M$110, SMALL(IF(O$2=Correlation!$G$3:$G$110, ROW(Correlation!$G$3:$G$110)-ROW(Correlation!$G$3)+1), ROW(1:1)))</f>
        <v>6.9263759</v>
      </c>
      <c r="P3" s="16">
        <f t="array" ref="P3">INDEX(Correlation!$M$3:$M$110, SMALL(IF(P$2=Correlation!$G$3:$G$110, ROW(Correlation!$G$3:$G$110)-ROW(Correlation!$G$3)+1), ROW(1:1)))</f>
        <v>36.645136299999997</v>
      </c>
      <c r="Q3" s="1">
        <f t="array" ref="Q3">INDEX(Correlation!$M$3:$M$110, SMALL(IF(Q$2=Correlation!$H$3:$H$110, ROW(Correlation!$H$3:$H$110)-ROW(Correlation!$H$3)+1), ROW(1:1)))</f>
        <v>2.6212300000000001E-2</v>
      </c>
      <c r="R3" s="1">
        <f t="array" ref="R3">INDEX(Correlation!$M$3:$M$110, SMALL(IF(R$2=Correlation!$H$3:$H$110, ROW(Correlation!$H$3:$H$110)-ROW(Correlation!$H$3)+1), ROW(1:1)))</f>
        <v>2.4819399999999998E-2</v>
      </c>
      <c r="S3" s="1">
        <f t="array" ref="S3">INDEX(Correlation!$M$3:$M$110, SMALL(IF(S$2=Correlation!$H$3:$H$110, ROW(Correlation!$H$3:$H$110)-ROW(Correlation!$H$3)+1), ROW(1:1)))</f>
        <v>2.3771799999999999E-2</v>
      </c>
      <c r="T3" s="1">
        <f t="array" ref="T3">INDEX(Correlation!$M$3:$M$110, SMALL(IF(T$2=Correlation!$H$3:$H$110, ROW(Correlation!$H$3:$H$110)-ROW(Correlation!$H$3)+1), ROW(1:1)))</f>
        <v>2.9026E-2</v>
      </c>
      <c r="U3" s="1">
        <f t="array" ref="U3">INDEX(Correlation!$M$3:$M$110, SMALL(IF(U$2=Correlation!$H$3:$H$110, ROW(Correlation!$H$3:$H$110)-ROW(Correlation!$H$3)+1), ROW(1:1)))</f>
        <v>9.9513299999999999E-2</v>
      </c>
      <c r="V3" s="1">
        <f t="array" ref="V3">INDEX(Correlation!$M$3:$M$110, SMALL(IF(V$2=Correlation!$H$3:$H$110, ROW(Correlation!$H$3:$H$110)-ROW(Correlation!$H$3)+1), ROW(1:1)))</f>
        <v>0.72665409999999997</v>
      </c>
      <c r="W3" s="1">
        <f t="array" ref="W3">INDEX(Correlation!$M$3:$M$110, SMALL(IF(W$2=Correlation!$H$3:$H$110, ROW(Correlation!$H$3:$H$110)-ROW(Correlation!$H$3)+1), ROW(1:1)))</f>
        <v>0.53126850000000003</v>
      </c>
      <c r="X3" s="16">
        <f t="array" ref="X3">INDEX(Correlation!$M$3:$M$110, SMALL(IF(X$2=Correlation!$H$3:$H$110, ROW(Correlation!$H$3:$H$110)-ROW(Correlation!$H$3)+1), ROW(1:1)))</f>
        <v>0.53395570000000003</v>
      </c>
      <c r="Z3" s="1">
        <f t="array" ref="Z3">INDEX(Correlation!$N$3:$N$110, SMALL(IF(Z$2=Correlation!$E$3:$E$110, ROW(Correlation!$E$3:$E$110)-ROW(Correlation!$E$3)+1), ROW(1:1)))</f>
        <v>3.44736E-2</v>
      </c>
      <c r="AA3" s="1">
        <f t="array" ref="AA3">INDEX(Correlation!$N$3:$N$110, SMALL(IF(AA$2=Correlation!$E$3:$E$110, ROW(Correlation!$E$3:$E$110)-ROW(Correlation!$E$3)+1), ROW(1:1)))</f>
        <v>0.2260597</v>
      </c>
      <c r="AB3" s="16">
        <f t="array" ref="AB3">INDEX(Correlation!$N$3:$N$110, SMALL(IF(AB$2=Correlation!$E$3:$E$110, ROW(Correlation!$E$3:$E$110)-ROW(Correlation!$E$3)+1), ROW(1:1)))</f>
        <v>2.0323235999999998</v>
      </c>
      <c r="AC3" s="20">
        <f t="array" ref="AC3">INDEX(Correlation!$N$3:$N$110, SMALL(IF(AC$2=Correlation!$F$3:$F$110, ROW(Correlation!$F$3:$F$110)-ROW(Correlation!$F$3)+1), ROW(1:1)))</f>
        <v>3.44736E-2</v>
      </c>
      <c r="AD3" s="21">
        <f t="array" ref="AD3">INDEX(Correlation!$N$3:$N$110, SMALL(IF(AD$2=Correlation!$F$3:$F$110, ROW(Correlation!$F$3:$F$110)-ROW(Correlation!$F$3)+1), ROW(1:1)))</f>
        <v>3.5166700000000002E-2</v>
      </c>
      <c r="AE3" s="22">
        <f t="array" ref="AE3">INDEX(Correlation!$N$3:$N$110, SMALL(IF(AE$2=Correlation!$F$3:$F$110, ROW(Correlation!$F$3:$F$110)-ROW(Correlation!$F$3)+1), ROW(1:1)))</f>
        <v>7.19114E-2</v>
      </c>
      <c r="AF3" s="20">
        <f t="array" ref="AF3">INDEX(Correlation!$N$3:$N$110, SMALL(IF(AF$2=Correlation!$G$3:$G$110, ROW(Correlation!$G$3:$G$110)-ROW(Correlation!$G$3)+1), ROW(1:1)))</f>
        <v>3.44736E-2</v>
      </c>
      <c r="AG3" s="21">
        <f t="array" ref="AG3">INDEX(Correlation!$N$3:$N$110, SMALL(IF(AG$2=Correlation!$G$3:$G$110, ROW(Correlation!$G$3:$G$110)-ROW(Correlation!$G$3)+1), ROW(1:1)))</f>
        <v>3.5166700000000002E-2</v>
      </c>
      <c r="AH3" s="21">
        <f t="array" ref="AH3">INDEX(Correlation!$N$3:$N$110, SMALL(IF(AH$2=Correlation!$G$3:$G$110, ROW(Correlation!$G$3:$G$110)-ROW(Correlation!$G$3)+1), ROW(1:1)))</f>
        <v>2.3502499999999999E-2</v>
      </c>
      <c r="AI3" s="21">
        <f t="array" ref="AI3">INDEX(Correlation!$N$3:$N$110, SMALL(IF(AI$2=Correlation!$G$3:$G$110, ROW(Correlation!$G$3:$G$110)-ROW(Correlation!$G$3)+1), ROW(1:1)))</f>
        <v>2.44277E-2</v>
      </c>
      <c r="AJ3" s="21">
        <f t="array" ref="AJ3">INDEX(Correlation!$N$3:$N$110, SMALL(IF(AJ$2=Correlation!$G$3:$G$110, ROW(Correlation!$G$3:$G$110)-ROW(Correlation!$G$3)+1), ROW(1:1)))</f>
        <v>7.19114E-2</v>
      </c>
      <c r="AK3" s="21">
        <f t="array" ref="AK3">INDEX(Correlation!$N$3:$N$110, SMALL(IF(AK$2=Correlation!$G$3:$G$110, ROW(Correlation!$G$3:$G$110)-ROW(Correlation!$G$3)+1), ROW(1:1)))</f>
        <v>4.3434599999999997E-2</v>
      </c>
      <c r="AL3" s="21">
        <f t="array" ref="AL3">INDEX(Correlation!$N$3:$N$110, SMALL(IF(AL$2=Correlation!$G$3:$G$110, ROW(Correlation!$G$3:$G$110)-ROW(Correlation!$G$3)+1), ROW(1:1)))</f>
        <v>3.5891899999999997E-2</v>
      </c>
      <c r="AM3" s="21">
        <f t="array" ref="AM3">INDEX(Correlation!$N$3:$N$110, SMALL(IF(AM$2=Correlation!$G$3:$G$110, ROW(Correlation!$G$3:$G$110)-ROW(Correlation!$G$3)+1), ROW(1:1)))</f>
        <v>7.2617500000000001E-2</v>
      </c>
      <c r="AN3" s="22">
        <f t="array" ref="AN3">INDEX(Correlation!$N$3:$N$110, SMALL(IF(AN$2=Correlation!$G$3:$G$110, ROW(Correlation!$G$3:$G$110)-ROW(Correlation!$G$3)+1), ROW(1:1)))</f>
        <v>7.1290300000000001E-2</v>
      </c>
      <c r="AO3" s="20">
        <f t="array" ref="AO3">INDEX(Correlation!$N$3:$N$110, SMALL(IF(AO$2=Correlation!$H$3:$H$110, ROW(Correlation!$H$3:$H$110)-ROW(Correlation!$H$3)+1), ROW(1:1)))</f>
        <v>3.44736E-2</v>
      </c>
      <c r="AP3" s="21">
        <f t="array" ref="AP3">INDEX(Correlation!$N$3:$N$110, SMALL(IF(AP$2=Correlation!$H$3:$H$110, ROW(Correlation!$H$3:$H$110)-ROW(Correlation!$H$3)+1), ROW(1:1)))</f>
        <v>2.81882E-2</v>
      </c>
      <c r="AQ3" s="21">
        <f t="array" ref="AQ3">INDEX(Correlation!$N$3:$N$110, SMALL(IF(AQ$2=Correlation!$H$3:$H$110, ROW(Correlation!$H$3:$H$110)-ROW(Correlation!$H$3)+1), ROW(1:1)))</f>
        <v>2.4726999999999999E-2</v>
      </c>
      <c r="AR3" s="21">
        <f t="array" ref="AR3">INDEX(Correlation!$N$3:$N$110, SMALL(IF(AR$2=Correlation!$H$3:$H$110, ROW(Correlation!$H$3:$H$110)-ROW(Correlation!$H$3)+1), ROW(1:1)))</f>
        <v>2.9616E-2</v>
      </c>
      <c r="AS3" s="21">
        <f t="array" ref="AS3">INDEX(Correlation!$N$3:$N$110, SMALL(IF(AS$2=Correlation!$H$3:$H$110, ROW(Correlation!$H$3:$H$110)-ROW(Correlation!$H$3)+1), ROW(1:1)))</f>
        <v>5.3815700000000001E-2</v>
      </c>
      <c r="AT3" s="21">
        <f t="array" ref="AT3">INDEX(Correlation!$N$3:$N$110, SMALL(IF(AT$2=Correlation!$H$3:$H$110, ROW(Correlation!$H$3:$H$110)-ROW(Correlation!$H$3)+1), ROW(1:1)))</f>
        <v>0.1006628</v>
      </c>
      <c r="AU3" s="21">
        <f t="array" ref="AU3">INDEX(Correlation!$N$3:$N$110, SMALL(IF(AU$2=Correlation!$H$3:$H$110, ROW(Correlation!$H$3:$H$110)-ROW(Correlation!$H$3)+1), ROW(1:1)))</f>
        <v>8.1101699999999999E-2</v>
      </c>
      <c r="AV3" s="22">
        <f t="array" ref="AV3">INDEX(Correlation!$N$3:$N$110, SMALL(IF(AV$2=Correlation!$H$3:$H$110, ROW(Correlation!$H$3:$H$110)-ROW(Correlation!$H$3)+1), ROW(1:1)))</f>
        <v>7.21387E-2</v>
      </c>
    </row>
    <row r="4" spans="2:48" x14ac:dyDescent="0.25">
      <c r="B4" s="1">
        <f t="array" ref="B4">INDEX(Correlation!$M$3:$M$110, SMALL(IF($B$2=Correlation!$E$3:$E$110, ROW(Correlation!$E$3:$E$110)-ROW(Correlation!$E$3)+1), ROW(2:2)))</f>
        <v>2.4819399999999998E-2</v>
      </c>
      <c r="C4" s="1">
        <f t="array" ref="C4">INDEX(Correlation!$M$3:$M$110, SMALL(IF($C$2=Correlation!$E$3:$E$110, ROW(Correlation!$E$3:$E$110)-ROW(Correlation!$E$3)+1), ROW(2:2)))</f>
        <v>2.5356799999999999E-2</v>
      </c>
      <c r="D4" s="16">
        <f t="array" ref="D4">INDEX(Correlation!$M$3:$M$110, SMALL(IF($D$2=Correlation!$E$3:$E$110, ROW(Correlation!$E$3:$E$110)-ROW(Correlation!$E$3)+1), ROW(2:2)))</f>
        <v>2.3400000000000001E-2</v>
      </c>
      <c r="E4" s="1">
        <f t="array" ref="E4">INDEX(Correlation!$M$3:$M$110, SMALL(IF($E$2=Correlation!$F$3:$F$110, ROW(Correlation!$F$3:$F$110)-ROW(Correlation!$F$3)+1), ROW(2:2)))</f>
        <v>2.4819399999999998E-2</v>
      </c>
      <c r="F4" s="1">
        <f t="array" ref="F4">INDEX(Correlation!$M$3:$M$110, SMALL(IF($F$2=Correlation!$F$3:$F$110, ROW(Correlation!$F$3:$F$110)-ROW(Correlation!$F$3)+1), ROW(2:2)))</f>
        <v>0.1121583</v>
      </c>
      <c r="G4" s="16">
        <f t="array" ref="G4">INDEX(Correlation!$M$3:$M$110, SMALL(IF($G$2=Correlation!$F$3:$F$110, ROW(Correlation!$F$3:$F$110)-ROW(Correlation!$F$3)+1), ROW(2:2)))</f>
        <v>0.51453409999999999</v>
      </c>
      <c r="H4" s="1">
        <f t="array" ref="H4">INDEX(Correlation!$M$3:$M$110, SMALL(IF(H$2=Correlation!$G$3:$G$110, ROW(Correlation!$G$3:$G$110)-ROW(Correlation!$G$3)+1), ROW(2:2)))</f>
        <v>2.4819399999999998E-2</v>
      </c>
      <c r="I4" s="1">
        <f t="array" ref="I4">INDEX(Correlation!$M$3:$M$110, SMALL(IF(I$2=Correlation!$G$3:$G$110, ROW(Correlation!$G$3:$G$110)-ROW(Correlation!$G$3)+1), ROW(2:2)))</f>
        <v>0.1121583</v>
      </c>
      <c r="J4" s="1">
        <f t="array" ref="J4">INDEX(Correlation!$M$3:$M$110, SMALL(IF(J$2=Correlation!$G$3:$G$110, ROW(Correlation!$G$3:$G$110)-ROW(Correlation!$G$3)+1), ROW(2:2)))</f>
        <v>5.1815E-2</v>
      </c>
      <c r="K4" s="1">
        <f t="array" ref="K4">INDEX(Correlation!$M$3:$M$110, SMALL(IF(K$2=Correlation!$G$3:$G$110, ROW(Correlation!$G$3:$G$110)-ROW(Correlation!$G$3)+1), ROW(2:2)))</f>
        <v>6.2179199999999997E-2</v>
      </c>
      <c r="L4" s="1">
        <f t="array" ref="L4">INDEX(Correlation!$M$3:$M$110, SMALL(IF(L$2=Correlation!$G$3:$G$110, ROW(Correlation!$G$3:$G$110)-ROW(Correlation!$G$3)+1), ROW(2:2)))</f>
        <v>0.51453409999999999</v>
      </c>
      <c r="M4" s="1">
        <f t="array" ref="M4">INDEX(Correlation!$M$3:$M$110, SMALL(IF(M$2=Correlation!$G$3:$G$110, ROW(Correlation!$G$3:$G$110)-ROW(Correlation!$G$3)+1), ROW(2:2)))</f>
        <v>0.40051690000000001</v>
      </c>
      <c r="N4" s="1">
        <f t="array" ref="N4">INDEX(Correlation!$M$3:$M$110, SMALL(IF(N$2=Correlation!$G$3:$G$110, ROW(Correlation!$G$3:$G$110)-ROW(Correlation!$G$3)+1), ROW(2:2)))</f>
        <v>0.95260900000000004</v>
      </c>
      <c r="O4" s="1">
        <f t="array" ref="O4">INDEX(Correlation!$M$3:$M$110, SMALL(IF(O$2=Correlation!$G$3:$G$110, ROW(Correlation!$G$3:$G$110)-ROW(Correlation!$G$3)+1), ROW(2:2)))</f>
        <v>6.9123013000000002</v>
      </c>
      <c r="P4" s="16">
        <f t="array" ref="P4">INDEX(Correlation!$M$3:$M$110, SMALL(IF(P$2=Correlation!$G$3:$G$110, ROW(Correlation!$G$3:$G$110)-ROW(Correlation!$G$3)+1), ROW(2:2)))</f>
        <v>36.938375000000001</v>
      </c>
      <c r="Q4" s="1">
        <f t="array" ref="Q4">INDEX(Correlation!$M$3:$M$110, SMALL(IF(Q$2=Correlation!$H$3:$H$110, ROW(Correlation!$H$3:$H$110)-ROW(Correlation!$H$3)+1), ROW(2:2)))</f>
        <v>4.3377100000000002E-2</v>
      </c>
      <c r="R4" s="1">
        <f t="array" ref="R4">INDEX(Correlation!$M$3:$M$110, SMALL(IF(R$2=Correlation!$H$3:$H$110, ROW(Correlation!$H$3:$H$110)-ROW(Correlation!$H$3)+1), ROW(2:2)))</f>
        <v>5.1815E-2</v>
      </c>
      <c r="S4" s="1">
        <f t="array" ref="S4">INDEX(Correlation!$M$3:$M$110, SMALL(IF(S$2=Correlation!$H$3:$H$110, ROW(Correlation!$H$3:$H$110)-ROW(Correlation!$H$3)+1), ROW(2:2)))</f>
        <v>6.0966300000000001E-2</v>
      </c>
      <c r="T4" s="1">
        <f t="array" ref="T4">INDEX(Correlation!$M$3:$M$110, SMALL(IF(T$2=Correlation!$H$3:$H$110, ROW(Correlation!$H$3:$H$110)-ROW(Correlation!$H$3)+1), ROW(2:2)))</f>
        <v>4.3601300000000003E-2</v>
      </c>
      <c r="U4" s="1">
        <f t="array" ref="U4">INDEX(Correlation!$M$3:$M$110, SMALL(IF(U$2=Correlation!$H$3:$H$110, ROW(Correlation!$H$3:$H$110)-ROW(Correlation!$H$3)+1), ROW(2:2)))</f>
        <v>0.39734190000000003</v>
      </c>
      <c r="V4" s="1">
        <f t="array" ref="V4">INDEX(Correlation!$M$3:$M$110, SMALL(IF(V$2=Correlation!$H$3:$H$110, ROW(Correlation!$H$3:$H$110)-ROW(Correlation!$H$3)+1), ROW(2:2)))</f>
        <v>0.37807970000000002</v>
      </c>
      <c r="W4" s="1">
        <f t="array" ref="W4">INDEX(Correlation!$M$3:$M$110, SMALL(IF(W$2=Correlation!$H$3:$H$110, ROW(Correlation!$H$3:$H$110)-ROW(Correlation!$H$3)+1), ROW(2:2)))</f>
        <v>6.9627777999999996</v>
      </c>
      <c r="X4" s="16">
        <f t="array" ref="X4">INDEX(Correlation!$M$3:$M$110, SMALL(IF(X$2=Correlation!$H$3:$H$110, ROW(Correlation!$H$3:$H$110)-ROW(Correlation!$H$3)+1), ROW(2:2)))</f>
        <v>6.9863220000000004</v>
      </c>
      <c r="Z4" s="1">
        <f t="array" ref="Z4">INDEX(Correlation!$N$3:$N$110, SMALL(IF(Z$2=Correlation!$E$3:$E$110, ROW(Correlation!$E$3:$E$110)-ROW(Correlation!$E$3)+1), ROW(2:2)))</f>
        <v>2.81882E-2</v>
      </c>
      <c r="AA4" s="1">
        <f t="array" ref="AA4">INDEX(Correlation!$N$3:$N$110, SMALL(IF(AA$2=Correlation!$E$3:$E$110, ROW(Correlation!$E$3:$E$110)-ROW(Correlation!$E$3)+1), ROW(2:2)))</f>
        <v>0.22529830000000001</v>
      </c>
      <c r="AB4" s="16">
        <f t="array" ref="AB4">INDEX(Correlation!$N$3:$N$110, SMALL(IF(AB$2=Correlation!$E$3:$E$110, ROW(Correlation!$E$3:$E$110)-ROW(Correlation!$E$3)+1), ROW(2:2)))</f>
        <v>2.0246504000000001</v>
      </c>
      <c r="AC4" s="23">
        <f t="array" ref="AC4">INDEX(Correlation!$N$3:$N$110, SMALL(IF(AC$2=Correlation!$F$3:$F$110, ROW(Correlation!$F$3:$F$110)-ROW(Correlation!$F$3)+1), ROW(2:2)))</f>
        <v>2.81882E-2</v>
      </c>
      <c r="AD4" s="24">
        <f t="array" ref="AD4">INDEX(Correlation!$N$3:$N$110, SMALL(IF(AD$2=Correlation!$F$3:$F$110, ROW(Correlation!$F$3:$F$110)-ROW(Correlation!$F$3)+1), ROW(2:2)))</f>
        <v>5.4706100000000001E-2</v>
      </c>
      <c r="AE4" s="16">
        <f t="array" ref="AE4">INDEX(Correlation!$N$3:$N$110, SMALL(IF(AE$2=Correlation!$F$3:$F$110, ROW(Correlation!$F$3:$F$110)-ROW(Correlation!$F$3)+1), ROW(2:2)))</f>
        <v>7.9336100000000007E-2</v>
      </c>
      <c r="AF4" s="23">
        <f t="array" ref="AF4">INDEX(Correlation!$N$3:$N$110, SMALL(IF(AF$2=Correlation!$G$3:$G$110, ROW(Correlation!$G$3:$G$110)-ROW(Correlation!$G$3)+1), ROW(2:2)))</f>
        <v>2.81882E-2</v>
      </c>
      <c r="AG4" s="24">
        <f t="array" ref="AG4">INDEX(Correlation!$N$3:$N$110, SMALL(IF(AG$2=Correlation!$G$3:$G$110, ROW(Correlation!$G$3:$G$110)-ROW(Correlation!$G$3)+1), ROW(2:2)))</f>
        <v>5.4706100000000001E-2</v>
      </c>
      <c r="AH4" s="24">
        <f t="array" ref="AH4">INDEX(Correlation!$N$3:$N$110, SMALL(IF(AH$2=Correlation!$G$3:$G$110, ROW(Correlation!$G$3:$G$110)-ROW(Correlation!$G$3)+1), ROW(2:2)))</f>
        <v>2.5945900000000001E-2</v>
      </c>
      <c r="AI4" s="24">
        <f t="array" ref="AI4">INDEX(Correlation!$N$3:$N$110, SMALL(IF(AI$2=Correlation!$G$3:$G$110, ROW(Correlation!$G$3:$G$110)-ROW(Correlation!$G$3)+1), ROW(2:2)))</f>
        <v>2.3218200000000001E-2</v>
      </c>
      <c r="AJ4" s="24">
        <f t="array" ref="AJ4">INDEX(Correlation!$N$3:$N$110, SMALL(IF(AJ$2=Correlation!$G$3:$G$110, ROW(Correlation!$G$3:$G$110)-ROW(Correlation!$G$3)+1), ROW(2:2)))</f>
        <v>7.9336100000000007E-2</v>
      </c>
      <c r="AK4" s="24">
        <f t="array" ref="AK4">INDEX(Correlation!$N$3:$N$110, SMALL(IF(AK$2=Correlation!$G$3:$G$110, ROW(Correlation!$G$3:$G$110)-ROW(Correlation!$G$3)+1), ROW(2:2)))</f>
        <v>4.38869E-2</v>
      </c>
      <c r="AL4" s="24">
        <f t="array" ref="AL4">INDEX(Correlation!$N$3:$N$110, SMALL(IF(AL$2=Correlation!$G$3:$G$110, ROW(Correlation!$G$3:$G$110)-ROW(Correlation!$G$3)+1), ROW(2:2)))</f>
        <v>3.8901900000000003E-2</v>
      </c>
      <c r="AM4" s="24">
        <f t="array" ref="AM4">INDEX(Correlation!$N$3:$N$110, SMALL(IF(AM$2=Correlation!$G$3:$G$110, ROW(Correlation!$G$3:$G$110)-ROW(Correlation!$G$3)+1), ROW(2:2)))</f>
        <v>7.5328800000000001E-2</v>
      </c>
      <c r="AN4" s="16">
        <f t="array" ref="AN4">INDEX(Correlation!$N$3:$N$110, SMALL(IF(AN$2=Correlation!$G$3:$G$110, ROW(Correlation!$G$3:$G$110)-ROW(Correlation!$G$3)+1), ROW(2:2)))</f>
        <v>7.7014299999999994E-2</v>
      </c>
      <c r="AO4" s="23">
        <f t="array" ref="AO4">INDEX(Correlation!$N$3:$N$110, SMALL(IF(AO$2=Correlation!$H$3:$H$110, ROW(Correlation!$H$3:$H$110)-ROW(Correlation!$H$3)+1), ROW(2:2)))</f>
        <v>2.3502499999999999E-2</v>
      </c>
      <c r="AP4" s="24">
        <f t="array" ref="AP4">INDEX(Correlation!$N$3:$N$110, SMALL(IF(AP$2=Correlation!$H$3:$H$110, ROW(Correlation!$H$3:$H$110)-ROW(Correlation!$H$3)+1), ROW(2:2)))</f>
        <v>2.5945900000000001E-2</v>
      </c>
      <c r="AQ4" s="24">
        <f t="array" ref="AQ4">INDEX(Correlation!$N$3:$N$110, SMALL(IF(AQ$2=Correlation!$H$3:$H$110, ROW(Correlation!$H$3:$H$110)-ROW(Correlation!$H$3)+1), ROW(2:2)))</f>
        <v>2.63667E-2</v>
      </c>
      <c r="AR4" s="24">
        <f t="array" ref="AR4">INDEX(Correlation!$N$3:$N$110, SMALL(IF(AR$2=Correlation!$H$3:$H$110, ROW(Correlation!$H$3:$H$110)-ROW(Correlation!$H$3)+1), ROW(2:2)))</f>
        <v>2.3004E-2</v>
      </c>
      <c r="AS4" s="24">
        <f t="array" ref="AS4">INDEX(Correlation!$N$3:$N$110, SMALL(IF(AS$2=Correlation!$H$3:$H$110, ROW(Correlation!$H$3:$H$110)-ROW(Correlation!$H$3)+1), ROW(2:2)))</f>
        <v>4.5271199999999998E-2</v>
      </c>
      <c r="AT4" s="24">
        <f t="array" ref="AT4">INDEX(Correlation!$N$3:$N$110, SMALL(IF(AT$2=Correlation!$H$3:$H$110, ROW(Correlation!$H$3:$H$110)-ROW(Correlation!$H$3)+1), ROW(2:2)))</f>
        <v>4.3769099999999998E-2</v>
      </c>
      <c r="AU4" s="24">
        <f t="array" ref="AU4">INDEX(Correlation!$N$3:$N$110, SMALL(IF(AU$2=Correlation!$H$3:$H$110, ROW(Correlation!$H$3:$H$110)-ROW(Correlation!$H$3)+1), ROW(2:2)))</f>
        <v>7.4943399999999993E-2</v>
      </c>
      <c r="AV4" s="16">
        <f t="array" ref="AV4">INDEX(Correlation!$N$3:$N$110, SMALL(IF(AV$2=Correlation!$H$3:$H$110, ROW(Correlation!$H$3:$H$110)-ROW(Correlation!$H$3)+1), ROW(2:2)))</f>
        <v>6.9213300000000005E-2</v>
      </c>
    </row>
    <row r="5" spans="2:48" x14ac:dyDescent="0.25">
      <c r="B5" s="1">
        <f t="array" ref="B5">INDEX(Correlation!$M$3:$M$110, SMALL(IF($B$2=Correlation!$E$3:$E$110, ROW(Correlation!$E$3:$E$110)-ROW(Correlation!$E$3)+1), ROW(3:3)))</f>
        <v>2.3771799999999999E-2</v>
      </c>
      <c r="C5" s="1">
        <f t="array" ref="C5">INDEX(Correlation!$M$3:$M$110, SMALL(IF($C$2=Correlation!$E$3:$E$110, ROW(Correlation!$E$3:$E$110)-ROW(Correlation!$E$3)+1), ROW(3:3)))</f>
        <v>3.3881500000000002E-2</v>
      </c>
      <c r="D5" s="16">
        <f t="array" ref="D5">INDEX(Correlation!$M$3:$M$110, SMALL(IF($D$2=Correlation!$E$3:$E$110, ROW(Correlation!$E$3:$E$110)-ROW(Correlation!$E$3)+1), ROW(3:3)))</f>
        <v>3.03293E-2</v>
      </c>
      <c r="E5" s="1">
        <f t="array" ref="E5">INDEX(Correlation!$M$3:$M$110, SMALL(IF($E$2=Correlation!$F$3:$F$110, ROW(Correlation!$F$3:$F$110)-ROW(Correlation!$F$3)+1), ROW(3:3)))</f>
        <v>2.3771799999999999E-2</v>
      </c>
      <c r="F5" s="1">
        <f t="array" ref="F5">INDEX(Correlation!$M$3:$M$110, SMALL(IF($F$2=Correlation!$F$3:$F$110, ROW(Correlation!$F$3:$F$110)-ROW(Correlation!$F$3)+1), ROW(3:3)))</f>
        <v>9.9513299999999999E-2</v>
      </c>
      <c r="G5" s="16">
        <f t="array" ref="G5">INDEX(Correlation!$M$3:$M$110, SMALL(IF($G$2=Correlation!$F$3:$F$110, ROW(Correlation!$F$3:$F$110)-ROW(Correlation!$F$3)+1), ROW(3:3)))</f>
        <v>0.53126850000000003</v>
      </c>
      <c r="H5" s="1">
        <f t="array" ref="H5">INDEX(Correlation!$M$3:$M$110, SMALL(IF(H$2=Correlation!$G$3:$G$110, ROW(Correlation!$G$3:$G$110)-ROW(Correlation!$G$3)+1), ROW(3:3)))</f>
        <v>2.3771799999999999E-2</v>
      </c>
      <c r="I5" s="1">
        <f t="array" ref="I5">INDEX(Correlation!$M$3:$M$110, SMALL(IF(I$2=Correlation!$G$3:$G$110, ROW(Correlation!$G$3:$G$110)-ROW(Correlation!$G$3)+1), ROW(3:3)))</f>
        <v>9.9513299999999999E-2</v>
      </c>
      <c r="J5" s="1">
        <f t="array" ref="J5">INDEX(Correlation!$M$3:$M$110, SMALL(IF(J$2=Correlation!$G$3:$G$110, ROW(Correlation!$G$3:$G$110)-ROW(Correlation!$G$3)+1), ROW(3:3)))</f>
        <v>6.0966300000000001E-2</v>
      </c>
      <c r="K5" s="1">
        <f t="array" ref="K5">INDEX(Correlation!$M$3:$M$110, SMALL(IF(K$2=Correlation!$G$3:$G$110, ROW(Correlation!$G$3:$G$110)-ROW(Correlation!$G$3)+1), ROW(3:3)))</f>
        <v>5.5190299999999998E-2</v>
      </c>
      <c r="L5" s="1">
        <f t="array" ref="L5">INDEX(Correlation!$M$3:$M$110, SMALL(IF(L$2=Correlation!$G$3:$G$110, ROW(Correlation!$G$3:$G$110)-ROW(Correlation!$G$3)+1), ROW(3:3)))</f>
        <v>0.53126850000000003</v>
      </c>
      <c r="M5" s="1">
        <f t="array" ref="M5">INDEX(Correlation!$M$3:$M$110, SMALL(IF(M$2=Correlation!$G$3:$G$110, ROW(Correlation!$G$3:$G$110)-ROW(Correlation!$G$3)+1), ROW(3:3)))</f>
        <v>0.39734190000000003</v>
      </c>
      <c r="N5" s="1">
        <f t="array" ref="N5">INDEX(Correlation!$M$3:$M$110, SMALL(IF(N$2=Correlation!$G$3:$G$110, ROW(Correlation!$G$3:$G$110)-ROW(Correlation!$G$3)+1), ROW(3:3)))</f>
        <v>0.92985810000000002</v>
      </c>
      <c r="O5" s="1">
        <f t="array" ref="O5">INDEX(Correlation!$M$3:$M$110, SMALL(IF(O$2=Correlation!$G$3:$G$110, ROW(Correlation!$G$3:$G$110)-ROW(Correlation!$G$3)+1), ROW(3:3)))</f>
        <v>6.9627777999999996</v>
      </c>
      <c r="P5" s="16">
        <f t="array" ref="P5">INDEX(Correlation!$M$3:$M$110, SMALL(IF(P$2=Correlation!$G$3:$G$110, ROW(Correlation!$G$3:$G$110)-ROW(Correlation!$G$3)+1), ROW(3:3)))</f>
        <v>37.0139535</v>
      </c>
      <c r="Q5" s="1">
        <f t="array" ref="Q5">INDEX(Correlation!$M$3:$M$110, SMALL(IF(Q$2=Correlation!$H$3:$H$110, ROW(Correlation!$H$3:$H$110)-ROW(Correlation!$H$3)+1), ROW(3:3)))</f>
        <v>5.1179099999999998E-2</v>
      </c>
      <c r="R5" s="1">
        <f t="array" ref="R5">INDEX(Correlation!$M$3:$M$110, SMALL(IF(R$2=Correlation!$H$3:$H$110, ROW(Correlation!$H$3:$H$110)-ROW(Correlation!$H$3)+1), ROW(3:3)))</f>
        <v>6.2179199999999997E-2</v>
      </c>
      <c r="S5" s="1">
        <f t="array" ref="S5">INDEX(Correlation!$M$3:$M$110, SMALL(IF(S$2=Correlation!$H$3:$H$110, ROW(Correlation!$H$3:$H$110)-ROW(Correlation!$H$3)+1), ROW(3:3)))</f>
        <v>5.5190299999999998E-2</v>
      </c>
      <c r="T5" s="1">
        <f t="array" ref="T5">INDEX(Correlation!$M$3:$M$110, SMALL(IF(T$2=Correlation!$H$3:$H$110, ROW(Correlation!$H$3:$H$110)-ROW(Correlation!$H$3)+1), ROW(3:3)))</f>
        <v>6.5205700000000005E-2</v>
      </c>
      <c r="U5" s="1">
        <f t="array" ref="U5">INDEX(Correlation!$M$3:$M$110, SMALL(IF(U$2=Correlation!$H$3:$H$110, ROW(Correlation!$H$3:$H$110)-ROW(Correlation!$H$3)+1), ROW(3:3)))</f>
        <v>0.92985810000000002</v>
      </c>
      <c r="V5" s="1">
        <f t="array" ref="V5">INDEX(Correlation!$M$3:$M$110, SMALL(IF(V$2=Correlation!$H$3:$H$110, ROW(Correlation!$H$3:$H$110)-ROW(Correlation!$H$3)+1), ROW(3:3)))</f>
        <v>1.0002732999999999</v>
      </c>
      <c r="W5" s="1">
        <f t="array" ref="W5">INDEX(Correlation!$M$3:$M$110, SMALL(IF(W$2=Correlation!$H$3:$H$110, ROW(Correlation!$H$3:$H$110)-ROW(Correlation!$H$3)+1), ROW(3:3)))</f>
        <v>37.0139535</v>
      </c>
      <c r="X5" s="16">
        <f t="array" ref="X5">INDEX(Correlation!$M$3:$M$110, SMALL(IF(X$2=Correlation!$H$3:$H$110, ROW(Correlation!$H$3:$H$110)-ROW(Correlation!$H$3)+1), ROW(3:3)))</f>
        <v>36.738167300000001</v>
      </c>
      <c r="Z5" s="1">
        <f t="array" ref="Z5">INDEX(Correlation!$N$3:$N$110, SMALL(IF(Z$2=Correlation!$E$3:$E$110, ROW(Correlation!$E$3:$E$110)-ROW(Correlation!$E$3)+1), ROW(3:3)))</f>
        <v>2.4726999999999999E-2</v>
      </c>
      <c r="AA5" s="1">
        <f t="array" ref="AA5">INDEX(Correlation!$N$3:$N$110, SMALL(IF(AA$2=Correlation!$E$3:$E$110, ROW(Correlation!$E$3:$E$110)-ROW(Correlation!$E$3)+1), ROW(3:3)))</f>
        <v>0.23524600000000001</v>
      </c>
      <c r="AB5" s="16">
        <f t="array" ref="AB5">INDEX(Correlation!$N$3:$N$110, SMALL(IF(AB$2=Correlation!$E$3:$E$110, ROW(Correlation!$E$3:$E$110)-ROW(Correlation!$E$3)+1), ROW(3:3)))</f>
        <v>2.0617226</v>
      </c>
      <c r="AC5" s="23">
        <f t="array" ref="AC5">INDEX(Correlation!$N$3:$N$110, SMALL(IF(AC$2=Correlation!$F$3:$F$110, ROW(Correlation!$F$3:$F$110)-ROW(Correlation!$F$3)+1), ROW(3:3)))</f>
        <v>2.4726999999999999E-2</v>
      </c>
      <c r="AD5" s="24">
        <f t="array" ref="AD5">INDEX(Correlation!$N$3:$N$110, SMALL(IF(AD$2=Correlation!$F$3:$F$110, ROW(Correlation!$F$3:$F$110)-ROW(Correlation!$F$3)+1), ROW(3:3)))</f>
        <v>5.3815700000000001E-2</v>
      </c>
      <c r="AE5" s="16">
        <f t="array" ref="AE5">INDEX(Correlation!$N$3:$N$110, SMALL(IF(AE$2=Correlation!$F$3:$F$110, ROW(Correlation!$F$3:$F$110)-ROW(Correlation!$F$3)+1), ROW(3:3)))</f>
        <v>8.1101699999999999E-2</v>
      </c>
      <c r="AF5" s="23">
        <f t="array" ref="AF5">INDEX(Correlation!$N$3:$N$110, SMALL(IF(AF$2=Correlation!$G$3:$G$110, ROW(Correlation!$G$3:$G$110)-ROW(Correlation!$G$3)+1), ROW(3:3)))</f>
        <v>2.4726999999999999E-2</v>
      </c>
      <c r="AG5" s="24">
        <f t="array" ref="AG5">INDEX(Correlation!$N$3:$N$110, SMALL(IF(AG$2=Correlation!$G$3:$G$110, ROW(Correlation!$G$3:$G$110)-ROW(Correlation!$G$3)+1), ROW(3:3)))</f>
        <v>5.3815700000000001E-2</v>
      </c>
      <c r="AH5" s="24">
        <f t="array" ref="AH5">INDEX(Correlation!$N$3:$N$110, SMALL(IF(AH$2=Correlation!$G$3:$G$110, ROW(Correlation!$G$3:$G$110)-ROW(Correlation!$G$3)+1), ROW(3:3)))</f>
        <v>2.63667E-2</v>
      </c>
      <c r="AI5" s="24">
        <f t="array" ref="AI5">INDEX(Correlation!$N$3:$N$110, SMALL(IF(AI$2=Correlation!$G$3:$G$110, ROW(Correlation!$G$3:$G$110)-ROW(Correlation!$G$3)+1), ROW(3:3)))</f>
        <v>2.5479999999999999E-2</v>
      </c>
      <c r="AJ5" s="24">
        <f t="array" ref="AJ5">INDEX(Correlation!$N$3:$N$110, SMALL(IF(AJ$2=Correlation!$G$3:$G$110, ROW(Correlation!$G$3:$G$110)-ROW(Correlation!$G$3)+1), ROW(3:3)))</f>
        <v>8.1101699999999999E-2</v>
      </c>
      <c r="AK5" s="24">
        <f t="array" ref="AK5">INDEX(Correlation!$N$3:$N$110, SMALL(IF(AK$2=Correlation!$G$3:$G$110, ROW(Correlation!$G$3:$G$110)-ROW(Correlation!$G$3)+1), ROW(3:3)))</f>
        <v>4.5271199999999998E-2</v>
      </c>
      <c r="AL5" s="24">
        <f t="array" ref="AL5">INDEX(Correlation!$N$3:$N$110, SMALL(IF(AL$2=Correlation!$G$3:$G$110, ROW(Correlation!$G$3:$G$110)-ROW(Correlation!$G$3)+1), ROW(3:3)))</f>
        <v>4.2927699999999999E-2</v>
      </c>
      <c r="AM5" s="24">
        <f t="array" ref="AM5">INDEX(Correlation!$N$3:$N$110, SMALL(IF(AM$2=Correlation!$G$3:$G$110, ROW(Correlation!$G$3:$G$110)-ROW(Correlation!$G$3)+1), ROW(3:3)))</f>
        <v>7.4943399999999993E-2</v>
      </c>
      <c r="AN5" s="16">
        <f t="array" ref="AN5">INDEX(Correlation!$N$3:$N$110, SMALL(IF(AN$2=Correlation!$G$3:$G$110, ROW(Correlation!$G$3:$G$110)-ROW(Correlation!$G$3)+1), ROW(3:3)))</f>
        <v>7.7777299999999994E-2</v>
      </c>
      <c r="AO5" s="23">
        <f t="array" ref="AO5">INDEX(Correlation!$N$3:$N$110, SMALL(IF(AO$2=Correlation!$H$3:$H$110, ROW(Correlation!$H$3:$H$110)-ROW(Correlation!$H$3)+1), ROW(3:3)))</f>
        <v>2.44277E-2</v>
      </c>
      <c r="AP5" s="24">
        <f t="array" ref="AP5">INDEX(Correlation!$N$3:$N$110, SMALL(IF(AP$2=Correlation!$H$3:$H$110, ROW(Correlation!$H$3:$H$110)-ROW(Correlation!$H$3)+1), ROW(3:3)))</f>
        <v>2.3218200000000001E-2</v>
      </c>
      <c r="AQ5" s="24">
        <f t="array" ref="AQ5">INDEX(Correlation!$N$3:$N$110, SMALL(IF(AQ$2=Correlation!$H$3:$H$110, ROW(Correlation!$H$3:$H$110)-ROW(Correlation!$H$3)+1), ROW(3:3)))</f>
        <v>2.5479999999999999E-2</v>
      </c>
      <c r="AR5" s="24">
        <f t="array" ref="AR5">INDEX(Correlation!$N$3:$N$110, SMALL(IF(AR$2=Correlation!$H$3:$H$110, ROW(Correlation!$H$3:$H$110)-ROW(Correlation!$H$3)+1), ROW(3:3)))</f>
        <v>3.4722700000000002E-2</v>
      </c>
      <c r="AS5" s="24">
        <f t="array" ref="AS5">INDEX(Correlation!$N$3:$N$110, SMALL(IF(AS$2=Correlation!$H$3:$H$110, ROW(Correlation!$H$3:$H$110)-ROW(Correlation!$H$3)+1), ROW(3:3)))</f>
        <v>4.2927699999999999E-2</v>
      </c>
      <c r="AT5" s="24">
        <f t="array" ref="AT5">INDEX(Correlation!$N$3:$N$110, SMALL(IF(AT$2=Correlation!$H$3:$H$110, ROW(Correlation!$H$3:$H$110)-ROW(Correlation!$H$3)+1), ROW(3:3)))</f>
        <v>4.9684899999999997E-2</v>
      </c>
      <c r="AU5" s="24">
        <f t="array" ref="AU5">INDEX(Correlation!$N$3:$N$110, SMALL(IF(AU$2=Correlation!$H$3:$H$110, ROW(Correlation!$H$3:$H$110)-ROW(Correlation!$H$3)+1), ROW(3:3)))</f>
        <v>7.7777299999999994E-2</v>
      </c>
      <c r="AV5" s="16">
        <f t="array" ref="AV5">INDEX(Correlation!$N$3:$N$110, SMALL(IF(AV$2=Correlation!$H$3:$H$110, ROW(Correlation!$H$3:$H$110)-ROW(Correlation!$H$3)+1), ROW(3:3)))</f>
        <v>6.8771499999999999E-2</v>
      </c>
    </row>
    <row r="6" spans="2:48" x14ac:dyDescent="0.25">
      <c r="B6" s="1">
        <f t="array" ref="B6">INDEX(Correlation!$M$3:$M$110, SMALL(IF($B$2=Correlation!$E$3:$E$110, ROW(Correlation!$E$3:$E$110)-ROW(Correlation!$E$3)+1), ROW(4:4)))</f>
        <v>2.9026E-2</v>
      </c>
      <c r="C6" s="1">
        <f t="array" ref="C6">INDEX(Correlation!$M$3:$M$110, SMALL(IF($C$2=Correlation!$E$3:$E$110, ROW(Correlation!$E$3:$E$110)-ROW(Correlation!$E$3)+1), ROW(4:4)))</f>
        <v>2.9525699999999998E-2</v>
      </c>
      <c r="D6" s="16">
        <f t="array" ref="D6">INDEX(Correlation!$M$3:$M$110, SMALL(IF($D$2=Correlation!$E$3:$E$110, ROW(Correlation!$E$3:$E$110)-ROW(Correlation!$E$3)+1), ROW(4:4)))</f>
        <v>3.0526899999999999E-2</v>
      </c>
      <c r="E6" s="1">
        <f t="array" ref="E6">INDEX(Correlation!$M$3:$M$110, SMALL(IF($E$2=Correlation!$F$3:$F$110, ROW(Correlation!$F$3:$F$110)-ROW(Correlation!$F$3)+1), ROW(4:4)))</f>
        <v>2.9026E-2</v>
      </c>
      <c r="F6" s="1">
        <f t="array" ref="F6">INDEX(Correlation!$M$3:$M$110, SMALL(IF($F$2=Correlation!$F$3:$F$110, ROW(Correlation!$F$3:$F$110)-ROW(Correlation!$F$3)+1), ROW(4:4)))</f>
        <v>0.72665409999999997</v>
      </c>
      <c r="G6" s="16">
        <f t="array" ref="G6">INDEX(Correlation!$M$3:$M$110, SMALL(IF($G$2=Correlation!$F$3:$F$110, ROW(Correlation!$F$3:$F$110)-ROW(Correlation!$F$3)+1), ROW(4:4)))</f>
        <v>0.53395570000000003</v>
      </c>
      <c r="H6" s="1">
        <f t="array" ref="H6">INDEX(Correlation!$M$3:$M$110, SMALL(IF(H$2=Correlation!$G$3:$G$110, ROW(Correlation!$G$3:$G$110)-ROW(Correlation!$G$3)+1), ROW(4:4)))</f>
        <v>2.9026E-2</v>
      </c>
      <c r="I6" s="1">
        <f t="array" ref="I6">INDEX(Correlation!$M$3:$M$110, SMALL(IF(I$2=Correlation!$G$3:$G$110, ROW(Correlation!$G$3:$G$110)-ROW(Correlation!$G$3)+1), ROW(4:4)))</f>
        <v>0.72665409999999997</v>
      </c>
      <c r="J6" s="1">
        <f t="array" ref="J6">INDEX(Correlation!$M$3:$M$110, SMALL(IF(J$2=Correlation!$G$3:$G$110, ROW(Correlation!$G$3:$G$110)-ROW(Correlation!$G$3)+1), ROW(4:4)))</f>
        <v>4.3601300000000003E-2</v>
      </c>
      <c r="K6" s="1">
        <f t="array" ref="K6">INDEX(Correlation!$M$3:$M$110, SMALL(IF(K$2=Correlation!$G$3:$G$110, ROW(Correlation!$G$3:$G$110)-ROW(Correlation!$G$3)+1), ROW(4:4)))</f>
        <v>6.5205700000000005E-2</v>
      </c>
      <c r="L6" s="1">
        <f t="array" ref="L6">INDEX(Correlation!$M$3:$M$110, SMALL(IF(L$2=Correlation!$G$3:$G$110, ROW(Correlation!$G$3:$G$110)-ROW(Correlation!$G$3)+1), ROW(4:4)))</f>
        <v>0.53395570000000003</v>
      </c>
      <c r="M6" s="1">
        <f t="array" ref="M6">INDEX(Correlation!$M$3:$M$110, SMALL(IF(M$2=Correlation!$G$3:$G$110, ROW(Correlation!$G$3:$G$110)-ROW(Correlation!$G$3)+1), ROW(4:4)))</f>
        <v>0.37807970000000002</v>
      </c>
      <c r="N6" s="1">
        <f t="array" ref="N6">INDEX(Correlation!$M$3:$M$110, SMALL(IF(N$2=Correlation!$G$3:$G$110, ROW(Correlation!$G$3:$G$110)-ROW(Correlation!$G$3)+1), ROW(4:4)))</f>
        <v>1.0002732999999999</v>
      </c>
      <c r="O6" s="1">
        <f t="array" ref="O6">INDEX(Correlation!$M$3:$M$110, SMALL(IF(O$2=Correlation!$G$3:$G$110, ROW(Correlation!$G$3:$G$110)-ROW(Correlation!$G$3)+1), ROW(4:4)))</f>
        <v>6.9863220000000004</v>
      </c>
      <c r="P6" s="16">
        <f t="array" ref="P6">INDEX(Correlation!$M$3:$M$110, SMALL(IF(P$2=Correlation!$G$3:$G$110, ROW(Correlation!$G$3:$G$110)-ROW(Correlation!$G$3)+1), ROW(4:4)))</f>
        <v>36.738167300000001</v>
      </c>
      <c r="Q6" s="1">
        <f t="array" ref="Q6">INDEX(Correlation!$M$3:$M$110, SMALL(IF(Q$2=Correlation!$H$3:$H$110, ROW(Correlation!$H$3:$H$110)-ROW(Correlation!$H$3)+1), ROW(4:4)))</f>
        <v>0.1773941</v>
      </c>
      <c r="R6" s="1">
        <f t="array" ref="R6">INDEX(Correlation!$M$3:$M$110, SMALL(IF(R$2=Correlation!$H$3:$H$110, ROW(Correlation!$H$3:$H$110)-ROW(Correlation!$H$3)+1), ROW(4:4)))</f>
        <v>0.1121583</v>
      </c>
      <c r="S6" s="1">
        <f t="array" ref="S6">INDEX(Correlation!$M$3:$M$110, SMALL(IF(S$2=Correlation!$H$3:$H$110, ROW(Correlation!$H$3:$H$110)-ROW(Correlation!$H$3)+1), ROW(4:4)))</f>
        <v>3.3881500000000002E-2</v>
      </c>
      <c r="T6" s="1">
        <f t="array" ref="T6">INDEX(Correlation!$M$3:$M$110, SMALL(IF(T$2=Correlation!$H$3:$H$110, ROW(Correlation!$H$3:$H$110)-ROW(Correlation!$H$3)+1), ROW(4:4)))</f>
        <v>2.9525699999999998E-2</v>
      </c>
      <c r="U6" s="1">
        <f t="array" ref="U6">INDEX(Correlation!$M$3:$M$110, SMALL(IF(U$2=Correlation!$H$3:$H$110, ROW(Correlation!$H$3:$H$110)-ROW(Correlation!$H$3)+1), ROW(4:4)))</f>
        <v>9.9720699999999995E-2</v>
      </c>
      <c r="V6" s="1">
        <f t="array" ref="V6">INDEX(Correlation!$M$3:$M$110, SMALL(IF(V$2=Correlation!$H$3:$H$110, ROW(Correlation!$H$3:$H$110)-ROW(Correlation!$H$3)+1), ROW(4:4)))</f>
        <v>0.21073900000000001</v>
      </c>
      <c r="W6" s="1">
        <f t="array" ref="W6">INDEX(Correlation!$M$3:$M$110, SMALL(IF(W$2=Correlation!$H$3:$H$110, ROW(Correlation!$H$3:$H$110)-ROW(Correlation!$H$3)+1), ROW(4:4)))</f>
        <v>0.55030120000000005</v>
      </c>
      <c r="X6" s="16">
        <f t="array" ref="X6">INDEX(Correlation!$M$3:$M$110, SMALL(IF(X$2=Correlation!$H$3:$H$110, ROW(Correlation!$H$3:$H$110)-ROW(Correlation!$H$3)+1), ROW(4:4)))</f>
        <v>0.56672409999999995</v>
      </c>
      <c r="Z6" s="1">
        <f t="array" ref="Z6">INDEX(Correlation!$N$3:$N$110, SMALL(IF(Z$2=Correlation!$E$3:$E$110, ROW(Correlation!$E$3:$E$110)-ROW(Correlation!$E$3)+1), ROW(4:4)))</f>
        <v>2.9616E-2</v>
      </c>
      <c r="AA6" s="1">
        <f t="array" ref="AA6">INDEX(Correlation!$N$3:$N$110, SMALL(IF(AA$2=Correlation!$E$3:$E$110, ROW(Correlation!$E$3:$E$110)-ROW(Correlation!$E$3)+1), ROW(4:4)))</f>
        <v>0.26669280000000001</v>
      </c>
      <c r="AB6" s="16">
        <f t="array" ref="AB6">INDEX(Correlation!$N$3:$N$110, SMALL(IF(AB$2=Correlation!$E$3:$E$110, ROW(Correlation!$E$3:$E$110)-ROW(Correlation!$E$3)+1), ROW(4:4)))</f>
        <v>2.0491674999999998</v>
      </c>
      <c r="AC6" s="23">
        <f t="array" ref="AC6">INDEX(Correlation!$N$3:$N$110, SMALL(IF(AC$2=Correlation!$F$3:$F$110, ROW(Correlation!$F$3:$F$110)-ROW(Correlation!$F$3)+1), ROW(4:4)))</f>
        <v>2.9616E-2</v>
      </c>
      <c r="AD6" s="24">
        <f t="array" ref="AD6">INDEX(Correlation!$N$3:$N$110, SMALL(IF(AD$2=Correlation!$F$3:$F$110, ROW(Correlation!$F$3:$F$110)-ROW(Correlation!$F$3)+1), ROW(4:4)))</f>
        <v>0.1006628</v>
      </c>
      <c r="AE6" s="16">
        <f t="array" ref="AE6">INDEX(Correlation!$N$3:$N$110, SMALL(IF(AE$2=Correlation!$F$3:$F$110, ROW(Correlation!$F$3:$F$110)-ROW(Correlation!$F$3)+1), ROW(4:4)))</f>
        <v>7.21387E-2</v>
      </c>
      <c r="AF6" s="23">
        <f t="array" ref="AF6">INDEX(Correlation!$N$3:$N$110, SMALL(IF(AF$2=Correlation!$G$3:$G$110, ROW(Correlation!$G$3:$G$110)-ROW(Correlation!$G$3)+1), ROW(4:4)))</f>
        <v>2.9616E-2</v>
      </c>
      <c r="AG6" s="24">
        <f t="array" ref="AG6">INDEX(Correlation!$N$3:$N$110, SMALL(IF(AG$2=Correlation!$G$3:$G$110, ROW(Correlation!$G$3:$G$110)-ROW(Correlation!$G$3)+1), ROW(4:4)))</f>
        <v>0.1006628</v>
      </c>
      <c r="AH6" s="24">
        <f t="array" ref="AH6">INDEX(Correlation!$N$3:$N$110, SMALL(IF(AH$2=Correlation!$G$3:$G$110, ROW(Correlation!$G$3:$G$110)-ROW(Correlation!$G$3)+1), ROW(4:4)))</f>
        <v>2.3004E-2</v>
      </c>
      <c r="AI6" s="24">
        <f t="array" ref="AI6">INDEX(Correlation!$N$3:$N$110, SMALL(IF(AI$2=Correlation!$G$3:$G$110, ROW(Correlation!$G$3:$G$110)-ROW(Correlation!$G$3)+1), ROW(4:4)))</f>
        <v>3.4722700000000002E-2</v>
      </c>
      <c r="AJ6" s="24">
        <f t="array" ref="AJ6">INDEX(Correlation!$N$3:$N$110, SMALL(IF(AJ$2=Correlation!$G$3:$G$110, ROW(Correlation!$G$3:$G$110)-ROW(Correlation!$G$3)+1), ROW(4:4)))</f>
        <v>7.21387E-2</v>
      </c>
      <c r="AK6" s="24">
        <f t="array" ref="AK6">INDEX(Correlation!$N$3:$N$110, SMALL(IF(AK$2=Correlation!$G$3:$G$110, ROW(Correlation!$G$3:$G$110)-ROW(Correlation!$G$3)+1), ROW(4:4)))</f>
        <v>4.3769099999999998E-2</v>
      </c>
      <c r="AL6" s="24">
        <f t="array" ref="AL6">INDEX(Correlation!$N$3:$N$110, SMALL(IF(AL$2=Correlation!$G$3:$G$110, ROW(Correlation!$G$3:$G$110)-ROW(Correlation!$G$3)+1), ROW(4:4)))</f>
        <v>4.9684899999999997E-2</v>
      </c>
      <c r="AM6" s="24">
        <f t="array" ref="AM6">INDEX(Correlation!$N$3:$N$110, SMALL(IF(AM$2=Correlation!$G$3:$G$110, ROW(Correlation!$G$3:$G$110)-ROW(Correlation!$G$3)+1), ROW(4:4)))</f>
        <v>6.9213300000000005E-2</v>
      </c>
      <c r="AN6" s="16">
        <f t="array" ref="AN6">INDEX(Correlation!$N$3:$N$110, SMALL(IF(AN$2=Correlation!$G$3:$G$110, ROW(Correlation!$G$3:$G$110)-ROW(Correlation!$G$3)+1), ROW(4:4)))</f>
        <v>6.8771499999999999E-2</v>
      </c>
      <c r="AO6" s="23">
        <f t="array" ref="AO6">INDEX(Correlation!$N$3:$N$110, SMALL(IF(AO$2=Correlation!$H$3:$H$110, ROW(Correlation!$H$3:$H$110)-ROW(Correlation!$H$3)+1), ROW(4:4)))</f>
        <v>3.5166700000000002E-2</v>
      </c>
      <c r="AP6" s="24">
        <f t="array" ref="AP6">INDEX(Correlation!$N$3:$N$110, SMALL(IF(AP$2=Correlation!$H$3:$H$110, ROW(Correlation!$H$3:$H$110)-ROW(Correlation!$H$3)+1), ROW(4:4)))</f>
        <v>5.4706100000000001E-2</v>
      </c>
      <c r="AQ6" s="24">
        <f t="array" ref="AQ6">INDEX(Correlation!$N$3:$N$110, SMALL(IF(AQ$2=Correlation!$H$3:$H$110, ROW(Correlation!$H$3:$H$110)-ROW(Correlation!$H$3)+1), ROW(4:4)))</f>
        <v>0.23524600000000001</v>
      </c>
      <c r="AR6" s="24">
        <f t="array" ref="AR6">INDEX(Correlation!$N$3:$N$110, SMALL(IF(AR$2=Correlation!$H$3:$H$110, ROW(Correlation!$H$3:$H$110)-ROW(Correlation!$H$3)+1), ROW(4:4)))</f>
        <v>0.26669280000000001</v>
      </c>
      <c r="AS6" s="24">
        <f t="array" ref="AS6">INDEX(Correlation!$N$3:$N$110, SMALL(IF(AS$2=Correlation!$H$3:$H$110, ROW(Correlation!$H$3:$H$110)-ROW(Correlation!$H$3)+1), ROW(4:4)))</f>
        <v>0.41527459999999999</v>
      </c>
      <c r="AT6" s="24">
        <f t="array" ref="AT6">INDEX(Correlation!$N$3:$N$110, SMALL(IF(AT$2=Correlation!$H$3:$H$110, ROW(Correlation!$H$3:$H$110)-ROW(Correlation!$H$3)+1), ROW(4:4)))</f>
        <v>0.45422960000000001</v>
      </c>
      <c r="AU6" s="24">
        <f t="array" ref="AU6">INDEX(Correlation!$N$3:$N$110, SMALL(IF(AU$2=Correlation!$H$3:$H$110, ROW(Correlation!$H$3:$H$110)-ROW(Correlation!$H$3)+1), ROW(4:4)))</f>
        <v>0.75033740000000004</v>
      </c>
      <c r="AV6" s="16">
        <f t="array" ref="AV6">INDEX(Correlation!$N$3:$N$110, SMALL(IF(AV$2=Correlation!$H$3:$H$110, ROW(Correlation!$H$3:$H$110)-ROW(Correlation!$H$3)+1), ROW(4:4)))</f>
        <v>0.78662540000000003</v>
      </c>
    </row>
    <row r="7" spans="2:48" x14ac:dyDescent="0.25">
      <c r="B7" s="1">
        <f t="array" ref="B7">INDEX(Correlation!$M$3:$M$110, SMALL(IF($B$2=Correlation!$E$3:$E$110, ROW(Correlation!$E$3:$E$110)-ROW(Correlation!$E$3)+1), ROW(5:5)))</f>
        <v>4.3377100000000002E-2</v>
      </c>
      <c r="C7" s="1">
        <f t="array" ref="C7">INDEX(Correlation!$M$3:$M$110, SMALL(IF($C$2=Correlation!$E$3:$E$110, ROW(Correlation!$E$3:$E$110)-ROW(Correlation!$E$3)+1), ROW(5:5)))</f>
        <v>4.7781499999999998E-2</v>
      </c>
      <c r="D7" s="16">
        <f t="array" ref="D7">INDEX(Correlation!$M$3:$M$110, SMALL(IF($D$2=Correlation!$E$3:$E$110, ROW(Correlation!$E$3:$E$110)-ROW(Correlation!$E$3)+1), ROW(5:5)))</f>
        <v>4.9854099999999998E-2</v>
      </c>
      <c r="E7" s="1">
        <f t="array" ref="E7">INDEX(Correlation!$M$3:$M$110, SMALL(IF($E$2=Correlation!$F$3:$F$110, ROW(Correlation!$F$3:$F$110)-ROW(Correlation!$F$3)+1), ROW(5:5)))</f>
        <v>4.3377100000000002E-2</v>
      </c>
      <c r="F7" s="1">
        <f t="array" ref="F7">INDEX(Correlation!$M$3:$M$110, SMALL(IF($F$2=Correlation!$F$3:$F$110, ROW(Correlation!$F$3:$F$110)-ROW(Correlation!$F$3)+1), ROW(5:5)))</f>
        <v>0.37919350000000002</v>
      </c>
      <c r="G7" s="16">
        <f t="array" ref="G7">INDEX(Correlation!$M$3:$M$110, SMALL(IF($G$2=Correlation!$F$3:$F$110, ROW(Correlation!$F$3:$F$110)-ROW(Correlation!$F$3)+1), ROW(5:5)))</f>
        <v>6.9263759</v>
      </c>
      <c r="H7" s="1">
        <f t="array" ref="H7">INDEX(Correlation!$M$3:$M$110, SMALL(IF(H$2=Correlation!$G$3:$G$110, ROW(Correlation!$G$3:$G$110)-ROW(Correlation!$G$3)+1), ROW(5:5)))</f>
        <v>2.27067E-2</v>
      </c>
      <c r="I7" s="1">
        <f t="array" ref="I7">INDEX(Correlation!$M$3:$M$110, SMALL(IF(I$2=Correlation!$G$3:$G$110, ROW(Correlation!$G$3:$G$110)-ROW(Correlation!$G$3)+1), ROW(5:5)))</f>
        <v>0.11148719999999999</v>
      </c>
      <c r="J7" s="1">
        <f t="array" ref="J7">INDEX(Correlation!$M$3:$M$110, SMALL(IF(J$2=Correlation!$G$3:$G$110, ROW(Correlation!$G$3:$G$110)-ROW(Correlation!$G$3)+1), ROW(5:5)))</f>
        <v>4.7781499999999998E-2</v>
      </c>
      <c r="K7" s="1">
        <f t="array" ref="K7">INDEX(Correlation!$M$3:$M$110, SMALL(IF(K$2=Correlation!$G$3:$G$110, ROW(Correlation!$G$3:$G$110)-ROW(Correlation!$G$3)+1), ROW(5:5)))</f>
        <v>6.6053500000000001E-2</v>
      </c>
      <c r="L7" s="1">
        <f t="array" ref="L7">INDEX(Correlation!$M$3:$M$110, SMALL(IF(L$2=Correlation!$G$3:$G$110, ROW(Correlation!$G$3:$G$110)-ROW(Correlation!$G$3)+1), ROW(5:5)))</f>
        <v>0.52949029999999997</v>
      </c>
      <c r="M7" s="1">
        <f t="array" ref="M7">INDEX(Correlation!$M$3:$M$110, SMALL(IF(M$2=Correlation!$G$3:$G$110, ROW(Correlation!$G$3:$G$110)-ROW(Correlation!$G$3)+1), ROW(5:5)))</f>
        <v>0.39740350000000002</v>
      </c>
      <c r="N7" s="1">
        <f t="array" ref="N7">INDEX(Correlation!$M$3:$M$110, SMALL(IF(N$2=Correlation!$G$3:$G$110, ROW(Correlation!$G$3:$G$110)-ROW(Correlation!$G$3)+1), ROW(5:5)))</f>
        <v>0.93032009999999998</v>
      </c>
      <c r="O7" s="1">
        <f t="array" ref="O7">INDEX(Correlation!$M$3:$M$110, SMALL(IF(O$2=Correlation!$G$3:$G$110, ROW(Correlation!$G$3:$G$110)-ROW(Correlation!$G$3)+1), ROW(5:5)))</f>
        <v>6.9380174999999999</v>
      </c>
      <c r="P7" s="16">
        <f t="array" ref="P7">INDEX(Correlation!$M$3:$M$110, SMALL(IF(P$2=Correlation!$G$3:$G$110, ROW(Correlation!$G$3:$G$110)-ROW(Correlation!$G$3)+1), ROW(5:5)))</f>
        <v>33.392169299999999</v>
      </c>
      <c r="Q7" s="1">
        <f t="array" ref="Q7">INDEX(Correlation!$M$3:$M$110, SMALL(IF(Q$2=Correlation!$H$3:$H$110, ROW(Correlation!$H$3:$H$110)-ROW(Correlation!$H$3)+1), ROW(5:5)))</f>
        <v>0.37919350000000002</v>
      </c>
      <c r="R7" s="1">
        <f t="array" ref="R7">INDEX(Correlation!$M$3:$M$110, SMALL(IF(R$2=Correlation!$H$3:$H$110, ROW(Correlation!$H$3:$H$110)-ROW(Correlation!$H$3)+1), ROW(5:5)))</f>
        <v>0.40051690000000001</v>
      </c>
      <c r="S7" s="1">
        <f t="array" ref="S7">INDEX(Correlation!$M$3:$M$110, SMALL(IF(S$2=Correlation!$H$3:$H$110, ROW(Correlation!$H$3:$H$110)-ROW(Correlation!$H$3)+1), ROW(5:5)))</f>
        <v>4.6934499999999997E-2</v>
      </c>
      <c r="T7" s="1">
        <f t="array" ref="T7">INDEX(Correlation!$M$3:$M$110, SMALL(IF(T$2=Correlation!$H$3:$H$110, ROW(Correlation!$H$3:$H$110)-ROW(Correlation!$H$3)+1), ROW(5:5)))</f>
        <v>5.5066200000000003E-2</v>
      </c>
      <c r="U7" s="1">
        <f t="array" ref="U7">INDEX(Correlation!$M$3:$M$110, SMALL(IF(U$2=Correlation!$H$3:$H$110, ROW(Correlation!$H$3:$H$110)-ROW(Correlation!$H$3)+1), ROW(5:5)))</f>
        <v>0.37844329999999998</v>
      </c>
      <c r="V7" s="1">
        <f t="array" ref="V7">INDEX(Correlation!$M$3:$M$110, SMALL(IF(V$2=Correlation!$H$3:$H$110, ROW(Correlation!$H$3:$H$110)-ROW(Correlation!$H$3)+1), ROW(5:5)))</f>
        <v>0.39932010000000001</v>
      </c>
      <c r="W7" s="1">
        <f t="array" ref="W7">INDEX(Correlation!$M$3:$M$110, SMALL(IF(W$2=Correlation!$H$3:$H$110, ROW(Correlation!$H$3:$H$110)-ROW(Correlation!$H$3)+1), ROW(5:5)))</f>
        <v>6.9430601000000003</v>
      </c>
      <c r="X7" s="16">
        <f t="array" ref="X7">INDEX(Correlation!$M$3:$M$110, SMALL(IF(X$2=Correlation!$H$3:$H$110, ROW(Correlation!$H$3:$H$110)-ROW(Correlation!$H$3)+1), ROW(5:5)))</f>
        <v>6.9672055999999998</v>
      </c>
      <c r="Z7" s="1">
        <f t="array" ref="Z7">INDEX(Correlation!$N$3:$N$110, SMALL(IF(Z$2=Correlation!$E$3:$E$110, ROW(Correlation!$E$3:$E$110)-ROW(Correlation!$E$3)+1), ROW(5:5)))</f>
        <v>2.3502499999999999E-2</v>
      </c>
      <c r="AA7" s="1">
        <f t="array" ref="AA7">INDEX(Correlation!$N$3:$N$110, SMALL(IF(AA$2=Correlation!$E$3:$E$110, ROW(Correlation!$E$3:$E$110)-ROW(Correlation!$E$3)+1), ROW(5:5)))</f>
        <v>0.21713489999999999</v>
      </c>
      <c r="AB7" s="16">
        <f t="array" ref="AB7">INDEX(Correlation!$N$3:$N$110, SMALL(IF(AB$2=Correlation!$E$3:$E$110, ROW(Correlation!$E$3:$E$110)-ROW(Correlation!$E$3)+1), ROW(5:5)))</f>
        <v>2.0652637</v>
      </c>
      <c r="AC7" s="23">
        <f t="array" ref="AC7">INDEX(Correlation!$N$3:$N$110, SMALL(IF(AC$2=Correlation!$F$3:$F$110, ROW(Correlation!$F$3:$F$110)-ROW(Correlation!$F$3)+1), ROW(5:5)))</f>
        <v>2.3502499999999999E-2</v>
      </c>
      <c r="AD7" s="24">
        <f t="array" ref="AD7">INDEX(Correlation!$N$3:$N$110, SMALL(IF(AD$2=Correlation!$F$3:$F$110, ROW(Correlation!$F$3:$F$110)-ROW(Correlation!$F$3)+1), ROW(5:5)))</f>
        <v>4.3434599999999997E-2</v>
      </c>
      <c r="AE7" s="16">
        <f t="array" ref="AE7">INDEX(Correlation!$N$3:$N$110, SMALL(IF(AE$2=Correlation!$F$3:$F$110, ROW(Correlation!$F$3:$F$110)-ROW(Correlation!$F$3)+1), ROW(5:5)))</f>
        <v>7.2617500000000001E-2</v>
      </c>
      <c r="AF7" s="23">
        <f t="array" ref="AF7">INDEX(Correlation!$N$3:$N$110, SMALL(IF(AF$2=Correlation!$G$3:$G$110, ROW(Correlation!$G$3:$G$110)-ROW(Correlation!$G$3)+1), ROW(5:5)))</f>
        <v>0.2260597</v>
      </c>
      <c r="AG7" s="24">
        <f t="array" ref="AG7">INDEX(Correlation!$N$3:$N$110, SMALL(IF(AG$2=Correlation!$G$3:$G$110, ROW(Correlation!$G$3:$G$110)-ROW(Correlation!$G$3)+1), ROW(5:5)))</f>
        <v>0.43346560000000001</v>
      </c>
      <c r="AH7" s="24">
        <f t="array" ref="AH7">INDEX(Correlation!$N$3:$N$110, SMALL(IF(AH$2=Correlation!$G$3:$G$110, ROW(Correlation!$G$3:$G$110)-ROW(Correlation!$G$3)+1), ROW(5:5)))</f>
        <v>0.21713489999999999</v>
      </c>
      <c r="AI7" s="24">
        <f t="array" ref="AI7">INDEX(Correlation!$N$3:$N$110, SMALL(IF(AI$2=Correlation!$G$3:$G$110, ROW(Correlation!$G$3:$G$110)-ROW(Correlation!$G$3)+1), ROW(5:5)))</f>
        <v>0.21122589999999999</v>
      </c>
      <c r="AJ7" s="24">
        <f t="array" ref="AJ7">INDEX(Correlation!$N$3:$N$110, SMALL(IF(AJ$2=Correlation!$G$3:$G$110, ROW(Correlation!$G$3:$G$110)-ROW(Correlation!$G$3)+1), ROW(5:5)))</f>
        <v>0.73850510000000003</v>
      </c>
      <c r="AK7" s="24">
        <f t="array" ref="AK7">INDEX(Correlation!$N$3:$N$110, SMALL(IF(AK$2=Correlation!$G$3:$G$110, ROW(Correlation!$G$3:$G$110)-ROW(Correlation!$G$3)+1), ROW(5:5)))</f>
        <v>0.40380880000000002</v>
      </c>
      <c r="AL7" s="24">
        <f t="array" ref="AL7">INDEX(Correlation!$N$3:$N$110, SMALL(IF(AL$2=Correlation!$G$3:$G$110, ROW(Correlation!$G$3:$G$110)-ROW(Correlation!$G$3)+1), ROW(5:5)))</f>
        <v>0.41532659999999999</v>
      </c>
      <c r="AM7" s="24">
        <f t="array" ref="AM7">INDEX(Correlation!$N$3:$N$110, SMALL(IF(AM$2=Correlation!$G$3:$G$110, ROW(Correlation!$G$3:$G$110)-ROW(Correlation!$G$3)+1), ROW(5:5)))</f>
        <v>0.76060539999999999</v>
      </c>
      <c r="AN7" s="16">
        <f t="array" ref="AN7">INDEX(Correlation!$N$3:$N$110, SMALL(IF(AN$2=Correlation!$G$3:$G$110, ROW(Correlation!$G$3:$G$110)-ROW(Correlation!$G$3)+1), ROW(5:5)))</f>
        <v>0.76315820000000001</v>
      </c>
      <c r="AO7" s="23">
        <f t="array" ref="AO7">INDEX(Correlation!$N$3:$N$110, SMALL(IF(AO$2=Correlation!$H$3:$H$110, ROW(Correlation!$H$3:$H$110)-ROW(Correlation!$H$3)+1), ROW(5:5)))</f>
        <v>4.3434599999999997E-2</v>
      </c>
      <c r="AP7" s="24">
        <f t="array" ref="AP7">INDEX(Correlation!$N$3:$N$110, SMALL(IF(AP$2=Correlation!$H$3:$H$110, ROW(Correlation!$H$3:$H$110)-ROW(Correlation!$H$3)+1), ROW(5:5)))</f>
        <v>4.38869E-2</v>
      </c>
      <c r="AQ7" s="24">
        <f t="array" ref="AQ7">INDEX(Correlation!$N$3:$N$110, SMALL(IF(AQ$2=Correlation!$H$3:$H$110, ROW(Correlation!$H$3:$H$110)-ROW(Correlation!$H$3)+1), ROW(5:5)))</f>
        <v>0.2265499</v>
      </c>
      <c r="AR7" s="24">
        <f t="array" ref="AR7">INDEX(Correlation!$N$3:$N$110, SMALL(IF(AR$2=Correlation!$H$3:$H$110, ROW(Correlation!$H$3:$H$110)-ROW(Correlation!$H$3)+1), ROW(5:5)))</f>
        <v>0.2063344</v>
      </c>
      <c r="AS7" s="24">
        <f t="array" ref="AS7">INDEX(Correlation!$N$3:$N$110, SMALL(IF(AS$2=Correlation!$H$3:$H$110, ROW(Correlation!$H$3:$H$110)-ROW(Correlation!$H$3)+1), ROW(5:5)))</f>
        <v>0.40640199999999999</v>
      </c>
      <c r="AT7" s="24">
        <f t="array" ref="AT7">INDEX(Correlation!$N$3:$N$110, SMALL(IF(AT$2=Correlation!$H$3:$H$110, ROW(Correlation!$H$3:$H$110)-ROW(Correlation!$H$3)+1), ROW(5:5)))</f>
        <v>0.39996470000000001</v>
      </c>
      <c r="AU7" s="24">
        <f t="array" ref="AU7">INDEX(Correlation!$N$3:$N$110, SMALL(IF(AU$2=Correlation!$H$3:$H$110, ROW(Correlation!$H$3:$H$110)-ROW(Correlation!$H$3)+1), ROW(5:5)))</f>
        <v>0.74429719999999999</v>
      </c>
      <c r="AV7" s="16">
        <f t="array" ref="AV7">INDEX(Correlation!$N$3:$N$110, SMALL(IF(AV$2=Correlation!$H$3:$H$110, ROW(Correlation!$H$3:$H$110)-ROW(Correlation!$H$3)+1), ROW(5:5)))</f>
        <v>0.75709550000000003</v>
      </c>
    </row>
    <row r="8" spans="2:48" x14ac:dyDescent="0.25">
      <c r="B8" s="1">
        <f t="array" ref="B8">INDEX(Correlation!$M$3:$M$110, SMALL(IF($B$2=Correlation!$E$3:$E$110, ROW(Correlation!$E$3:$E$110)-ROW(Correlation!$E$3)+1), ROW(6:6)))</f>
        <v>5.1815E-2</v>
      </c>
      <c r="C8" s="1">
        <f t="array" ref="C8">INDEX(Correlation!$M$3:$M$110, SMALL(IF($C$2=Correlation!$E$3:$E$110, ROW(Correlation!$E$3:$E$110)-ROW(Correlation!$E$3)+1), ROW(6:6)))</f>
        <v>4.8093700000000003E-2</v>
      </c>
      <c r="D8" s="16">
        <f t="array" ref="D8">INDEX(Correlation!$M$3:$M$110, SMALL(IF($D$2=Correlation!$E$3:$E$110, ROW(Correlation!$E$3:$E$110)-ROW(Correlation!$E$3)+1), ROW(6:6)))</f>
        <v>4.9554000000000001E-2</v>
      </c>
      <c r="E8" s="1">
        <f t="array" ref="E8">INDEX(Correlation!$M$3:$M$110, SMALL(IF($E$2=Correlation!$F$3:$F$110, ROW(Correlation!$F$3:$F$110)-ROW(Correlation!$F$3)+1), ROW(6:6)))</f>
        <v>5.1815E-2</v>
      </c>
      <c r="F8" s="1">
        <f t="array" ref="F8">INDEX(Correlation!$M$3:$M$110, SMALL(IF($F$2=Correlation!$F$3:$F$110, ROW(Correlation!$F$3:$F$110)-ROW(Correlation!$F$3)+1), ROW(6:6)))</f>
        <v>0.40051690000000001</v>
      </c>
      <c r="G8" s="16">
        <f t="array" ref="G8">INDEX(Correlation!$M$3:$M$110, SMALL(IF($G$2=Correlation!$F$3:$F$110, ROW(Correlation!$F$3:$F$110)-ROW(Correlation!$F$3)+1), ROW(6:6)))</f>
        <v>6.9123013000000002</v>
      </c>
      <c r="H8" s="1">
        <f t="array" ref="H8">INDEX(Correlation!$M$3:$M$110, SMALL(IF(H$2=Correlation!$G$3:$G$110, ROW(Correlation!$G$3:$G$110)-ROW(Correlation!$G$3)+1), ROW(6:6)))</f>
        <v>2.5356799999999999E-2</v>
      </c>
      <c r="I8" s="1">
        <f t="array" ref="I8">INDEX(Correlation!$M$3:$M$110, SMALL(IF(I$2=Correlation!$G$3:$G$110, ROW(Correlation!$G$3:$G$110)-ROW(Correlation!$G$3)+1), ROW(6:6)))</f>
        <v>0.1031155</v>
      </c>
      <c r="J8" s="1">
        <f t="array" ref="J8">INDEX(Correlation!$M$3:$M$110, SMALL(IF(J$2=Correlation!$G$3:$G$110, ROW(Correlation!$G$3:$G$110)-ROW(Correlation!$G$3)+1), ROW(6:6)))</f>
        <v>4.8093700000000003E-2</v>
      </c>
      <c r="K8" s="1">
        <f t="array" ref="K8">INDEX(Correlation!$M$3:$M$110, SMALL(IF(K$2=Correlation!$G$3:$G$110, ROW(Correlation!$G$3:$G$110)-ROW(Correlation!$G$3)+1), ROW(6:6)))</f>
        <v>5.9732500000000001E-2</v>
      </c>
      <c r="L8" s="1">
        <f t="array" ref="L8">INDEX(Correlation!$M$3:$M$110, SMALL(IF(L$2=Correlation!$G$3:$G$110, ROW(Correlation!$G$3:$G$110)-ROW(Correlation!$G$3)+1), ROW(6:6)))</f>
        <v>0.5258275</v>
      </c>
      <c r="M8" s="1">
        <f t="array" ref="M8">INDEX(Correlation!$M$3:$M$110, SMALL(IF(M$2=Correlation!$G$3:$G$110, ROW(Correlation!$G$3:$G$110)-ROW(Correlation!$G$3)+1), ROW(6:6)))</f>
        <v>0.38334829999999998</v>
      </c>
      <c r="N8" s="1">
        <f t="array" ref="N8">INDEX(Correlation!$M$3:$M$110, SMALL(IF(N$2=Correlation!$G$3:$G$110, ROW(Correlation!$G$3:$G$110)-ROW(Correlation!$G$3)+1), ROW(6:6)))</f>
        <v>0.92414980000000002</v>
      </c>
      <c r="O8" s="1">
        <f t="array" ref="O8">INDEX(Correlation!$M$3:$M$110, SMALL(IF(O$2=Correlation!$G$3:$G$110, ROW(Correlation!$G$3:$G$110)-ROW(Correlation!$G$3)+1), ROW(6:6)))</f>
        <v>7.0382772999999998</v>
      </c>
      <c r="P8" s="16">
        <f t="array" ref="P8">INDEX(Correlation!$M$3:$M$110, SMALL(IF(P$2=Correlation!$G$3:$G$110, ROW(Correlation!$G$3:$G$110)-ROW(Correlation!$G$3)+1), ROW(6:6)))</f>
        <v>36.681484400000002</v>
      </c>
      <c r="Q8" s="1">
        <f t="array" ref="Q8">INDEX(Correlation!$M$3:$M$110, SMALL(IF(Q$2=Correlation!$H$3:$H$110, ROW(Correlation!$H$3:$H$110)-ROW(Correlation!$H$3)+1), ROW(6:6)))</f>
        <v>0.96907560000000004</v>
      </c>
      <c r="R8" s="1">
        <f t="array" ref="R8">INDEX(Correlation!$M$3:$M$110, SMALL(IF(R$2=Correlation!$H$3:$H$110, ROW(Correlation!$H$3:$H$110)-ROW(Correlation!$H$3)+1), ROW(6:6)))</f>
        <v>0.95260900000000004</v>
      </c>
      <c r="S8" s="1">
        <f t="array" ref="S8">INDEX(Correlation!$M$3:$M$110, SMALL(IF(S$2=Correlation!$H$3:$H$110, ROW(Correlation!$H$3:$H$110)-ROW(Correlation!$H$3)+1), ROW(6:6)))</f>
        <v>6.1681600000000003E-2</v>
      </c>
      <c r="T8" s="1">
        <f t="array" ref="T8">INDEX(Correlation!$M$3:$M$110, SMALL(IF(T$2=Correlation!$H$3:$H$110, ROW(Correlation!$H$3:$H$110)-ROW(Correlation!$H$3)+1), ROW(6:6)))</f>
        <v>6.3522499999999996E-2</v>
      </c>
      <c r="U8" s="1">
        <f t="array" ref="U8">INDEX(Correlation!$M$3:$M$110, SMALL(IF(U$2=Correlation!$H$3:$H$110, ROW(Correlation!$H$3:$H$110)-ROW(Correlation!$H$3)+1), ROW(6:6)))</f>
        <v>0.92697620000000003</v>
      </c>
      <c r="V8" s="1">
        <f t="array" ref="V8">INDEX(Correlation!$M$3:$M$110, SMALL(IF(V$2=Correlation!$H$3:$H$110, ROW(Correlation!$H$3:$H$110)-ROW(Correlation!$H$3)+1), ROW(6:6)))</f>
        <v>0.91301670000000001</v>
      </c>
      <c r="W8" s="1">
        <f t="array" ref="W8">INDEX(Correlation!$M$3:$M$110, SMALL(IF(W$2=Correlation!$H$3:$H$110, ROW(Correlation!$H$3:$H$110)-ROW(Correlation!$H$3)+1), ROW(6:6)))</f>
        <v>36.739888899999997</v>
      </c>
      <c r="X8" s="16">
        <f t="array" ref="X8">INDEX(Correlation!$M$3:$M$110, SMALL(IF(X$2=Correlation!$H$3:$H$110, ROW(Correlation!$H$3:$H$110)-ROW(Correlation!$H$3)+1), ROW(6:6)))</f>
        <v>36.703446800000002</v>
      </c>
      <c r="Z8" s="1">
        <f t="array" ref="Z8">INDEX(Correlation!$N$3:$N$110, SMALL(IF(Z$2=Correlation!$E$3:$E$110, ROW(Correlation!$E$3:$E$110)-ROW(Correlation!$E$3)+1), ROW(6:6)))</f>
        <v>2.5945900000000001E-2</v>
      </c>
      <c r="AA8" s="1">
        <f t="array" ref="AA8">INDEX(Correlation!$N$3:$N$110, SMALL(IF(AA$2=Correlation!$E$3:$E$110, ROW(Correlation!$E$3:$E$110)-ROW(Correlation!$E$3)+1), ROW(6:6)))</f>
        <v>0.21809149999999999</v>
      </c>
      <c r="AB8" s="16">
        <f t="array" ref="AB8">INDEX(Correlation!$N$3:$N$110, SMALL(IF(AB$2=Correlation!$E$3:$E$110, ROW(Correlation!$E$3:$E$110)-ROW(Correlation!$E$3)+1), ROW(6:6)))</f>
        <v>2.0600486</v>
      </c>
      <c r="AC8" s="23">
        <f t="array" ref="AC8">INDEX(Correlation!$N$3:$N$110, SMALL(IF(AC$2=Correlation!$F$3:$F$110, ROW(Correlation!$F$3:$F$110)-ROW(Correlation!$F$3)+1), ROW(6:6)))</f>
        <v>2.5945900000000001E-2</v>
      </c>
      <c r="AD8" s="24">
        <f t="array" ref="AD8">INDEX(Correlation!$N$3:$N$110, SMALL(IF(AD$2=Correlation!$F$3:$F$110, ROW(Correlation!$F$3:$F$110)-ROW(Correlation!$F$3)+1), ROW(6:6)))</f>
        <v>4.38869E-2</v>
      </c>
      <c r="AE8" s="16">
        <f t="array" ref="AE8">INDEX(Correlation!$N$3:$N$110, SMALL(IF(AE$2=Correlation!$F$3:$F$110, ROW(Correlation!$F$3:$F$110)-ROW(Correlation!$F$3)+1), ROW(6:6)))</f>
        <v>7.5328800000000001E-2</v>
      </c>
      <c r="AF8" s="23">
        <f t="array" ref="AF8">INDEX(Correlation!$N$3:$N$110, SMALL(IF(AF$2=Correlation!$G$3:$G$110, ROW(Correlation!$G$3:$G$110)-ROW(Correlation!$G$3)+1), ROW(6:6)))</f>
        <v>0.22529830000000001</v>
      </c>
      <c r="AG8" s="24">
        <f t="array" ref="AG8">INDEX(Correlation!$N$3:$N$110, SMALL(IF(AG$2=Correlation!$G$3:$G$110, ROW(Correlation!$G$3:$G$110)-ROW(Correlation!$G$3)+1), ROW(6:6)))</f>
        <v>0.41974719999999999</v>
      </c>
      <c r="AH8" s="24">
        <f t="array" ref="AH8">INDEX(Correlation!$N$3:$N$110, SMALL(IF(AH$2=Correlation!$G$3:$G$110, ROW(Correlation!$G$3:$G$110)-ROW(Correlation!$G$3)+1), ROW(6:6)))</f>
        <v>0.21809149999999999</v>
      </c>
      <c r="AI8" s="24">
        <f t="array" ref="AI8">INDEX(Correlation!$N$3:$N$110, SMALL(IF(AI$2=Correlation!$G$3:$G$110, ROW(Correlation!$G$3:$G$110)-ROW(Correlation!$G$3)+1), ROW(6:6)))</f>
        <v>0.2113525</v>
      </c>
      <c r="AJ8" s="24">
        <f t="array" ref="AJ8">INDEX(Correlation!$N$3:$N$110, SMALL(IF(AJ$2=Correlation!$G$3:$G$110, ROW(Correlation!$G$3:$G$110)-ROW(Correlation!$G$3)+1), ROW(6:6)))</f>
        <v>0.77367450000000004</v>
      </c>
      <c r="AK8" s="24">
        <f t="array" ref="AK8">INDEX(Correlation!$N$3:$N$110, SMALL(IF(AK$2=Correlation!$G$3:$G$110, ROW(Correlation!$G$3:$G$110)-ROW(Correlation!$G$3)+1), ROW(6:6)))</f>
        <v>0.43339529999999998</v>
      </c>
      <c r="AL8" s="24">
        <f t="array" ref="AL8">INDEX(Correlation!$N$3:$N$110, SMALL(IF(AL$2=Correlation!$G$3:$G$110, ROW(Correlation!$G$3:$G$110)-ROW(Correlation!$G$3)+1), ROW(6:6)))</f>
        <v>0.41012530000000003</v>
      </c>
      <c r="AM8" s="24">
        <f t="array" ref="AM8">INDEX(Correlation!$N$3:$N$110, SMALL(IF(AM$2=Correlation!$G$3:$G$110, ROW(Correlation!$G$3:$G$110)-ROW(Correlation!$G$3)+1), ROW(6:6)))</f>
        <v>0.74273540000000005</v>
      </c>
      <c r="AN8" s="16">
        <f t="array" ref="AN8">INDEX(Correlation!$N$3:$N$110, SMALL(IF(AN$2=Correlation!$G$3:$G$110, ROW(Correlation!$G$3:$G$110)-ROW(Correlation!$G$3)+1), ROW(6:6)))</f>
        <v>0.72708640000000002</v>
      </c>
      <c r="AO8" s="23">
        <f t="array" ref="AO8">INDEX(Correlation!$N$3:$N$110, SMALL(IF(AO$2=Correlation!$H$3:$H$110, ROW(Correlation!$H$3:$H$110)-ROW(Correlation!$H$3)+1), ROW(6:6)))</f>
        <v>3.5891899999999997E-2</v>
      </c>
      <c r="AP8" s="24">
        <f t="array" ref="AP8">INDEX(Correlation!$N$3:$N$110, SMALL(IF(AP$2=Correlation!$H$3:$H$110, ROW(Correlation!$H$3:$H$110)-ROW(Correlation!$H$3)+1), ROW(6:6)))</f>
        <v>3.8901900000000003E-2</v>
      </c>
      <c r="AQ8" s="24">
        <f t="array" ref="AQ8">INDEX(Correlation!$N$3:$N$110, SMALL(IF(AQ$2=Correlation!$H$3:$H$110, ROW(Correlation!$H$3:$H$110)-ROW(Correlation!$H$3)+1), ROW(6:6)))</f>
        <v>0.2152577</v>
      </c>
      <c r="AR8" s="24">
        <f t="array" ref="AR8">INDEX(Correlation!$N$3:$N$110, SMALL(IF(AR$2=Correlation!$H$3:$H$110, ROW(Correlation!$H$3:$H$110)-ROW(Correlation!$H$3)+1), ROW(6:6)))</f>
        <v>0.2128564</v>
      </c>
      <c r="AS8" s="24">
        <f t="array" ref="AS8">INDEX(Correlation!$N$3:$N$110, SMALL(IF(AS$2=Correlation!$H$3:$H$110, ROW(Correlation!$H$3:$H$110)-ROW(Correlation!$H$3)+1), ROW(6:6)))</f>
        <v>0.41691830000000002</v>
      </c>
      <c r="AT8" s="24">
        <f t="array" ref="AT8">INDEX(Correlation!$N$3:$N$110, SMALL(IF(AT$2=Correlation!$H$3:$H$110, ROW(Correlation!$H$3:$H$110)-ROW(Correlation!$H$3)+1), ROW(6:6)))</f>
        <v>0.43140620000000002</v>
      </c>
      <c r="AU8" s="24">
        <f t="array" ref="AU8">INDEX(Correlation!$N$3:$N$110, SMALL(IF(AU$2=Correlation!$H$3:$H$110, ROW(Correlation!$H$3:$H$110)-ROW(Correlation!$H$3)+1), ROW(6:6)))</f>
        <v>0.72593010000000002</v>
      </c>
      <c r="AV8" s="16">
        <f t="array" ref="AV8">INDEX(Correlation!$N$3:$N$110, SMALL(IF(AV$2=Correlation!$H$3:$H$110, ROW(Correlation!$H$3:$H$110)-ROW(Correlation!$H$3)+1), ROW(6:6)))</f>
        <v>0.74818399999999996</v>
      </c>
    </row>
    <row r="9" spans="2:48" x14ac:dyDescent="0.25">
      <c r="B9" s="1">
        <f t="array" ref="B9">INDEX(Correlation!$M$3:$M$110, SMALL(IF($B$2=Correlation!$E$3:$E$110, ROW(Correlation!$E$3:$E$110)-ROW(Correlation!$E$3)+1), ROW(7:7)))</f>
        <v>6.0966300000000001E-2</v>
      </c>
      <c r="C9" s="1">
        <f t="array" ref="C9">INDEX(Correlation!$M$3:$M$110, SMALL(IF($C$2=Correlation!$E$3:$E$110, ROW(Correlation!$E$3:$E$110)-ROW(Correlation!$E$3)+1), ROW(7:7)))</f>
        <v>4.6934499999999997E-2</v>
      </c>
      <c r="D9" s="16">
        <f t="array" ref="D9">INDEX(Correlation!$M$3:$M$110, SMALL(IF($D$2=Correlation!$E$3:$E$110, ROW(Correlation!$E$3:$E$110)-ROW(Correlation!$E$3)+1), ROW(7:7)))</f>
        <v>4.9238200000000003E-2</v>
      </c>
      <c r="E9" s="1">
        <f t="array" ref="E9">INDEX(Correlation!$M$3:$M$110, SMALL(IF($E$2=Correlation!$F$3:$F$110, ROW(Correlation!$F$3:$F$110)-ROW(Correlation!$F$3)+1), ROW(7:7)))</f>
        <v>6.0966300000000001E-2</v>
      </c>
      <c r="F9" s="1">
        <f t="array" ref="F9">INDEX(Correlation!$M$3:$M$110, SMALL(IF($F$2=Correlation!$F$3:$F$110, ROW(Correlation!$F$3:$F$110)-ROW(Correlation!$F$3)+1), ROW(7:7)))</f>
        <v>0.39734190000000003</v>
      </c>
      <c r="G9" s="16">
        <f t="array" ref="G9">INDEX(Correlation!$M$3:$M$110, SMALL(IF($G$2=Correlation!$F$3:$F$110, ROW(Correlation!$F$3:$F$110)-ROW(Correlation!$F$3)+1), ROW(7:7)))</f>
        <v>6.9627777999999996</v>
      </c>
      <c r="H9" s="1">
        <f t="array" ref="H9">INDEX(Correlation!$M$3:$M$110, SMALL(IF(H$2=Correlation!$G$3:$G$110, ROW(Correlation!$G$3:$G$110)-ROW(Correlation!$G$3)+1), ROW(7:7)))</f>
        <v>3.3881500000000002E-2</v>
      </c>
      <c r="I9" s="1">
        <f t="array" ref="I9">INDEX(Correlation!$M$3:$M$110, SMALL(IF(I$2=Correlation!$G$3:$G$110, ROW(Correlation!$G$3:$G$110)-ROW(Correlation!$G$3)+1), ROW(7:7)))</f>
        <v>9.9720699999999995E-2</v>
      </c>
      <c r="J9" s="1">
        <f t="array" ref="J9">INDEX(Correlation!$M$3:$M$110, SMALL(IF(J$2=Correlation!$G$3:$G$110, ROW(Correlation!$G$3:$G$110)-ROW(Correlation!$G$3)+1), ROW(7:7)))</f>
        <v>4.6934499999999997E-2</v>
      </c>
      <c r="K9" s="1">
        <f t="array" ref="K9">INDEX(Correlation!$M$3:$M$110, SMALL(IF(K$2=Correlation!$G$3:$G$110, ROW(Correlation!$G$3:$G$110)-ROW(Correlation!$G$3)+1), ROW(7:7)))</f>
        <v>6.1681600000000003E-2</v>
      </c>
      <c r="L9" s="1">
        <f t="array" ref="L9">INDEX(Correlation!$M$3:$M$110, SMALL(IF(L$2=Correlation!$G$3:$G$110, ROW(Correlation!$G$3:$G$110)-ROW(Correlation!$G$3)+1), ROW(7:7)))</f>
        <v>0.55030120000000005</v>
      </c>
      <c r="M9" s="1">
        <f t="array" ref="M9">INDEX(Correlation!$M$3:$M$110, SMALL(IF(M$2=Correlation!$G$3:$G$110, ROW(Correlation!$G$3:$G$110)-ROW(Correlation!$G$3)+1), ROW(7:7)))</f>
        <v>0.37844329999999998</v>
      </c>
      <c r="N9" s="1">
        <f t="array" ref="N9">INDEX(Correlation!$M$3:$M$110, SMALL(IF(N$2=Correlation!$G$3:$G$110, ROW(Correlation!$G$3:$G$110)-ROW(Correlation!$G$3)+1), ROW(7:7)))</f>
        <v>0.92697620000000003</v>
      </c>
      <c r="O9" s="1">
        <f t="array" ref="O9">INDEX(Correlation!$M$3:$M$110, SMALL(IF(O$2=Correlation!$G$3:$G$110, ROW(Correlation!$G$3:$G$110)-ROW(Correlation!$G$3)+1), ROW(7:7)))</f>
        <v>6.9430601000000003</v>
      </c>
      <c r="P9" s="16">
        <f t="array" ref="P9">INDEX(Correlation!$M$3:$M$110, SMALL(IF(P$2=Correlation!$G$3:$G$110, ROW(Correlation!$G$3:$G$110)-ROW(Correlation!$G$3)+1), ROW(7:7)))</f>
        <v>36.739888899999997</v>
      </c>
      <c r="Q9" s="1">
        <f t="array" ref="Q9">INDEX(Correlation!$M$3:$M$110, SMALL(IF(Q$2=Correlation!$H$3:$H$110, ROW(Correlation!$H$3:$H$110)-ROW(Correlation!$H$3)+1), ROW(7:7)))</f>
        <v>0.54097649999999997</v>
      </c>
      <c r="R9" s="1">
        <f t="array" ref="R9">INDEX(Correlation!$M$3:$M$110, SMALL(IF(R$2=Correlation!$H$3:$H$110, ROW(Correlation!$H$3:$H$110)-ROW(Correlation!$H$3)+1), ROW(7:7)))</f>
        <v>0.51453409999999999</v>
      </c>
      <c r="S9" s="1">
        <f t="array" ref="S9">INDEX(Correlation!$M$3:$M$110, SMALL(IF(S$2=Correlation!$H$3:$H$110, ROW(Correlation!$H$3:$H$110)-ROW(Correlation!$H$3)+1), ROW(7:7)))</f>
        <v>3.03293E-2</v>
      </c>
      <c r="T9" s="1">
        <f t="array" ref="T9">INDEX(Correlation!$M$3:$M$110, SMALL(IF(T$2=Correlation!$H$3:$H$110, ROW(Correlation!$H$3:$H$110)-ROW(Correlation!$H$3)+1), ROW(7:7)))</f>
        <v>3.0526899999999999E-2</v>
      </c>
      <c r="U9" s="1">
        <f t="array" ref="U9">INDEX(Correlation!$M$3:$M$110, SMALL(IF(U$2=Correlation!$H$3:$H$110, ROW(Correlation!$H$3:$H$110)-ROW(Correlation!$H$3)+1), ROW(7:7)))</f>
        <v>9.4583700000000007E-2</v>
      </c>
      <c r="V9" s="1">
        <f t="array" ref="V9">INDEX(Correlation!$M$3:$M$110, SMALL(IF(V$2=Correlation!$H$3:$H$110, ROW(Correlation!$H$3:$H$110)-ROW(Correlation!$H$3)+1), ROW(7:7)))</f>
        <v>0.18668489999999999</v>
      </c>
      <c r="W9" s="1">
        <f t="array" ref="W9">INDEX(Correlation!$M$3:$M$110, SMALL(IF(W$2=Correlation!$H$3:$H$110, ROW(Correlation!$H$3:$H$110)-ROW(Correlation!$H$3)+1), ROW(7:7)))</f>
        <v>0.52387680000000003</v>
      </c>
      <c r="X9" s="16">
        <f t="array" ref="X9">INDEX(Correlation!$M$3:$M$110, SMALL(IF(X$2=Correlation!$H$3:$H$110, ROW(Correlation!$H$3:$H$110)-ROW(Correlation!$H$3)+1), ROW(7:7)))</f>
        <v>0.53198369999999995</v>
      </c>
      <c r="Z9" s="1">
        <f t="array" ref="Z9">INDEX(Correlation!$N$3:$N$110, SMALL(IF(Z$2=Correlation!$E$3:$E$110, ROW(Correlation!$E$3:$E$110)-ROW(Correlation!$E$3)+1), ROW(7:7)))</f>
        <v>2.63667E-2</v>
      </c>
      <c r="AA9" s="1">
        <f t="array" ref="AA9">INDEX(Correlation!$N$3:$N$110, SMALL(IF(AA$2=Correlation!$E$3:$E$110, ROW(Correlation!$E$3:$E$110)-ROW(Correlation!$E$3)+1), ROW(7:7)))</f>
        <v>0.2265499</v>
      </c>
      <c r="AB9" s="16">
        <f t="array" ref="AB9">INDEX(Correlation!$N$3:$N$110, SMALL(IF(AB$2=Correlation!$E$3:$E$110, ROW(Correlation!$E$3:$E$110)-ROW(Correlation!$E$3)+1), ROW(7:7)))</f>
        <v>2.0815293000000001</v>
      </c>
      <c r="AC9" s="23">
        <f t="array" ref="AC9">INDEX(Correlation!$N$3:$N$110, SMALL(IF(AC$2=Correlation!$F$3:$F$110, ROW(Correlation!$F$3:$F$110)-ROW(Correlation!$F$3)+1), ROW(7:7)))</f>
        <v>2.63667E-2</v>
      </c>
      <c r="AD9" s="24">
        <f t="array" ref="AD9">INDEX(Correlation!$N$3:$N$110, SMALL(IF(AD$2=Correlation!$F$3:$F$110, ROW(Correlation!$F$3:$F$110)-ROW(Correlation!$F$3)+1), ROW(7:7)))</f>
        <v>4.5271199999999998E-2</v>
      </c>
      <c r="AE9" s="16">
        <f t="array" ref="AE9">INDEX(Correlation!$N$3:$N$110, SMALL(IF(AE$2=Correlation!$F$3:$F$110, ROW(Correlation!$F$3:$F$110)-ROW(Correlation!$F$3)+1), ROW(7:7)))</f>
        <v>7.4943399999999993E-2</v>
      </c>
      <c r="AF9" s="23">
        <f t="array" ref="AF9">INDEX(Correlation!$N$3:$N$110, SMALL(IF(AF$2=Correlation!$G$3:$G$110, ROW(Correlation!$G$3:$G$110)-ROW(Correlation!$G$3)+1), ROW(7:7)))</f>
        <v>0.23524600000000001</v>
      </c>
      <c r="AG9" s="24">
        <f t="array" ref="AG9">INDEX(Correlation!$N$3:$N$110, SMALL(IF(AG$2=Correlation!$G$3:$G$110, ROW(Correlation!$G$3:$G$110)-ROW(Correlation!$G$3)+1), ROW(7:7)))</f>
        <v>0.41527459999999999</v>
      </c>
      <c r="AH9" s="24">
        <f t="array" ref="AH9">INDEX(Correlation!$N$3:$N$110, SMALL(IF(AH$2=Correlation!$G$3:$G$110, ROW(Correlation!$G$3:$G$110)-ROW(Correlation!$G$3)+1), ROW(7:7)))</f>
        <v>0.2265499</v>
      </c>
      <c r="AI9" s="24">
        <f t="array" ref="AI9">INDEX(Correlation!$N$3:$N$110, SMALL(IF(AI$2=Correlation!$G$3:$G$110, ROW(Correlation!$G$3:$G$110)-ROW(Correlation!$G$3)+1), ROW(7:7)))</f>
        <v>0.2152577</v>
      </c>
      <c r="AJ9" s="24">
        <f t="array" ref="AJ9">INDEX(Correlation!$N$3:$N$110, SMALL(IF(AJ$2=Correlation!$G$3:$G$110, ROW(Correlation!$G$3:$G$110)-ROW(Correlation!$G$3)+1), ROW(7:7)))</f>
        <v>0.75033740000000004</v>
      </c>
      <c r="AK9" s="24">
        <f t="array" ref="AK9">INDEX(Correlation!$N$3:$N$110, SMALL(IF(AK$2=Correlation!$G$3:$G$110, ROW(Correlation!$G$3:$G$110)-ROW(Correlation!$G$3)+1), ROW(7:7)))</f>
        <v>0.40640199999999999</v>
      </c>
      <c r="AL9" s="24">
        <f t="array" ref="AL9">INDEX(Correlation!$N$3:$N$110, SMALL(IF(AL$2=Correlation!$G$3:$G$110, ROW(Correlation!$G$3:$G$110)-ROW(Correlation!$G$3)+1), ROW(7:7)))</f>
        <v>0.41691830000000002</v>
      </c>
      <c r="AM9" s="24">
        <f t="array" ref="AM9">INDEX(Correlation!$N$3:$N$110, SMALL(IF(AM$2=Correlation!$G$3:$G$110, ROW(Correlation!$G$3:$G$110)-ROW(Correlation!$G$3)+1), ROW(7:7)))</f>
        <v>0.74429719999999999</v>
      </c>
      <c r="AN9" s="16">
        <f t="array" ref="AN9">INDEX(Correlation!$N$3:$N$110, SMALL(IF(AN$2=Correlation!$G$3:$G$110, ROW(Correlation!$G$3:$G$110)-ROW(Correlation!$G$3)+1), ROW(7:7)))</f>
        <v>0.72593010000000002</v>
      </c>
      <c r="AO9" s="23">
        <f t="array" ref="AO9">INDEX(Correlation!$N$3:$N$110, SMALL(IF(AO$2=Correlation!$H$3:$H$110, ROW(Correlation!$H$3:$H$110)-ROW(Correlation!$H$3)+1), ROW(7:7)))</f>
        <v>7.19114E-2</v>
      </c>
      <c r="AP9" s="24">
        <f t="array" ref="AP9">INDEX(Correlation!$N$3:$N$110, SMALL(IF(AP$2=Correlation!$H$3:$H$110, ROW(Correlation!$H$3:$H$110)-ROW(Correlation!$H$3)+1), ROW(7:7)))</f>
        <v>7.9336100000000007E-2</v>
      </c>
      <c r="AQ9" s="24">
        <f t="array" ref="AQ9">INDEX(Correlation!$N$3:$N$110, SMALL(IF(AQ$2=Correlation!$H$3:$H$110, ROW(Correlation!$H$3:$H$110)-ROW(Correlation!$H$3)+1), ROW(7:7)))</f>
        <v>2.0617226</v>
      </c>
      <c r="AR9" s="24">
        <f t="array" ref="AR9">INDEX(Correlation!$N$3:$N$110, SMALL(IF(AR$2=Correlation!$H$3:$H$110, ROW(Correlation!$H$3:$H$110)-ROW(Correlation!$H$3)+1), ROW(7:7)))</f>
        <v>2.0491674999999998</v>
      </c>
      <c r="AS9" s="24">
        <f t="array" ref="AS9">INDEX(Correlation!$N$3:$N$110, SMALL(IF(AS$2=Correlation!$H$3:$H$110, ROW(Correlation!$H$3:$H$110)-ROW(Correlation!$H$3)+1), ROW(7:7)))</f>
        <v>4.9210304000000002</v>
      </c>
      <c r="AT9" s="24">
        <f t="array" ref="AT9">INDEX(Correlation!$N$3:$N$110, SMALL(IF(AT$2=Correlation!$H$3:$H$110, ROW(Correlation!$H$3:$H$110)-ROW(Correlation!$H$3)+1), ROW(7:7)))</f>
        <v>5.6803124</v>
      </c>
      <c r="AU9" s="24">
        <f t="array" ref="AU9">INDEX(Correlation!$N$3:$N$110, SMALL(IF(AU$2=Correlation!$H$3:$H$110, ROW(Correlation!$H$3:$H$110)-ROW(Correlation!$H$3)+1), ROW(7:7)))</f>
        <v>7.8365961000000004</v>
      </c>
      <c r="AV9" s="16">
        <f t="array" ref="AV9">INDEX(Correlation!$N$3:$N$110, SMALL(IF(AV$2=Correlation!$H$3:$H$110, ROW(Correlation!$H$3:$H$110)-ROW(Correlation!$H$3)+1), ROW(7:7)))</f>
        <v>8.8261900999999998</v>
      </c>
    </row>
    <row r="10" spans="2:48" x14ac:dyDescent="0.25">
      <c r="B10" s="1">
        <f t="array" ref="B10">INDEX(Correlation!$M$3:$M$110, SMALL(IF($B$2=Correlation!$E$3:$E$110, ROW(Correlation!$E$3:$E$110)-ROW(Correlation!$E$3)+1), ROW(8:8)))</f>
        <v>4.3601300000000003E-2</v>
      </c>
      <c r="C10" s="1">
        <f t="array" ref="C10">INDEX(Correlation!$M$3:$M$110, SMALL(IF($C$2=Correlation!$E$3:$E$110, ROW(Correlation!$E$3:$E$110)-ROW(Correlation!$E$3)+1), ROW(8:8)))</f>
        <v>5.5066200000000003E-2</v>
      </c>
      <c r="D10" s="16">
        <f t="array" ref="D10">INDEX(Correlation!$M$3:$M$110, SMALL(IF($D$2=Correlation!$E$3:$E$110, ROW(Correlation!$E$3:$E$110)-ROW(Correlation!$E$3)+1), ROW(8:8)))</f>
        <v>4.4717899999999998E-2</v>
      </c>
      <c r="E10" s="1">
        <f t="array" ref="E10">INDEX(Correlation!$M$3:$M$110, SMALL(IF($E$2=Correlation!$F$3:$F$110, ROW(Correlation!$F$3:$F$110)-ROW(Correlation!$F$3)+1), ROW(8:8)))</f>
        <v>4.3601300000000003E-2</v>
      </c>
      <c r="F10" s="1">
        <f t="array" ref="F10">INDEX(Correlation!$M$3:$M$110, SMALL(IF($F$2=Correlation!$F$3:$F$110, ROW(Correlation!$F$3:$F$110)-ROW(Correlation!$F$3)+1), ROW(8:8)))</f>
        <v>0.37807970000000002</v>
      </c>
      <c r="G10" s="16">
        <f t="array" ref="G10">INDEX(Correlation!$M$3:$M$110, SMALL(IF($G$2=Correlation!$F$3:$F$110, ROW(Correlation!$F$3:$F$110)-ROW(Correlation!$F$3)+1), ROW(8:8)))</f>
        <v>6.9863220000000004</v>
      </c>
      <c r="H10" s="1">
        <f t="array" ref="H10">INDEX(Correlation!$M$3:$M$110, SMALL(IF(H$2=Correlation!$G$3:$G$110, ROW(Correlation!$G$3:$G$110)-ROW(Correlation!$G$3)+1), ROW(8:8)))</f>
        <v>2.9525699999999998E-2</v>
      </c>
      <c r="I10" s="1">
        <f t="array" ref="I10">INDEX(Correlation!$M$3:$M$110, SMALL(IF(I$2=Correlation!$G$3:$G$110, ROW(Correlation!$G$3:$G$110)-ROW(Correlation!$G$3)+1), ROW(8:8)))</f>
        <v>0.21073900000000001</v>
      </c>
      <c r="J10" s="1">
        <f t="array" ref="J10">INDEX(Correlation!$M$3:$M$110, SMALL(IF(J$2=Correlation!$G$3:$G$110, ROW(Correlation!$G$3:$G$110)-ROW(Correlation!$G$3)+1), ROW(8:8)))</f>
        <v>5.5066200000000003E-2</v>
      </c>
      <c r="K10" s="1">
        <f t="array" ref="K10">INDEX(Correlation!$M$3:$M$110, SMALL(IF(K$2=Correlation!$G$3:$G$110, ROW(Correlation!$G$3:$G$110)-ROW(Correlation!$G$3)+1), ROW(8:8)))</f>
        <v>6.3522499999999996E-2</v>
      </c>
      <c r="L10" s="1">
        <f t="array" ref="L10">INDEX(Correlation!$M$3:$M$110, SMALL(IF(L$2=Correlation!$G$3:$G$110, ROW(Correlation!$G$3:$G$110)-ROW(Correlation!$G$3)+1), ROW(8:8)))</f>
        <v>0.56672409999999995</v>
      </c>
      <c r="M10" s="1">
        <f t="array" ref="M10">INDEX(Correlation!$M$3:$M$110, SMALL(IF(M$2=Correlation!$G$3:$G$110, ROW(Correlation!$G$3:$G$110)-ROW(Correlation!$G$3)+1), ROW(8:8)))</f>
        <v>0.39932010000000001</v>
      </c>
      <c r="N10" s="1">
        <f t="array" ref="N10">INDEX(Correlation!$M$3:$M$110, SMALL(IF(N$2=Correlation!$G$3:$G$110, ROW(Correlation!$G$3:$G$110)-ROW(Correlation!$G$3)+1), ROW(8:8)))</f>
        <v>0.91301670000000001</v>
      </c>
      <c r="O10" s="1">
        <f t="array" ref="O10">INDEX(Correlation!$M$3:$M$110, SMALL(IF(O$2=Correlation!$G$3:$G$110, ROW(Correlation!$G$3:$G$110)-ROW(Correlation!$G$3)+1), ROW(8:8)))</f>
        <v>6.9672055999999998</v>
      </c>
      <c r="P10" s="16">
        <f t="array" ref="P10">INDEX(Correlation!$M$3:$M$110, SMALL(IF(P$2=Correlation!$G$3:$G$110, ROW(Correlation!$G$3:$G$110)-ROW(Correlation!$G$3)+1), ROW(8:8)))</f>
        <v>36.703446800000002</v>
      </c>
      <c r="Q10" s="1">
        <f t="array" ref="Q10">INDEX(Correlation!$M$3:$M$110, SMALL(IF(Q$2=Correlation!$H$3:$H$110, ROW(Correlation!$H$3:$H$110)-ROW(Correlation!$H$3)+1), ROW(8:8)))</f>
        <v>6.9263759</v>
      </c>
      <c r="R10" s="1">
        <f t="array" ref="R10">INDEX(Correlation!$M$3:$M$110, SMALL(IF(R$2=Correlation!$H$3:$H$110, ROW(Correlation!$H$3:$H$110)-ROW(Correlation!$H$3)+1), ROW(8:8)))</f>
        <v>6.9123013000000002</v>
      </c>
      <c r="S10" s="1">
        <f t="array" ref="S10">INDEX(Correlation!$M$3:$M$110, SMALL(IF(S$2=Correlation!$H$3:$H$110, ROW(Correlation!$H$3:$H$110)-ROW(Correlation!$H$3)+1), ROW(8:8)))</f>
        <v>4.9238200000000003E-2</v>
      </c>
      <c r="T10" s="1">
        <f t="array" ref="T10">INDEX(Correlation!$M$3:$M$110, SMALL(IF(T$2=Correlation!$H$3:$H$110, ROW(Correlation!$H$3:$H$110)-ROW(Correlation!$H$3)+1), ROW(8:8)))</f>
        <v>4.4717899999999998E-2</v>
      </c>
      <c r="U10" s="1">
        <f t="array" ref="U10">INDEX(Correlation!$M$3:$M$110, SMALL(IF(U$2=Correlation!$H$3:$H$110, ROW(Correlation!$H$3:$H$110)-ROW(Correlation!$H$3)+1), ROW(8:8)))</f>
        <v>0.41541719999999999</v>
      </c>
      <c r="V10" s="1">
        <f t="array" ref="V10">INDEX(Correlation!$M$3:$M$110, SMALL(IF(V$2=Correlation!$H$3:$H$110, ROW(Correlation!$H$3:$H$110)-ROW(Correlation!$H$3)+1), ROW(8:8)))</f>
        <v>0.4063061</v>
      </c>
      <c r="W10" s="1">
        <f t="array" ref="W10">INDEX(Correlation!$M$3:$M$110, SMALL(IF(W$2=Correlation!$H$3:$H$110, ROW(Correlation!$H$3:$H$110)-ROW(Correlation!$H$3)+1), ROW(8:8)))</f>
        <v>6.9545124999999999</v>
      </c>
      <c r="X10" s="16">
        <f t="array" ref="X10">INDEX(Correlation!$M$3:$M$110, SMALL(IF(X$2=Correlation!$H$3:$H$110, ROW(Correlation!$H$3:$H$110)-ROW(Correlation!$H$3)+1), ROW(8:8)))</f>
        <v>6.9799702999999997</v>
      </c>
      <c r="Z10" s="1">
        <f t="array" ref="Z10">INDEX(Correlation!$N$3:$N$110, SMALL(IF(Z$2=Correlation!$E$3:$E$110, ROW(Correlation!$E$3:$E$110)-ROW(Correlation!$E$3)+1), ROW(8:8)))</f>
        <v>2.3004E-2</v>
      </c>
      <c r="AA10" s="1">
        <f t="array" ref="AA10">INDEX(Correlation!$N$3:$N$110, SMALL(IF(AA$2=Correlation!$E$3:$E$110, ROW(Correlation!$E$3:$E$110)-ROW(Correlation!$E$3)+1), ROW(8:8)))</f>
        <v>0.2063344</v>
      </c>
      <c r="AB10" s="16">
        <f t="array" ref="AB10">INDEX(Correlation!$N$3:$N$110, SMALL(IF(AB$2=Correlation!$E$3:$E$110, ROW(Correlation!$E$3:$E$110)-ROW(Correlation!$E$3)+1), ROW(8:8)))</f>
        <v>2.0779185</v>
      </c>
      <c r="AC10" s="23">
        <f t="array" ref="AC10">INDEX(Correlation!$N$3:$N$110, SMALL(IF(AC$2=Correlation!$F$3:$F$110, ROW(Correlation!$F$3:$F$110)-ROW(Correlation!$F$3)+1), ROW(8:8)))</f>
        <v>2.3004E-2</v>
      </c>
      <c r="AD10" s="24">
        <f t="array" ref="AD10">INDEX(Correlation!$N$3:$N$110, SMALL(IF(AD$2=Correlation!$F$3:$F$110, ROW(Correlation!$F$3:$F$110)-ROW(Correlation!$F$3)+1), ROW(8:8)))</f>
        <v>4.3769099999999998E-2</v>
      </c>
      <c r="AE10" s="16">
        <f t="array" ref="AE10">INDEX(Correlation!$N$3:$N$110, SMALL(IF(AE$2=Correlation!$F$3:$F$110, ROW(Correlation!$F$3:$F$110)-ROW(Correlation!$F$3)+1), ROW(8:8)))</f>
        <v>6.9213300000000005E-2</v>
      </c>
      <c r="AF10" s="23">
        <f t="array" ref="AF10">INDEX(Correlation!$N$3:$N$110, SMALL(IF(AF$2=Correlation!$G$3:$G$110, ROW(Correlation!$G$3:$G$110)-ROW(Correlation!$G$3)+1), ROW(8:8)))</f>
        <v>0.26669280000000001</v>
      </c>
      <c r="AG10" s="24">
        <f t="array" ref="AG10">INDEX(Correlation!$N$3:$N$110, SMALL(IF(AG$2=Correlation!$G$3:$G$110, ROW(Correlation!$G$3:$G$110)-ROW(Correlation!$G$3)+1), ROW(8:8)))</f>
        <v>0.45422960000000001</v>
      </c>
      <c r="AH10" s="24">
        <f t="array" ref="AH10">INDEX(Correlation!$N$3:$N$110, SMALL(IF(AH$2=Correlation!$G$3:$G$110, ROW(Correlation!$G$3:$G$110)-ROW(Correlation!$G$3)+1), ROW(8:8)))</f>
        <v>0.2063344</v>
      </c>
      <c r="AI10" s="24">
        <f t="array" ref="AI10">INDEX(Correlation!$N$3:$N$110, SMALL(IF(AI$2=Correlation!$G$3:$G$110, ROW(Correlation!$G$3:$G$110)-ROW(Correlation!$G$3)+1), ROW(8:8)))</f>
        <v>0.2128564</v>
      </c>
      <c r="AJ10" s="24">
        <f t="array" ref="AJ10">INDEX(Correlation!$N$3:$N$110, SMALL(IF(AJ$2=Correlation!$G$3:$G$110, ROW(Correlation!$G$3:$G$110)-ROW(Correlation!$G$3)+1), ROW(8:8)))</f>
        <v>0.78662540000000003</v>
      </c>
      <c r="AK10" s="24">
        <f t="array" ref="AK10">INDEX(Correlation!$N$3:$N$110, SMALL(IF(AK$2=Correlation!$G$3:$G$110, ROW(Correlation!$G$3:$G$110)-ROW(Correlation!$G$3)+1), ROW(8:8)))</f>
        <v>0.39996470000000001</v>
      </c>
      <c r="AL10" s="24">
        <f t="array" ref="AL10">INDEX(Correlation!$N$3:$N$110, SMALL(IF(AL$2=Correlation!$G$3:$G$110, ROW(Correlation!$G$3:$G$110)-ROW(Correlation!$G$3)+1), ROW(8:8)))</f>
        <v>0.43140620000000002</v>
      </c>
      <c r="AM10" s="24">
        <f t="array" ref="AM10">INDEX(Correlation!$N$3:$N$110, SMALL(IF(AM$2=Correlation!$G$3:$G$110, ROW(Correlation!$G$3:$G$110)-ROW(Correlation!$G$3)+1), ROW(8:8)))</f>
        <v>0.75709550000000003</v>
      </c>
      <c r="AN10" s="16">
        <f t="array" ref="AN10">INDEX(Correlation!$N$3:$N$110, SMALL(IF(AN$2=Correlation!$G$3:$G$110, ROW(Correlation!$G$3:$G$110)-ROW(Correlation!$G$3)+1), ROW(8:8)))</f>
        <v>0.74818399999999996</v>
      </c>
      <c r="AO10" s="23">
        <f t="array" ref="AO10">INDEX(Correlation!$N$3:$N$110, SMALL(IF(AO$2=Correlation!$H$3:$H$110, ROW(Correlation!$H$3:$H$110)-ROW(Correlation!$H$3)+1), ROW(8:8)))</f>
        <v>7.2617500000000001E-2</v>
      </c>
      <c r="AP10" s="24">
        <f t="array" ref="AP10">INDEX(Correlation!$N$3:$N$110, SMALL(IF(AP$2=Correlation!$H$3:$H$110, ROW(Correlation!$H$3:$H$110)-ROW(Correlation!$H$3)+1), ROW(8:8)))</f>
        <v>7.5328800000000001E-2</v>
      </c>
      <c r="AQ10" s="24">
        <f t="array" ref="AQ10">INDEX(Correlation!$N$3:$N$110, SMALL(IF(AQ$2=Correlation!$H$3:$H$110, ROW(Correlation!$H$3:$H$110)-ROW(Correlation!$H$3)+1), ROW(8:8)))</f>
        <v>2.0815293000000001</v>
      </c>
      <c r="AR10" s="24">
        <f t="array" ref="AR10">INDEX(Correlation!$N$3:$N$110, SMALL(IF(AR$2=Correlation!$H$3:$H$110, ROW(Correlation!$H$3:$H$110)-ROW(Correlation!$H$3)+1), ROW(8:8)))</f>
        <v>2.0779185</v>
      </c>
      <c r="AS10" s="24">
        <f t="array" ref="AS10">INDEX(Correlation!$N$3:$N$110, SMALL(IF(AS$2=Correlation!$H$3:$H$110, ROW(Correlation!$H$3:$H$110)-ROW(Correlation!$H$3)+1), ROW(8:8)))</f>
        <v>4.2907612000000004</v>
      </c>
      <c r="AT10" s="24">
        <f t="array" ref="AT10">INDEX(Correlation!$N$3:$N$110, SMALL(IF(AT$2=Correlation!$H$3:$H$110, ROW(Correlation!$H$3:$H$110)-ROW(Correlation!$H$3)+1), ROW(8:8)))</f>
        <v>5.1032697999999996</v>
      </c>
      <c r="AU10" s="24">
        <f t="array" ref="AU10">INDEX(Correlation!$N$3:$N$110, SMALL(IF(AU$2=Correlation!$H$3:$H$110, ROW(Correlation!$H$3:$H$110)-ROW(Correlation!$H$3)+1), ROW(8:8)))</f>
        <v>7.8391921</v>
      </c>
      <c r="AV10" s="16">
        <f t="array" ref="AV10">INDEX(Correlation!$N$3:$N$110, SMALL(IF(AV$2=Correlation!$H$3:$H$110, ROW(Correlation!$H$3:$H$110)-ROW(Correlation!$H$3)+1), ROW(8:8)))</f>
        <v>7.8653535000000003</v>
      </c>
    </row>
    <row r="11" spans="2:48" x14ac:dyDescent="0.25">
      <c r="B11" s="1">
        <f t="array" ref="B11">INDEX(Correlation!$M$3:$M$110, SMALL(IF($B$2=Correlation!$E$3:$E$110, ROW(Correlation!$E$3:$E$110)-ROW(Correlation!$E$3)+1), ROW(9:9)))</f>
        <v>5.1179099999999998E-2</v>
      </c>
      <c r="C11" s="1">
        <f t="array" ref="C11">INDEX(Correlation!$M$3:$M$110, SMALL(IF($C$2=Correlation!$E$3:$E$110, ROW(Correlation!$E$3:$E$110)-ROW(Correlation!$E$3)+1), ROW(9:9)))</f>
        <v>6.6053500000000001E-2</v>
      </c>
      <c r="D11" s="16">
        <f t="array" ref="D11">INDEX(Correlation!$M$3:$M$110, SMALL(IF($D$2=Correlation!$E$3:$E$110, ROW(Correlation!$E$3:$E$110)-ROW(Correlation!$E$3)+1), ROW(9:9)))</f>
        <v>5.5798800000000003E-2</v>
      </c>
      <c r="E11" s="1">
        <f t="array" ref="E11">INDEX(Correlation!$M$3:$M$110, SMALL(IF($E$2=Correlation!$F$3:$F$110, ROW(Correlation!$F$3:$F$110)-ROW(Correlation!$F$3)+1), ROW(9:9)))</f>
        <v>5.1179099999999998E-2</v>
      </c>
      <c r="F11" s="1">
        <f t="array" ref="F11">INDEX(Correlation!$M$3:$M$110, SMALL(IF($F$2=Correlation!$F$3:$F$110, ROW(Correlation!$F$3:$F$110)-ROW(Correlation!$F$3)+1), ROW(9:9)))</f>
        <v>0.96907560000000004</v>
      </c>
      <c r="G11" s="16">
        <f t="array" ref="G11">INDEX(Correlation!$M$3:$M$110, SMALL(IF($G$2=Correlation!$F$3:$F$110, ROW(Correlation!$F$3:$F$110)-ROW(Correlation!$F$3)+1), ROW(9:9)))</f>
        <v>36.645136299999997</v>
      </c>
      <c r="H11" s="1">
        <f t="array" ref="H11">INDEX(Correlation!$M$3:$M$110, SMALL(IF(H$2=Correlation!$G$3:$G$110, ROW(Correlation!$G$3:$G$110)-ROW(Correlation!$G$3)+1), ROW(9:9)))</f>
        <v>2.8616800000000001E-2</v>
      </c>
      <c r="I11" s="1">
        <f t="array" ref="I11">INDEX(Correlation!$M$3:$M$110, SMALL(IF(I$2=Correlation!$G$3:$G$110, ROW(Correlation!$G$3:$G$110)-ROW(Correlation!$G$3)+1), ROW(9:9)))</f>
        <v>0.13036639999999999</v>
      </c>
      <c r="J11" s="1">
        <f t="array" ref="J11">INDEX(Correlation!$M$3:$M$110, SMALL(IF(J$2=Correlation!$G$3:$G$110, ROW(Correlation!$G$3:$G$110)-ROW(Correlation!$G$3)+1), ROW(9:9)))</f>
        <v>4.9854099999999998E-2</v>
      </c>
      <c r="K11" s="1">
        <f t="array" ref="K11">INDEX(Correlation!$M$3:$M$110, SMALL(IF(K$2=Correlation!$G$3:$G$110, ROW(Correlation!$G$3:$G$110)-ROW(Correlation!$G$3)+1), ROW(9:9)))</f>
        <v>5.5798800000000003E-2</v>
      </c>
      <c r="L11" s="1">
        <f t="array" ref="L11">INDEX(Correlation!$M$3:$M$110, SMALL(IF(L$2=Correlation!$G$3:$G$110, ROW(Correlation!$G$3:$G$110)-ROW(Correlation!$G$3)+1), ROW(9:9)))</f>
        <v>0.54353450000000003</v>
      </c>
      <c r="M11" s="1">
        <f t="array" ref="M11">INDEX(Correlation!$M$3:$M$110, SMALL(IF(M$2=Correlation!$G$3:$G$110, ROW(Correlation!$G$3:$G$110)-ROW(Correlation!$G$3)+1), ROW(9:9)))</f>
        <v>0.40074559999999998</v>
      </c>
      <c r="N11" s="1">
        <f t="array" ref="N11">INDEX(Correlation!$M$3:$M$110, SMALL(IF(N$2=Correlation!$G$3:$G$110, ROW(Correlation!$G$3:$G$110)-ROW(Correlation!$G$3)+1), ROW(9:9)))</f>
        <v>0.92583740000000003</v>
      </c>
      <c r="O11" s="1">
        <f t="array" ref="O11">INDEX(Correlation!$M$3:$M$110, SMALL(IF(O$2=Correlation!$G$3:$G$110, ROW(Correlation!$G$3:$G$110)-ROW(Correlation!$G$3)+1), ROW(9:9)))</f>
        <v>7.0023451000000003</v>
      </c>
      <c r="P11" s="16">
        <f t="array" ref="P11">INDEX(Correlation!$M$3:$M$110, SMALL(IF(P$2=Correlation!$G$3:$G$110, ROW(Correlation!$G$3:$G$110)-ROW(Correlation!$G$3)+1), ROW(9:9)))</f>
        <v>37.020909600000003</v>
      </c>
      <c r="Q11" s="1">
        <f t="array" ref="Q11">INDEX(Correlation!$M$3:$M$110, SMALL(IF(Q$2=Correlation!$H$3:$H$110, ROW(Correlation!$H$3:$H$110)-ROW(Correlation!$H$3)+1), ROW(9:9)))</f>
        <v>36.645136299999997</v>
      </c>
      <c r="R11" s="1">
        <f t="array" ref="R11">INDEX(Correlation!$M$3:$M$110, SMALL(IF(R$2=Correlation!$H$3:$H$110, ROW(Correlation!$H$3:$H$110)-ROW(Correlation!$H$3)+1), ROW(9:9)))</f>
        <v>36.938375000000001</v>
      </c>
      <c r="S11" s="1">
        <f t="array" ref="S11">INDEX(Correlation!$M$3:$M$110, SMALL(IF(S$2=Correlation!$H$3:$H$110, ROW(Correlation!$H$3:$H$110)-ROW(Correlation!$H$3)+1), ROW(9:9)))</f>
        <v>5.6974400000000001E-2</v>
      </c>
      <c r="T11" s="1">
        <f t="array" ref="T11">INDEX(Correlation!$M$3:$M$110, SMALL(IF(T$2=Correlation!$H$3:$H$110, ROW(Correlation!$H$3:$H$110)-ROW(Correlation!$H$3)+1), ROW(9:9)))</f>
        <v>5.53547E-2</v>
      </c>
      <c r="U11" s="1">
        <f t="array" ref="U11">INDEX(Correlation!$M$3:$M$110, SMALL(IF(U$2=Correlation!$H$3:$H$110, ROW(Correlation!$H$3:$H$110)-ROW(Correlation!$H$3)+1), ROW(9:9)))</f>
        <v>0.92691170000000001</v>
      </c>
      <c r="V11" s="1">
        <f t="array" ref="V11">INDEX(Correlation!$M$3:$M$110, SMALL(IF(V$2=Correlation!$H$3:$H$110, ROW(Correlation!$H$3:$H$110)-ROW(Correlation!$H$3)+1), ROW(9:9)))</f>
        <v>1.0370980000000001</v>
      </c>
      <c r="W11" s="1">
        <f t="array" ref="W11">INDEX(Correlation!$M$3:$M$110, SMALL(IF(W$2=Correlation!$H$3:$H$110, ROW(Correlation!$H$3:$H$110)-ROW(Correlation!$H$3)+1), ROW(9:9)))</f>
        <v>36.829784799999999</v>
      </c>
      <c r="X11" s="16">
        <f t="array" ref="X11">INDEX(Correlation!$M$3:$M$110, SMALL(IF(X$2=Correlation!$H$3:$H$110, ROW(Correlation!$H$3:$H$110)-ROW(Correlation!$H$3)+1), ROW(9:9)))</f>
        <v>36.9425916</v>
      </c>
      <c r="Z11" s="1">
        <f t="array" ref="Z11">INDEX(Correlation!$N$3:$N$110, SMALL(IF(Z$2=Correlation!$E$3:$E$110, ROW(Correlation!$E$3:$E$110)-ROW(Correlation!$E$3)+1), ROW(9:9)))</f>
        <v>2.44277E-2</v>
      </c>
      <c r="AA11" s="1">
        <f t="array" ref="AA11">INDEX(Correlation!$N$3:$N$110, SMALL(IF(AA$2=Correlation!$E$3:$E$110, ROW(Correlation!$E$3:$E$110)-ROW(Correlation!$E$3)+1), ROW(9:9)))</f>
        <v>0.21122589999999999</v>
      </c>
      <c r="AB11" s="16">
        <f t="array" ref="AB11">INDEX(Correlation!$N$3:$N$110, SMALL(IF(AB$2=Correlation!$E$3:$E$110, ROW(Correlation!$E$3:$E$110)-ROW(Correlation!$E$3)+1), ROW(9:9)))</f>
        <v>2.0313810999999999</v>
      </c>
      <c r="AC11" s="23">
        <f t="array" ref="AC11">INDEX(Correlation!$N$3:$N$110, SMALL(IF(AC$2=Correlation!$F$3:$F$110, ROW(Correlation!$F$3:$F$110)-ROW(Correlation!$F$3)+1), ROW(9:9)))</f>
        <v>2.44277E-2</v>
      </c>
      <c r="AD11" s="24">
        <f t="array" ref="AD11">INDEX(Correlation!$N$3:$N$110, SMALL(IF(AD$2=Correlation!$F$3:$F$110, ROW(Correlation!$F$3:$F$110)-ROW(Correlation!$F$3)+1), ROW(9:9)))</f>
        <v>3.5891899999999997E-2</v>
      </c>
      <c r="AE11" s="16">
        <f t="array" ref="AE11">INDEX(Correlation!$N$3:$N$110, SMALL(IF(AE$2=Correlation!$F$3:$F$110, ROW(Correlation!$F$3:$F$110)-ROW(Correlation!$F$3)+1), ROW(9:9)))</f>
        <v>7.1290300000000001E-2</v>
      </c>
      <c r="AF11" s="23">
        <f t="array" ref="AF11">INDEX(Correlation!$N$3:$N$110, SMALL(IF(AF$2=Correlation!$G$3:$G$110, ROW(Correlation!$G$3:$G$110)-ROW(Correlation!$G$3)+1), ROW(9:9)))</f>
        <v>2.0323235999999998</v>
      </c>
      <c r="AG11" s="24">
        <f t="array" ref="AG11">INDEX(Correlation!$N$3:$N$110, SMALL(IF(AG$2=Correlation!$G$3:$G$110, ROW(Correlation!$G$3:$G$110)-ROW(Correlation!$G$3)+1), ROW(9:9)))</f>
        <v>5.5678578999999999</v>
      </c>
      <c r="AH11" s="24">
        <f t="array" ref="AH11">INDEX(Correlation!$N$3:$N$110, SMALL(IF(AH$2=Correlation!$G$3:$G$110, ROW(Correlation!$G$3:$G$110)-ROW(Correlation!$G$3)+1), ROW(9:9)))</f>
        <v>2.0652637</v>
      </c>
      <c r="AI11" s="24">
        <f t="array" ref="AI11">INDEX(Correlation!$N$3:$N$110, SMALL(IF(AI$2=Correlation!$G$3:$G$110, ROW(Correlation!$G$3:$G$110)-ROW(Correlation!$G$3)+1), ROW(9:9)))</f>
        <v>2.0313810999999999</v>
      </c>
      <c r="AJ11" s="24">
        <f t="array" ref="AJ11">INDEX(Correlation!$N$3:$N$110, SMALL(IF(AJ$2=Correlation!$G$3:$G$110, ROW(Correlation!$G$3:$G$110)-ROW(Correlation!$G$3)+1), ROW(9:9)))</f>
        <v>7.6999164999999996</v>
      </c>
      <c r="AK11" s="24">
        <f t="array" ref="AK11">INDEX(Correlation!$N$3:$N$110, SMALL(IF(AK$2=Correlation!$G$3:$G$110, ROW(Correlation!$G$3:$G$110)-ROW(Correlation!$G$3)+1), ROW(9:9)))</f>
        <v>4.8093526999999998</v>
      </c>
      <c r="AL11" s="24">
        <f t="array" ref="AL11">INDEX(Correlation!$N$3:$N$110, SMALL(IF(AL$2=Correlation!$G$3:$G$110, ROW(Correlation!$G$3:$G$110)-ROW(Correlation!$G$3)+1), ROW(9:9)))</f>
        <v>5.2484770000000003</v>
      </c>
      <c r="AM11" s="24">
        <f t="array" ref="AM11">INDEX(Correlation!$N$3:$N$110, SMALL(IF(AM$2=Correlation!$G$3:$G$110, ROW(Correlation!$G$3:$G$110)-ROW(Correlation!$G$3)+1), ROW(9:9)))</f>
        <v>7.7517836000000004</v>
      </c>
      <c r="AN11" s="16">
        <f t="array" ref="AN11">INDEX(Correlation!$N$3:$N$110, SMALL(IF(AN$2=Correlation!$G$3:$G$110, ROW(Correlation!$G$3:$G$110)-ROW(Correlation!$G$3)+1), ROW(9:9)))</f>
        <v>7.7179773999999997</v>
      </c>
      <c r="AO11" s="23">
        <f t="array" ref="AO11">INDEX(Correlation!$N$3:$N$110, SMALL(IF(AO$2=Correlation!$H$3:$H$110, ROW(Correlation!$H$3:$H$110)-ROW(Correlation!$H$3)+1), ROW(9:9)))</f>
        <v>7.1290300000000001E-2</v>
      </c>
      <c r="AP11" s="24">
        <f t="array" ref="AP11">INDEX(Correlation!$N$3:$N$110, SMALL(IF(AP$2=Correlation!$H$3:$H$110, ROW(Correlation!$H$3:$H$110)-ROW(Correlation!$H$3)+1), ROW(9:9)))</f>
        <v>7.7014299999999994E-2</v>
      </c>
      <c r="AQ11" s="24">
        <f t="array" ref="AQ11">INDEX(Correlation!$N$3:$N$110, SMALL(IF(AQ$2=Correlation!$H$3:$H$110, ROW(Correlation!$H$3:$H$110)-ROW(Correlation!$H$3)+1), ROW(9:9)))</f>
        <v>2.0916817999999999</v>
      </c>
      <c r="AR11" s="24">
        <f t="array" ref="AR11">INDEX(Correlation!$N$3:$N$110, SMALL(IF(AR$2=Correlation!$H$3:$H$110, ROW(Correlation!$H$3:$H$110)-ROW(Correlation!$H$3)+1), ROW(9:9)))</f>
        <v>2.0392657000000001</v>
      </c>
      <c r="AS11" s="24">
        <f t="array" ref="AS11">INDEX(Correlation!$N$3:$N$110, SMALL(IF(AS$2=Correlation!$H$3:$H$110, ROW(Correlation!$H$3:$H$110)-ROW(Correlation!$H$3)+1), ROW(9:9)))</f>
        <v>5.2736291</v>
      </c>
      <c r="AT11" s="24">
        <f t="array" ref="AT11">INDEX(Correlation!$N$3:$N$110, SMALL(IF(AT$2=Correlation!$H$3:$H$110, ROW(Correlation!$H$3:$H$110)-ROW(Correlation!$H$3)+1), ROW(9:9)))</f>
        <v>4.9360261999999997</v>
      </c>
      <c r="AU11" s="24">
        <f t="array" ref="AU11">INDEX(Correlation!$N$3:$N$110, SMALL(IF(AU$2=Correlation!$H$3:$H$110, ROW(Correlation!$H$3:$H$110)-ROW(Correlation!$H$3)+1), ROW(9:9)))</f>
        <v>7.8268049</v>
      </c>
      <c r="AV11" s="16">
        <f t="array" ref="AV11">INDEX(Correlation!$N$3:$N$110, SMALL(IF(AV$2=Correlation!$H$3:$H$110, ROW(Correlation!$H$3:$H$110)-ROW(Correlation!$H$3)+1), ROW(9:9)))</f>
        <v>7.7478321000000001</v>
      </c>
    </row>
    <row r="12" spans="2:48" x14ac:dyDescent="0.25">
      <c r="B12" s="1">
        <f t="array" ref="B12">INDEX(Correlation!$M$3:$M$110, SMALL(IF($B$2=Correlation!$E$3:$E$110, ROW(Correlation!$E$3:$E$110)-ROW(Correlation!$E$3)+1), ROW(10:10)))</f>
        <v>6.2179199999999997E-2</v>
      </c>
      <c r="C12" s="1">
        <f t="array" ref="C12">INDEX(Correlation!$M$3:$M$110, SMALL(IF($C$2=Correlation!$E$3:$E$110, ROW(Correlation!$E$3:$E$110)-ROW(Correlation!$E$3)+1), ROW(10:10)))</f>
        <v>5.9732500000000001E-2</v>
      </c>
      <c r="D12" s="16">
        <f t="array" ref="D12">INDEX(Correlation!$M$3:$M$110, SMALL(IF($D$2=Correlation!$E$3:$E$110, ROW(Correlation!$E$3:$E$110)-ROW(Correlation!$E$3)+1), ROW(10:10)))</f>
        <v>5.4591899999999999E-2</v>
      </c>
      <c r="E12" s="1">
        <f t="array" ref="E12">INDEX(Correlation!$M$3:$M$110, SMALL(IF($E$2=Correlation!$F$3:$F$110, ROW(Correlation!$F$3:$F$110)-ROW(Correlation!$F$3)+1), ROW(10:10)))</f>
        <v>6.2179199999999997E-2</v>
      </c>
      <c r="F12" s="1">
        <f t="array" ref="F12">INDEX(Correlation!$M$3:$M$110, SMALL(IF($F$2=Correlation!$F$3:$F$110, ROW(Correlation!$F$3:$F$110)-ROW(Correlation!$F$3)+1), ROW(10:10)))</f>
        <v>0.95260900000000004</v>
      </c>
      <c r="G12" s="16">
        <f t="array" ref="G12">INDEX(Correlation!$M$3:$M$110, SMALL(IF($G$2=Correlation!$F$3:$F$110, ROW(Correlation!$F$3:$F$110)-ROW(Correlation!$F$3)+1), ROW(10:10)))</f>
        <v>36.938375000000001</v>
      </c>
      <c r="H12" s="1">
        <f t="array" ref="H12">INDEX(Correlation!$M$3:$M$110, SMALL(IF(H$2=Correlation!$G$3:$G$110, ROW(Correlation!$G$3:$G$110)-ROW(Correlation!$G$3)+1), ROW(10:10)))</f>
        <v>2.3400000000000001E-2</v>
      </c>
      <c r="I12" s="1">
        <f t="array" ref="I12">INDEX(Correlation!$M$3:$M$110, SMALL(IF(I$2=Correlation!$G$3:$G$110, ROW(Correlation!$G$3:$G$110)-ROW(Correlation!$G$3)+1), ROW(10:10)))</f>
        <v>0.1085502</v>
      </c>
      <c r="J12" s="1">
        <f t="array" ref="J12">INDEX(Correlation!$M$3:$M$110, SMALL(IF(J$2=Correlation!$G$3:$G$110, ROW(Correlation!$G$3:$G$110)-ROW(Correlation!$G$3)+1), ROW(10:10)))</f>
        <v>4.9554000000000001E-2</v>
      </c>
      <c r="K12" s="1">
        <f t="array" ref="K12">INDEX(Correlation!$M$3:$M$110, SMALL(IF(K$2=Correlation!$G$3:$G$110, ROW(Correlation!$G$3:$G$110)-ROW(Correlation!$G$3)+1), ROW(10:10)))</f>
        <v>5.4591899999999999E-2</v>
      </c>
      <c r="L12" s="1">
        <f t="array" ref="L12">INDEX(Correlation!$M$3:$M$110, SMALL(IF(L$2=Correlation!$G$3:$G$110, ROW(Correlation!$G$3:$G$110)-ROW(Correlation!$G$3)+1), ROW(10:10)))</f>
        <v>0.55693919999999997</v>
      </c>
      <c r="M12" s="1">
        <f t="array" ref="M12">INDEX(Correlation!$M$3:$M$110, SMALL(IF(M$2=Correlation!$G$3:$G$110, ROW(Correlation!$G$3:$G$110)-ROW(Correlation!$G$3)+1), ROW(10:10)))</f>
        <v>0.39426319999999998</v>
      </c>
      <c r="N12" s="1">
        <f t="array" ref="N12">INDEX(Correlation!$M$3:$M$110, SMALL(IF(N$2=Correlation!$G$3:$G$110, ROW(Correlation!$G$3:$G$110)-ROW(Correlation!$G$3)+1), ROW(10:10)))</f>
        <v>0.95840700000000001</v>
      </c>
      <c r="O12" s="1">
        <f t="array" ref="O12">INDEX(Correlation!$M$3:$M$110, SMALL(IF(O$2=Correlation!$G$3:$G$110, ROW(Correlation!$G$3:$G$110)-ROW(Correlation!$G$3)+1), ROW(10:10)))</f>
        <v>6.9304515000000002</v>
      </c>
      <c r="P12" s="16">
        <f t="array" ref="P12">INDEX(Correlation!$M$3:$M$110, SMALL(IF(P$2=Correlation!$G$3:$G$110, ROW(Correlation!$G$3:$G$110)-ROW(Correlation!$G$3)+1), ROW(10:10)))</f>
        <v>36.832150400000003</v>
      </c>
      <c r="Q12" s="1">
        <f t="array" ref="Q12">INDEX(Correlation!$M$3:$M$110, SMALL(IF(Q$2=Correlation!$H$3:$H$110, ROW(Correlation!$H$3:$H$110)-ROW(Correlation!$H$3)+1), ROW(10:10)))</f>
        <v>2.27067E-2</v>
      </c>
      <c r="R12" s="1">
        <f t="array" ref="R12">INDEX(Correlation!$M$3:$M$110, SMALL(IF(R$2=Correlation!$H$3:$H$110, ROW(Correlation!$H$3:$H$110)-ROW(Correlation!$H$3)+1), ROW(10:10)))</f>
        <v>2.5356799999999999E-2</v>
      </c>
      <c r="S12" s="1"/>
      <c r="T12" s="1"/>
      <c r="U12" s="1"/>
      <c r="V12" s="1"/>
      <c r="W12" s="1"/>
      <c r="X12" s="16"/>
      <c r="Z12" s="1">
        <f t="array" ref="Z12">INDEX(Correlation!$N$3:$N$110, SMALL(IF(Z$2=Correlation!$E$3:$E$110, ROW(Correlation!$E$3:$E$110)-ROW(Correlation!$E$3)+1), ROW(10:10)))</f>
        <v>2.3218200000000001E-2</v>
      </c>
      <c r="AA12" s="1">
        <f t="array" ref="AA12">INDEX(Correlation!$N$3:$N$110, SMALL(IF(AA$2=Correlation!$E$3:$E$110, ROW(Correlation!$E$3:$E$110)-ROW(Correlation!$E$3)+1), ROW(10:10)))</f>
        <v>0.2113525</v>
      </c>
      <c r="AB12" s="16">
        <f t="array" ref="AB12">INDEX(Correlation!$N$3:$N$110, SMALL(IF(AB$2=Correlation!$E$3:$E$110, ROW(Correlation!$E$3:$E$110)-ROW(Correlation!$E$3)+1), ROW(10:10)))</f>
        <v>2.0205167999999998</v>
      </c>
      <c r="AC12" s="23">
        <f t="array" ref="AC12">INDEX(Correlation!$N$3:$N$110, SMALL(IF(AC$2=Correlation!$F$3:$F$110, ROW(Correlation!$F$3:$F$110)-ROW(Correlation!$F$3)+1), ROW(10:10)))</f>
        <v>2.3218200000000001E-2</v>
      </c>
      <c r="AD12" s="24">
        <f t="array" ref="AD12">INDEX(Correlation!$N$3:$N$110, SMALL(IF(AD$2=Correlation!$F$3:$F$110, ROW(Correlation!$F$3:$F$110)-ROW(Correlation!$F$3)+1), ROW(10:10)))</f>
        <v>3.8901900000000003E-2</v>
      </c>
      <c r="AE12" s="16">
        <f t="array" ref="AE12">INDEX(Correlation!$N$3:$N$110, SMALL(IF(AE$2=Correlation!$F$3:$F$110, ROW(Correlation!$F$3:$F$110)-ROW(Correlation!$F$3)+1), ROW(10:10)))</f>
        <v>7.7014299999999994E-2</v>
      </c>
      <c r="AF12" s="23">
        <f t="array" ref="AF12">INDEX(Correlation!$N$3:$N$110, SMALL(IF(AF$2=Correlation!$G$3:$G$110, ROW(Correlation!$G$3:$G$110)-ROW(Correlation!$G$3)+1), ROW(10:10)))</f>
        <v>2.0246504000000001</v>
      </c>
      <c r="AG12" s="24">
        <f t="array" ref="AG12">INDEX(Correlation!$N$3:$N$110, SMALL(IF(AG$2=Correlation!$G$3:$G$110, ROW(Correlation!$G$3:$G$110)-ROW(Correlation!$G$3)+1), ROW(10:10)))</f>
        <v>4.8449372999999998</v>
      </c>
      <c r="AH12" s="24">
        <f t="array" ref="AH12">INDEX(Correlation!$N$3:$N$110, SMALL(IF(AH$2=Correlation!$G$3:$G$110, ROW(Correlation!$G$3:$G$110)-ROW(Correlation!$G$3)+1), ROW(10:10)))</f>
        <v>2.0600486</v>
      </c>
      <c r="AI12" s="24">
        <f t="array" ref="AI12">INDEX(Correlation!$N$3:$N$110, SMALL(IF(AI$2=Correlation!$G$3:$G$110, ROW(Correlation!$G$3:$G$110)-ROW(Correlation!$G$3)+1), ROW(10:10)))</f>
        <v>2.0205167999999998</v>
      </c>
      <c r="AJ12" s="24">
        <f t="array" ref="AJ12">INDEX(Correlation!$N$3:$N$110, SMALL(IF(AJ$2=Correlation!$G$3:$G$110, ROW(Correlation!$G$3:$G$110)-ROW(Correlation!$G$3)+1), ROW(10:10)))</f>
        <v>7.7070487999999999</v>
      </c>
      <c r="AK12" s="24">
        <f t="array" ref="AK12">INDEX(Correlation!$N$3:$N$110, SMALL(IF(AK$2=Correlation!$G$3:$G$110, ROW(Correlation!$G$3:$G$110)-ROW(Correlation!$G$3)+1), ROW(10:10)))</f>
        <v>5.6735401000000003</v>
      </c>
      <c r="AL12" s="24">
        <f t="array" ref="AL12">INDEX(Correlation!$N$3:$N$110, SMALL(IF(AL$2=Correlation!$G$3:$G$110, ROW(Correlation!$G$3:$G$110)-ROW(Correlation!$G$3)+1), ROW(10:10)))</f>
        <v>5.2140898</v>
      </c>
      <c r="AM12" s="24">
        <f t="array" ref="AM12">INDEX(Correlation!$N$3:$N$110, SMALL(IF(AM$2=Correlation!$G$3:$G$110, ROW(Correlation!$G$3:$G$110)-ROW(Correlation!$G$3)+1), ROW(10:10)))</f>
        <v>7.8317772000000003</v>
      </c>
      <c r="AN12" s="16">
        <f t="array" ref="AN12">INDEX(Correlation!$N$3:$N$110, SMALL(IF(AN$2=Correlation!$G$3:$G$110, ROW(Correlation!$G$3:$G$110)-ROW(Correlation!$G$3)+1), ROW(10:10)))</f>
        <v>7.8265351000000001</v>
      </c>
      <c r="AO12" s="23">
        <f t="array" ref="AO12">INDEX(Correlation!$N$3:$N$110, SMALL(IF(AO$2=Correlation!$H$3:$H$110, ROW(Correlation!$H$3:$H$110)-ROW(Correlation!$H$3)+1), ROW(10:10)))</f>
        <v>0.2260597</v>
      </c>
      <c r="AP12" s="24">
        <f t="array" ref="AP12">INDEX(Correlation!$N$3:$N$110, SMALL(IF(AP$2=Correlation!$H$3:$H$110, ROW(Correlation!$H$3:$H$110)-ROW(Correlation!$H$3)+1), ROW(10:10)))</f>
        <v>0.22529830000000001</v>
      </c>
      <c r="AQ12" s="24"/>
      <c r="AR12" s="24"/>
      <c r="AS12" s="24"/>
      <c r="AT12" s="24"/>
      <c r="AU12" s="24"/>
      <c r="AV12" s="16"/>
    </row>
    <row r="13" spans="2:48" x14ac:dyDescent="0.25">
      <c r="B13" s="1">
        <f t="array" ref="B13">INDEX(Correlation!$M$3:$M$110, SMALL(IF($B$2=Correlation!$E$3:$E$110, ROW(Correlation!$E$3:$E$110)-ROW(Correlation!$E$3)+1), ROW(11:11)))</f>
        <v>5.5190299999999998E-2</v>
      </c>
      <c r="C13" s="1">
        <f t="array" ref="C13">INDEX(Correlation!$M$3:$M$110, SMALL(IF($C$2=Correlation!$E$3:$E$110, ROW(Correlation!$E$3:$E$110)-ROW(Correlation!$E$3)+1), ROW(11:11)))</f>
        <v>6.1681600000000003E-2</v>
      </c>
      <c r="D13" s="16">
        <f t="array" ref="D13">INDEX(Correlation!$M$3:$M$110, SMALL(IF($D$2=Correlation!$E$3:$E$110, ROW(Correlation!$E$3:$E$110)-ROW(Correlation!$E$3)+1), ROW(11:11)))</f>
        <v>5.6974400000000001E-2</v>
      </c>
      <c r="E13" s="1">
        <f t="array" ref="E13">INDEX(Correlation!$M$3:$M$110, SMALL(IF($E$2=Correlation!$F$3:$F$110, ROW(Correlation!$F$3:$F$110)-ROW(Correlation!$F$3)+1), ROW(11:11)))</f>
        <v>5.5190299999999998E-2</v>
      </c>
      <c r="F13" s="1">
        <f t="array" ref="F13">INDEX(Correlation!$M$3:$M$110, SMALL(IF($F$2=Correlation!$F$3:$F$110, ROW(Correlation!$F$3:$F$110)-ROW(Correlation!$F$3)+1), ROW(11:11)))</f>
        <v>0.92985810000000002</v>
      </c>
      <c r="G13" s="16">
        <f t="array" ref="G13">INDEX(Correlation!$M$3:$M$110, SMALL(IF($G$2=Correlation!$F$3:$F$110, ROW(Correlation!$F$3:$F$110)-ROW(Correlation!$F$3)+1), ROW(11:11)))</f>
        <v>37.0139535</v>
      </c>
      <c r="H13" s="1">
        <f t="array" ref="H13">INDEX(Correlation!$M$3:$M$110, SMALL(IF(H$2=Correlation!$G$3:$G$110, ROW(Correlation!$G$3:$G$110)-ROW(Correlation!$G$3)+1), ROW(11:11)))</f>
        <v>3.03293E-2</v>
      </c>
      <c r="I13" s="1">
        <f t="array" ref="I13">INDEX(Correlation!$M$3:$M$110, SMALL(IF(I$2=Correlation!$G$3:$G$110, ROW(Correlation!$G$3:$G$110)-ROW(Correlation!$G$3)+1), ROW(11:11)))</f>
        <v>9.4583700000000007E-2</v>
      </c>
      <c r="J13" s="1">
        <f t="array" ref="J13">INDEX(Correlation!$M$3:$M$110, SMALL(IF(J$2=Correlation!$G$3:$G$110, ROW(Correlation!$G$3:$G$110)-ROW(Correlation!$G$3)+1), ROW(11:11)))</f>
        <v>4.9238200000000003E-2</v>
      </c>
      <c r="K13" s="1">
        <f t="array" ref="K13">INDEX(Correlation!$M$3:$M$110, SMALL(IF(K$2=Correlation!$G$3:$G$110, ROW(Correlation!$G$3:$G$110)-ROW(Correlation!$G$3)+1), ROW(11:11)))</f>
        <v>5.6974400000000001E-2</v>
      </c>
      <c r="L13" s="1">
        <f t="array" ref="L13">INDEX(Correlation!$M$3:$M$110, SMALL(IF(L$2=Correlation!$G$3:$G$110, ROW(Correlation!$G$3:$G$110)-ROW(Correlation!$G$3)+1), ROW(11:11)))</f>
        <v>0.52387680000000003</v>
      </c>
      <c r="M13" s="1">
        <f t="array" ref="M13">INDEX(Correlation!$M$3:$M$110, SMALL(IF(M$2=Correlation!$G$3:$G$110, ROW(Correlation!$G$3:$G$110)-ROW(Correlation!$G$3)+1), ROW(11:11)))</f>
        <v>0.41541719999999999</v>
      </c>
      <c r="N13" s="1">
        <f t="array" ref="N13">INDEX(Correlation!$M$3:$M$110, SMALL(IF(N$2=Correlation!$G$3:$G$110, ROW(Correlation!$G$3:$G$110)-ROW(Correlation!$G$3)+1), ROW(11:11)))</f>
        <v>0.92691170000000001</v>
      </c>
      <c r="O13" s="1">
        <f t="array" ref="O13">INDEX(Correlation!$M$3:$M$110, SMALL(IF(O$2=Correlation!$G$3:$G$110, ROW(Correlation!$G$3:$G$110)-ROW(Correlation!$G$3)+1), ROW(11:11)))</f>
        <v>6.9545124999999999</v>
      </c>
      <c r="P13" s="16">
        <f t="array" ref="P13">INDEX(Correlation!$M$3:$M$110, SMALL(IF(P$2=Correlation!$G$3:$G$110, ROW(Correlation!$G$3:$G$110)-ROW(Correlation!$G$3)+1), ROW(11:11)))</f>
        <v>36.829784799999999</v>
      </c>
      <c r="Q13" s="1">
        <f t="array" ref="Q13">INDEX(Correlation!$M$3:$M$110, SMALL(IF(Q$2=Correlation!$H$3:$H$110, ROW(Correlation!$H$3:$H$110)-ROW(Correlation!$H$3)+1), ROW(11:11)))</f>
        <v>4.7781499999999998E-2</v>
      </c>
      <c r="R13" s="1">
        <f t="array" ref="R13">INDEX(Correlation!$M$3:$M$110, SMALL(IF(R$2=Correlation!$H$3:$H$110, ROW(Correlation!$H$3:$H$110)-ROW(Correlation!$H$3)+1), ROW(11:11)))</f>
        <v>4.8093700000000003E-2</v>
      </c>
      <c r="S13" s="1"/>
      <c r="T13" s="1"/>
      <c r="U13" s="1"/>
      <c r="V13" s="1"/>
      <c r="W13" s="1"/>
      <c r="X13" s="16"/>
      <c r="Z13" s="1">
        <f t="array" ref="Z13">INDEX(Correlation!$N$3:$N$110, SMALL(IF(Z$2=Correlation!$E$3:$E$110, ROW(Correlation!$E$3:$E$110)-ROW(Correlation!$E$3)+1), ROW(11:11)))</f>
        <v>2.5479999999999999E-2</v>
      </c>
      <c r="AA13" s="1">
        <f t="array" ref="AA13">INDEX(Correlation!$N$3:$N$110, SMALL(IF(AA$2=Correlation!$E$3:$E$110, ROW(Correlation!$E$3:$E$110)-ROW(Correlation!$E$3)+1), ROW(11:11)))</f>
        <v>0.2152577</v>
      </c>
      <c r="AB13" s="16">
        <f t="array" ref="AB13">INDEX(Correlation!$N$3:$N$110, SMALL(IF(AB$2=Correlation!$E$3:$E$110, ROW(Correlation!$E$3:$E$110)-ROW(Correlation!$E$3)+1), ROW(11:11)))</f>
        <v>2.0916817999999999</v>
      </c>
      <c r="AC13" s="23">
        <f t="array" ref="AC13">INDEX(Correlation!$N$3:$N$110, SMALL(IF(AC$2=Correlation!$F$3:$F$110, ROW(Correlation!$F$3:$F$110)-ROW(Correlation!$F$3)+1), ROW(11:11)))</f>
        <v>2.5479999999999999E-2</v>
      </c>
      <c r="AD13" s="24">
        <f t="array" ref="AD13">INDEX(Correlation!$N$3:$N$110, SMALL(IF(AD$2=Correlation!$F$3:$F$110, ROW(Correlation!$F$3:$F$110)-ROW(Correlation!$F$3)+1), ROW(11:11)))</f>
        <v>4.2927699999999999E-2</v>
      </c>
      <c r="AE13" s="16">
        <f t="array" ref="AE13">INDEX(Correlation!$N$3:$N$110, SMALL(IF(AE$2=Correlation!$F$3:$F$110, ROW(Correlation!$F$3:$F$110)-ROW(Correlation!$F$3)+1), ROW(11:11)))</f>
        <v>7.7777299999999994E-2</v>
      </c>
      <c r="AF13" s="23">
        <f t="array" ref="AF13">INDEX(Correlation!$N$3:$N$110, SMALL(IF(AF$2=Correlation!$G$3:$G$110, ROW(Correlation!$G$3:$G$110)-ROW(Correlation!$G$3)+1), ROW(11:11)))</f>
        <v>2.0617226</v>
      </c>
      <c r="AG13" s="24">
        <f t="array" ref="AG13">INDEX(Correlation!$N$3:$N$110, SMALL(IF(AG$2=Correlation!$G$3:$G$110, ROW(Correlation!$G$3:$G$110)-ROW(Correlation!$G$3)+1), ROW(11:11)))</f>
        <v>4.9210304000000002</v>
      </c>
      <c r="AH13" s="24">
        <f t="array" ref="AH13">INDEX(Correlation!$N$3:$N$110, SMALL(IF(AH$2=Correlation!$G$3:$G$110, ROW(Correlation!$G$3:$G$110)-ROW(Correlation!$G$3)+1), ROW(11:11)))</f>
        <v>2.0815293000000001</v>
      </c>
      <c r="AI13" s="24">
        <f t="array" ref="AI13">INDEX(Correlation!$N$3:$N$110, SMALL(IF(AI$2=Correlation!$G$3:$G$110, ROW(Correlation!$G$3:$G$110)-ROW(Correlation!$G$3)+1), ROW(11:11)))</f>
        <v>2.0916817999999999</v>
      </c>
      <c r="AJ13" s="24">
        <f t="array" ref="AJ13">INDEX(Correlation!$N$3:$N$110, SMALL(IF(AJ$2=Correlation!$G$3:$G$110, ROW(Correlation!$G$3:$G$110)-ROW(Correlation!$G$3)+1), ROW(11:11)))</f>
        <v>7.8365961000000004</v>
      </c>
      <c r="AK13" s="24">
        <f t="array" ref="AK13">INDEX(Correlation!$N$3:$N$110, SMALL(IF(AK$2=Correlation!$G$3:$G$110, ROW(Correlation!$G$3:$G$110)-ROW(Correlation!$G$3)+1), ROW(11:11)))</f>
        <v>4.2907612000000004</v>
      </c>
      <c r="AL13" s="24">
        <f t="array" ref="AL13">INDEX(Correlation!$N$3:$N$110, SMALL(IF(AL$2=Correlation!$G$3:$G$110, ROW(Correlation!$G$3:$G$110)-ROW(Correlation!$G$3)+1), ROW(11:11)))</f>
        <v>5.2736291</v>
      </c>
      <c r="AM13" s="24">
        <f t="array" ref="AM13">INDEX(Correlation!$N$3:$N$110, SMALL(IF(AM$2=Correlation!$G$3:$G$110, ROW(Correlation!$G$3:$G$110)-ROW(Correlation!$G$3)+1), ROW(11:11)))</f>
        <v>7.8391921</v>
      </c>
      <c r="AN13" s="16">
        <f t="array" ref="AN13">INDEX(Correlation!$N$3:$N$110, SMALL(IF(AN$2=Correlation!$G$3:$G$110, ROW(Correlation!$G$3:$G$110)-ROW(Correlation!$G$3)+1), ROW(11:11)))</f>
        <v>7.8268049</v>
      </c>
      <c r="AO13" s="23">
        <f t="array" ref="AO13">INDEX(Correlation!$N$3:$N$110, SMALL(IF(AO$2=Correlation!$H$3:$H$110, ROW(Correlation!$H$3:$H$110)-ROW(Correlation!$H$3)+1), ROW(11:11)))</f>
        <v>0.21713489999999999</v>
      </c>
      <c r="AP13" s="24">
        <f t="array" ref="AP13">INDEX(Correlation!$N$3:$N$110, SMALL(IF(AP$2=Correlation!$H$3:$H$110, ROW(Correlation!$H$3:$H$110)-ROW(Correlation!$H$3)+1), ROW(11:11)))</f>
        <v>0.21809149999999999</v>
      </c>
      <c r="AQ13" s="24"/>
      <c r="AR13" s="24"/>
      <c r="AS13" s="24"/>
      <c r="AT13" s="24"/>
      <c r="AU13" s="24"/>
      <c r="AV13" s="16"/>
    </row>
    <row r="14" spans="2:48" x14ac:dyDescent="0.25">
      <c r="B14" s="1">
        <f t="array" ref="B14">INDEX(Correlation!$M$3:$M$110, SMALL(IF($B$2=Correlation!$E$3:$E$110, ROW(Correlation!$E$3:$E$110)-ROW(Correlation!$E$3)+1), ROW(12:12)))</f>
        <v>6.5205700000000005E-2</v>
      </c>
      <c r="C14" s="1">
        <f t="array" ref="C14">INDEX(Correlation!$M$3:$M$110, SMALL(IF($C$2=Correlation!$E$3:$E$110, ROW(Correlation!$E$3:$E$110)-ROW(Correlation!$E$3)+1), ROW(12:12)))</f>
        <v>6.3522499999999996E-2</v>
      </c>
      <c r="D14" s="16">
        <f t="array" ref="D14">INDEX(Correlation!$M$3:$M$110, SMALL(IF($D$2=Correlation!$E$3:$E$110, ROW(Correlation!$E$3:$E$110)-ROW(Correlation!$E$3)+1), ROW(12:12)))</f>
        <v>5.53547E-2</v>
      </c>
      <c r="E14" s="1">
        <f t="array" ref="E14">INDEX(Correlation!$M$3:$M$110, SMALL(IF($E$2=Correlation!$F$3:$F$110, ROW(Correlation!$F$3:$F$110)-ROW(Correlation!$F$3)+1), ROW(12:12)))</f>
        <v>6.5205700000000005E-2</v>
      </c>
      <c r="F14" s="1">
        <f t="array" ref="F14">INDEX(Correlation!$M$3:$M$110, SMALL(IF($F$2=Correlation!$F$3:$F$110, ROW(Correlation!$F$3:$F$110)-ROW(Correlation!$F$3)+1), ROW(12:12)))</f>
        <v>1.0002732999999999</v>
      </c>
      <c r="G14" s="16">
        <f t="array" ref="G14">INDEX(Correlation!$M$3:$M$110, SMALL(IF($G$2=Correlation!$F$3:$F$110, ROW(Correlation!$F$3:$F$110)-ROW(Correlation!$F$3)+1), ROW(12:12)))</f>
        <v>36.738167300000001</v>
      </c>
      <c r="H14" s="1">
        <f t="array" ref="H14">INDEX(Correlation!$M$3:$M$110, SMALL(IF(H$2=Correlation!$G$3:$G$110, ROW(Correlation!$G$3:$G$110)-ROW(Correlation!$G$3)+1), ROW(12:12)))</f>
        <v>3.0526899999999999E-2</v>
      </c>
      <c r="I14" s="1">
        <f t="array" ref="I14">INDEX(Correlation!$M$3:$M$110, SMALL(IF(I$2=Correlation!$G$3:$G$110, ROW(Correlation!$G$3:$G$110)-ROW(Correlation!$G$3)+1), ROW(12:12)))</f>
        <v>0.18668489999999999</v>
      </c>
      <c r="J14" s="1">
        <f t="array" ref="J14">INDEX(Correlation!$M$3:$M$110, SMALL(IF(J$2=Correlation!$G$3:$G$110, ROW(Correlation!$G$3:$G$110)-ROW(Correlation!$G$3)+1), ROW(12:12)))</f>
        <v>4.4717899999999998E-2</v>
      </c>
      <c r="K14" s="1">
        <f t="array" ref="K14">INDEX(Correlation!$M$3:$M$110, SMALL(IF(K$2=Correlation!$G$3:$G$110, ROW(Correlation!$G$3:$G$110)-ROW(Correlation!$G$3)+1), ROW(12:12)))</f>
        <v>5.53547E-2</v>
      </c>
      <c r="L14" s="1">
        <f t="array" ref="L14">INDEX(Correlation!$M$3:$M$110, SMALL(IF(L$2=Correlation!$G$3:$G$110, ROW(Correlation!$G$3:$G$110)-ROW(Correlation!$G$3)+1), ROW(12:12)))</f>
        <v>0.53198369999999995</v>
      </c>
      <c r="M14" s="1">
        <f t="array" ref="M14">INDEX(Correlation!$M$3:$M$110, SMALL(IF(M$2=Correlation!$G$3:$G$110, ROW(Correlation!$G$3:$G$110)-ROW(Correlation!$G$3)+1), ROW(12:12)))</f>
        <v>0.4063061</v>
      </c>
      <c r="N14" s="1">
        <f t="array" ref="N14">INDEX(Correlation!$M$3:$M$110, SMALL(IF(N$2=Correlation!$G$3:$G$110, ROW(Correlation!$G$3:$G$110)-ROW(Correlation!$G$3)+1), ROW(12:12)))</f>
        <v>1.0370980000000001</v>
      </c>
      <c r="O14" s="1">
        <f t="array" ref="O14">INDEX(Correlation!$M$3:$M$110, SMALL(IF(O$2=Correlation!$G$3:$G$110, ROW(Correlation!$G$3:$G$110)-ROW(Correlation!$G$3)+1), ROW(12:12)))</f>
        <v>6.9799702999999997</v>
      </c>
      <c r="P14" s="16">
        <f t="array" ref="P14">INDEX(Correlation!$M$3:$M$110, SMALL(IF(P$2=Correlation!$G$3:$G$110, ROW(Correlation!$G$3:$G$110)-ROW(Correlation!$G$3)+1), ROW(12:12)))</f>
        <v>36.9425916</v>
      </c>
      <c r="Q14" s="1">
        <f t="array" ref="Q14">INDEX(Correlation!$M$3:$M$110, SMALL(IF(Q$2=Correlation!$H$3:$H$110, ROW(Correlation!$H$3:$H$110)-ROW(Correlation!$H$3)+1), ROW(12:12)))</f>
        <v>6.6053500000000001E-2</v>
      </c>
      <c r="R14" s="1">
        <f t="array" ref="R14">INDEX(Correlation!$M$3:$M$110, SMALL(IF(R$2=Correlation!$H$3:$H$110, ROW(Correlation!$H$3:$H$110)-ROW(Correlation!$H$3)+1), ROW(12:12)))</f>
        <v>5.9732500000000001E-2</v>
      </c>
      <c r="S14" s="1"/>
      <c r="T14" s="1"/>
      <c r="U14" s="1"/>
      <c r="V14" s="1"/>
      <c r="W14" s="1"/>
      <c r="X14" s="16"/>
      <c r="Z14" s="1">
        <f t="array" ref="Z14">INDEX(Correlation!$N$3:$N$110, SMALL(IF(Z$2=Correlation!$E$3:$E$110, ROW(Correlation!$E$3:$E$110)-ROW(Correlation!$E$3)+1), ROW(12:12)))</f>
        <v>3.4722700000000002E-2</v>
      </c>
      <c r="AA14" s="1">
        <f t="array" ref="AA14">INDEX(Correlation!$N$3:$N$110, SMALL(IF(AA$2=Correlation!$E$3:$E$110, ROW(Correlation!$E$3:$E$110)-ROW(Correlation!$E$3)+1), ROW(12:12)))</f>
        <v>0.2128564</v>
      </c>
      <c r="AB14" s="16">
        <f t="array" ref="AB14">INDEX(Correlation!$N$3:$N$110, SMALL(IF(AB$2=Correlation!$E$3:$E$110, ROW(Correlation!$E$3:$E$110)-ROW(Correlation!$E$3)+1), ROW(12:12)))</f>
        <v>2.0392657000000001</v>
      </c>
      <c r="AC14" s="23">
        <f t="array" ref="AC14">INDEX(Correlation!$N$3:$N$110, SMALL(IF(AC$2=Correlation!$F$3:$F$110, ROW(Correlation!$F$3:$F$110)-ROW(Correlation!$F$3)+1), ROW(12:12)))</f>
        <v>3.4722700000000002E-2</v>
      </c>
      <c r="AD14" s="24">
        <f t="array" ref="AD14">INDEX(Correlation!$N$3:$N$110, SMALL(IF(AD$2=Correlation!$F$3:$F$110, ROW(Correlation!$F$3:$F$110)-ROW(Correlation!$F$3)+1), ROW(12:12)))</f>
        <v>4.9684899999999997E-2</v>
      </c>
      <c r="AE14" s="16">
        <f t="array" ref="AE14">INDEX(Correlation!$N$3:$N$110, SMALL(IF(AE$2=Correlation!$F$3:$F$110, ROW(Correlation!$F$3:$F$110)-ROW(Correlation!$F$3)+1), ROW(12:12)))</f>
        <v>6.8771499999999999E-2</v>
      </c>
      <c r="AF14" s="23">
        <f t="array" ref="AF14">INDEX(Correlation!$N$3:$N$110, SMALL(IF(AF$2=Correlation!$G$3:$G$110, ROW(Correlation!$G$3:$G$110)-ROW(Correlation!$G$3)+1), ROW(12:12)))</f>
        <v>2.0491674999999998</v>
      </c>
      <c r="AG14" s="24">
        <f t="array" ref="AG14">INDEX(Correlation!$N$3:$N$110, SMALL(IF(AG$2=Correlation!$G$3:$G$110, ROW(Correlation!$G$3:$G$110)-ROW(Correlation!$G$3)+1), ROW(12:12)))</f>
        <v>5.6803124</v>
      </c>
      <c r="AH14" s="24">
        <f t="array" ref="AH14">INDEX(Correlation!$N$3:$N$110, SMALL(IF(AH$2=Correlation!$G$3:$G$110, ROW(Correlation!$G$3:$G$110)-ROW(Correlation!$G$3)+1), ROW(12:12)))</f>
        <v>2.0779185</v>
      </c>
      <c r="AI14" s="24">
        <f t="array" ref="AI14">INDEX(Correlation!$N$3:$N$110, SMALL(IF(AI$2=Correlation!$G$3:$G$110, ROW(Correlation!$G$3:$G$110)-ROW(Correlation!$G$3)+1), ROW(12:12)))</f>
        <v>2.0392657000000001</v>
      </c>
      <c r="AJ14" s="24">
        <f t="array" ref="AJ14">INDEX(Correlation!$N$3:$N$110, SMALL(IF(AJ$2=Correlation!$G$3:$G$110, ROW(Correlation!$G$3:$G$110)-ROW(Correlation!$G$3)+1), ROW(12:12)))</f>
        <v>8.8261900999999998</v>
      </c>
      <c r="AK14" s="24">
        <f t="array" ref="AK14">INDEX(Correlation!$N$3:$N$110, SMALL(IF(AK$2=Correlation!$G$3:$G$110, ROW(Correlation!$G$3:$G$110)-ROW(Correlation!$G$3)+1), ROW(12:12)))</f>
        <v>5.1032697999999996</v>
      </c>
      <c r="AL14" s="24">
        <f t="array" ref="AL14">INDEX(Correlation!$N$3:$N$110, SMALL(IF(AL$2=Correlation!$G$3:$G$110, ROW(Correlation!$G$3:$G$110)-ROW(Correlation!$G$3)+1), ROW(12:12)))</f>
        <v>4.9360261999999997</v>
      </c>
      <c r="AM14" s="24">
        <f t="array" ref="AM14">INDEX(Correlation!$N$3:$N$110, SMALL(IF(AM$2=Correlation!$G$3:$G$110, ROW(Correlation!$G$3:$G$110)-ROW(Correlation!$G$3)+1), ROW(12:12)))</f>
        <v>7.8653535000000003</v>
      </c>
      <c r="AN14" s="16">
        <f t="array" ref="AN14">INDEX(Correlation!$N$3:$N$110, SMALL(IF(AN$2=Correlation!$G$3:$G$110, ROW(Correlation!$G$3:$G$110)-ROW(Correlation!$G$3)+1), ROW(12:12)))</f>
        <v>7.7478321000000001</v>
      </c>
      <c r="AO14" s="23">
        <f t="array" ref="AO14">INDEX(Correlation!$N$3:$N$110, SMALL(IF(AO$2=Correlation!$H$3:$H$110, ROW(Correlation!$H$3:$H$110)-ROW(Correlation!$H$3)+1), ROW(12:12)))</f>
        <v>0.21122589999999999</v>
      </c>
      <c r="AP14" s="24">
        <f t="array" ref="AP14">INDEX(Correlation!$N$3:$N$110, SMALL(IF(AP$2=Correlation!$H$3:$H$110, ROW(Correlation!$H$3:$H$110)-ROW(Correlation!$H$3)+1), ROW(12:12)))</f>
        <v>0.2113525</v>
      </c>
      <c r="AQ14" s="24"/>
      <c r="AR14" s="24"/>
      <c r="AS14" s="24"/>
      <c r="AT14" s="24"/>
      <c r="AU14" s="24"/>
      <c r="AV14" s="16"/>
    </row>
    <row r="15" spans="2:48" x14ac:dyDescent="0.25">
      <c r="B15" s="1">
        <f t="array" ref="B15">INDEX(Correlation!$M$3:$M$110, SMALL(IF($B$2=Correlation!$E$3:$E$110, ROW(Correlation!$E$3:$E$110)-ROW(Correlation!$E$3)+1), ROW(13:13)))</f>
        <v>0.1773941</v>
      </c>
      <c r="C15" s="1">
        <f t="array" ref="C15">INDEX(Correlation!$M$3:$M$110, SMALL(IF($C$2=Correlation!$E$3:$E$110, ROW(Correlation!$E$3:$E$110)-ROW(Correlation!$E$3)+1), ROW(13:13)))</f>
        <v>0.11148719999999999</v>
      </c>
      <c r="D15" s="16">
        <f t="array" ref="D15">INDEX(Correlation!$M$3:$M$110, SMALL(IF($D$2=Correlation!$E$3:$E$110, ROW(Correlation!$E$3:$E$110)-ROW(Correlation!$E$3)+1), ROW(13:13)))</f>
        <v>0.13036639999999999</v>
      </c>
      <c r="E15" s="1">
        <f t="array" ref="E15">INDEX(Correlation!$M$3:$M$110, SMALL(IF($E$2=Correlation!$F$3:$F$110, ROW(Correlation!$F$3:$F$110)-ROW(Correlation!$F$3)+1), ROW(13:13)))</f>
        <v>2.27067E-2</v>
      </c>
      <c r="F15" s="1">
        <f t="array" ref="F15">INDEX(Correlation!$M$3:$M$110, SMALL(IF($F$2=Correlation!$F$3:$F$110, ROW(Correlation!$F$3:$F$110)-ROW(Correlation!$F$3)+1), ROW(13:13)))</f>
        <v>0.11148719999999999</v>
      </c>
      <c r="G15" s="16">
        <f t="array" ref="G15">INDEX(Correlation!$M$3:$M$110, SMALL(IF($G$2=Correlation!$F$3:$F$110, ROW(Correlation!$F$3:$F$110)-ROW(Correlation!$F$3)+1), ROW(13:13)))</f>
        <v>0.52949029999999997</v>
      </c>
      <c r="H15" s="1"/>
      <c r="I15" s="1"/>
      <c r="J15" s="1"/>
      <c r="K15" s="1"/>
      <c r="L15" s="1"/>
      <c r="M15" s="1"/>
      <c r="N15" s="1"/>
      <c r="O15" s="1"/>
      <c r="P15" s="16"/>
      <c r="Q15" s="1">
        <f t="array" ref="Q15">INDEX(Correlation!$M$3:$M$110, SMALL(IF(Q$2=Correlation!$H$3:$H$110, ROW(Correlation!$H$3:$H$110)-ROW(Correlation!$H$3)+1), ROW(13:13)))</f>
        <v>0.11148719999999999</v>
      </c>
      <c r="R15" s="1">
        <f t="array" ref="R15">INDEX(Correlation!$M$3:$M$110, SMALL(IF(R$2=Correlation!$H$3:$H$110, ROW(Correlation!$H$3:$H$110)-ROW(Correlation!$H$3)+1), ROW(13:13)))</f>
        <v>0.1031155</v>
      </c>
      <c r="S15" s="1"/>
      <c r="T15" s="1"/>
      <c r="U15" s="1"/>
      <c r="V15" s="1"/>
      <c r="W15" s="1"/>
      <c r="X15" s="16"/>
      <c r="Z15" s="1">
        <f t="array" ref="Z15">INDEX(Correlation!$N$3:$N$110, SMALL(IF(Z$2=Correlation!$E$3:$E$110, ROW(Correlation!$E$3:$E$110)-ROW(Correlation!$E$3)+1), ROW(13:13)))</f>
        <v>3.5166700000000002E-2</v>
      </c>
      <c r="AA15" s="1">
        <f t="array" ref="AA15">INDEX(Correlation!$N$3:$N$110, SMALL(IF(AA$2=Correlation!$E$3:$E$110, ROW(Correlation!$E$3:$E$110)-ROW(Correlation!$E$3)+1), ROW(13:13)))</f>
        <v>0.43346560000000001</v>
      </c>
      <c r="AB15" s="16">
        <f t="array" ref="AB15">INDEX(Correlation!$N$3:$N$110, SMALL(IF(AB$2=Correlation!$E$3:$E$110, ROW(Correlation!$E$3:$E$110)-ROW(Correlation!$E$3)+1), ROW(13:13)))</f>
        <v>5.5678578999999999</v>
      </c>
      <c r="AC15" s="23">
        <f t="array" ref="AC15">INDEX(Correlation!$N$3:$N$110, SMALL(IF(AC$2=Correlation!$F$3:$F$110, ROW(Correlation!$F$3:$F$110)-ROW(Correlation!$F$3)+1), ROW(13:13)))</f>
        <v>0.2260597</v>
      </c>
      <c r="AD15" s="24">
        <f t="array" ref="AD15">INDEX(Correlation!$N$3:$N$110, SMALL(IF(AD$2=Correlation!$F$3:$F$110, ROW(Correlation!$F$3:$F$110)-ROW(Correlation!$F$3)+1), ROW(13:13)))</f>
        <v>0.43346560000000001</v>
      </c>
      <c r="AE15" s="16">
        <f t="array" ref="AE15">INDEX(Correlation!$N$3:$N$110, SMALL(IF(AE$2=Correlation!$F$3:$F$110, ROW(Correlation!$F$3:$F$110)-ROW(Correlation!$F$3)+1), ROW(13:13)))</f>
        <v>0.73850510000000003</v>
      </c>
      <c r="AF15" s="1"/>
      <c r="AG15" s="1"/>
      <c r="AH15" s="1"/>
      <c r="AI15" s="1"/>
      <c r="AJ15" s="1"/>
      <c r="AK15" s="1"/>
      <c r="AL15" s="1"/>
      <c r="AM15" s="1"/>
      <c r="AN15" s="16"/>
      <c r="AO15" s="23">
        <f t="array" ref="AO15">INDEX(Correlation!$N$3:$N$110, SMALL(IF(AO$2=Correlation!$H$3:$H$110, ROW(Correlation!$H$3:$H$110)-ROW(Correlation!$H$3)+1), ROW(13:13)))</f>
        <v>0.43346560000000001</v>
      </c>
      <c r="AP15" s="24">
        <f t="array" ref="AP15">INDEX(Correlation!$N$3:$N$110, SMALL(IF(AP$2=Correlation!$H$3:$H$110, ROW(Correlation!$H$3:$H$110)-ROW(Correlation!$H$3)+1), ROW(13:13)))</f>
        <v>0.41974719999999999</v>
      </c>
      <c r="AQ15" s="24"/>
      <c r="AR15" s="24"/>
      <c r="AS15" s="24"/>
      <c r="AT15" s="24"/>
      <c r="AU15" s="24"/>
      <c r="AV15" s="16"/>
    </row>
    <row r="16" spans="2:48" x14ac:dyDescent="0.25">
      <c r="B16" s="1">
        <f t="array" ref="B16">INDEX(Correlation!$M$3:$M$110, SMALL(IF($B$2=Correlation!$E$3:$E$110, ROW(Correlation!$E$3:$E$110)-ROW(Correlation!$E$3)+1), ROW(14:14)))</f>
        <v>0.1121583</v>
      </c>
      <c r="C16" s="1">
        <f t="array" ref="C16">INDEX(Correlation!$M$3:$M$110, SMALL(IF($C$2=Correlation!$E$3:$E$110, ROW(Correlation!$E$3:$E$110)-ROW(Correlation!$E$3)+1), ROW(14:14)))</f>
        <v>0.1031155</v>
      </c>
      <c r="D16" s="16">
        <f t="array" ref="D16">INDEX(Correlation!$M$3:$M$110, SMALL(IF($D$2=Correlation!$E$3:$E$110, ROW(Correlation!$E$3:$E$110)-ROW(Correlation!$E$3)+1), ROW(14:14)))</f>
        <v>0.1085502</v>
      </c>
      <c r="E16" s="1">
        <f t="array" ref="E16">INDEX(Correlation!$M$3:$M$110, SMALL(IF($E$2=Correlation!$F$3:$F$110, ROW(Correlation!$F$3:$F$110)-ROW(Correlation!$F$3)+1), ROW(14:14)))</f>
        <v>2.5356799999999999E-2</v>
      </c>
      <c r="F16" s="1">
        <f t="array" ref="F16">INDEX(Correlation!$M$3:$M$110, SMALL(IF($F$2=Correlation!$F$3:$F$110, ROW(Correlation!$F$3:$F$110)-ROW(Correlation!$F$3)+1), ROW(14:14)))</f>
        <v>0.1031155</v>
      </c>
      <c r="G16" s="16">
        <f t="array" ref="G16">INDEX(Correlation!$M$3:$M$110, SMALL(IF($G$2=Correlation!$F$3:$F$110, ROW(Correlation!$F$3:$F$110)-ROW(Correlation!$F$3)+1), ROW(14:14)))</f>
        <v>0.5258275</v>
      </c>
      <c r="H16" s="1"/>
      <c r="I16" s="1"/>
      <c r="J16" s="1"/>
      <c r="K16" s="1"/>
      <c r="L16" s="1"/>
      <c r="M16" s="1"/>
      <c r="N16" s="1"/>
      <c r="O16" s="1"/>
      <c r="P16" s="16"/>
      <c r="Q16" s="1">
        <f t="array" ref="Q16">INDEX(Correlation!$M$3:$M$110, SMALL(IF(Q$2=Correlation!$H$3:$H$110, ROW(Correlation!$H$3:$H$110)-ROW(Correlation!$H$3)+1), ROW(14:14)))</f>
        <v>0.39740350000000002</v>
      </c>
      <c r="R16" s="1">
        <f t="array" ref="R16">INDEX(Correlation!$M$3:$M$110, SMALL(IF(R$2=Correlation!$H$3:$H$110, ROW(Correlation!$H$3:$H$110)-ROW(Correlation!$H$3)+1), ROW(14:14)))</f>
        <v>0.38334829999999998</v>
      </c>
      <c r="S16" s="1"/>
      <c r="T16" s="1"/>
      <c r="U16" s="1"/>
      <c r="V16" s="1"/>
      <c r="W16" s="1"/>
      <c r="X16" s="16"/>
      <c r="Z16" s="1">
        <f t="array" ref="Z16">INDEX(Correlation!$N$3:$N$110, SMALL(IF(Z$2=Correlation!$E$3:$E$110, ROW(Correlation!$E$3:$E$110)-ROW(Correlation!$E$3)+1), ROW(14:14)))</f>
        <v>5.4706100000000001E-2</v>
      </c>
      <c r="AA16" s="1">
        <f t="array" ref="AA16">INDEX(Correlation!$N$3:$N$110, SMALL(IF(AA$2=Correlation!$E$3:$E$110, ROW(Correlation!$E$3:$E$110)-ROW(Correlation!$E$3)+1), ROW(14:14)))</f>
        <v>0.41974719999999999</v>
      </c>
      <c r="AB16" s="16">
        <f t="array" ref="AB16">INDEX(Correlation!$N$3:$N$110, SMALL(IF(AB$2=Correlation!$E$3:$E$110, ROW(Correlation!$E$3:$E$110)-ROW(Correlation!$E$3)+1), ROW(14:14)))</f>
        <v>4.8449372999999998</v>
      </c>
      <c r="AC16" s="23">
        <f t="array" ref="AC16">INDEX(Correlation!$N$3:$N$110, SMALL(IF(AC$2=Correlation!$F$3:$F$110, ROW(Correlation!$F$3:$F$110)-ROW(Correlation!$F$3)+1), ROW(14:14)))</f>
        <v>0.22529830000000001</v>
      </c>
      <c r="AD16" s="24">
        <f t="array" ref="AD16">INDEX(Correlation!$N$3:$N$110, SMALL(IF(AD$2=Correlation!$F$3:$F$110, ROW(Correlation!$F$3:$F$110)-ROW(Correlation!$F$3)+1), ROW(14:14)))</f>
        <v>0.41974719999999999</v>
      </c>
      <c r="AE16" s="16">
        <f t="array" ref="AE16">INDEX(Correlation!$N$3:$N$110, SMALL(IF(AE$2=Correlation!$F$3:$F$110, ROW(Correlation!$F$3:$F$110)-ROW(Correlation!$F$3)+1), ROW(14:14)))</f>
        <v>0.77367450000000004</v>
      </c>
      <c r="AF16" s="1"/>
      <c r="AG16" s="1"/>
      <c r="AH16" s="1"/>
      <c r="AI16" s="1"/>
      <c r="AJ16" s="1"/>
      <c r="AK16" s="1"/>
      <c r="AL16" s="1"/>
      <c r="AM16" s="1"/>
      <c r="AN16" s="16"/>
      <c r="AO16" s="23">
        <f t="array" ref="AO16">INDEX(Correlation!$N$3:$N$110, SMALL(IF(AO$2=Correlation!$H$3:$H$110, ROW(Correlation!$H$3:$H$110)-ROW(Correlation!$H$3)+1), ROW(14:14)))</f>
        <v>0.40380880000000002</v>
      </c>
      <c r="AP16" s="24">
        <f t="array" ref="AP16">INDEX(Correlation!$N$3:$N$110, SMALL(IF(AP$2=Correlation!$H$3:$H$110, ROW(Correlation!$H$3:$H$110)-ROW(Correlation!$H$3)+1), ROW(14:14)))</f>
        <v>0.43339529999999998</v>
      </c>
      <c r="AQ16" s="24"/>
      <c r="AR16" s="24"/>
      <c r="AS16" s="24"/>
      <c r="AT16" s="24"/>
      <c r="AU16" s="24"/>
      <c r="AV16" s="16"/>
    </row>
    <row r="17" spans="2:48" x14ac:dyDescent="0.25">
      <c r="B17" s="1">
        <f t="array" ref="B17">INDEX(Correlation!$M$3:$M$110, SMALL(IF($B$2=Correlation!$E$3:$E$110, ROW(Correlation!$E$3:$E$110)-ROW(Correlation!$E$3)+1), ROW(15:15)))</f>
        <v>9.9513299999999999E-2</v>
      </c>
      <c r="C17" s="1">
        <f t="array" ref="C17">INDEX(Correlation!$M$3:$M$110, SMALL(IF($C$2=Correlation!$E$3:$E$110, ROW(Correlation!$E$3:$E$110)-ROW(Correlation!$E$3)+1), ROW(15:15)))</f>
        <v>9.9720699999999995E-2</v>
      </c>
      <c r="D17" s="16">
        <f t="array" ref="D17">INDEX(Correlation!$M$3:$M$110, SMALL(IF($D$2=Correlation!$E$3:$E$110, ROW(Correlation!$E$3:$E$110)-ROW(Correlation!$E$3)+1), ROW(15:15)))</f>
        <v>9.4583700000000007E-2</v>
      </c>
      <c r="E17" s="1">
        <f t="array" ref="E17">INDEX(Correlation!$M$3:$M$110, SMALL(IF($E$2=Correlation!$F$3:$F$110, ROW(Correlation!$F$3:$F$110)-ROW(Correlation!$F$3)+1), ROW(15:15)))</f>
        <v>3.3881500000000002E-2</v>
      </c>
      <c r="F17" s="1">
        <f t="array" ref="F17">INDEX(Correlation!$M$3:$M$110, SMALL(IF($F$2=Correlation!$F$3:$F$110, ROW(Correlation!$F$3:$F$110)-ROW(Correlation!$F$3)+1), ROW(15:15)))</f>
        <v>9.9720699999999995E-2</v>
      </c>
      <c r="G17" s="16">
        <f t="array" ref="G17">INDEX(Correlation!$M$3:$M$110, SMALL(IF($G$2=Correlation!$F$3:$F$110, ROW(Correlation!$F$3:$F$110)-ROW(Correlation!$F$3)+1), ROW(15:15)))</f>
        <v>0.55030120000000005</v>
      </c>
      <c r="H17" s="1"/>
      <c r="I17" s="1"/>
      <c r="J17" s="1"/>
      <c r="K17" s="1"/>
      <c r="L17" s="1"/>
      <c r="M17" s="1"/>
      <c r="N17" s="1"/>
      <c r="O17" s="1"/>
      <c r="P17" s="16"/>
      <c r="Q17" s="1">
        <f t="array" ref="Q17">INDEX(Correlation!$M$3:$M$110, SMALL(IF(Q$2=Correlation!$H$3:$H$110, ROW(Correlation!$H$3:$H$110)-ROW(Correlation!$H$3)+1), ROW(15:15)))</f>
        <v>0.93032009999999998</v>
      </c>
      <c r="R17" s="1">
        <f t="array" ref="R17">INDEX(Correlation!$M$3:$M$110, SMALL(IF(R$2=Correlation!$H$3:$H$110, ROW(Correlation!$H$3:$H$110)-ROW(Correlation!$H$3)+1), ROW(15:15)))</f>
        <v>0.92414980000000002</v>
      </c>
      <c r="S17" s="1"/>
      <c r="T17" s="1"/>
      <c r="U17" s="1"/>
      <c r="V17" s="1"/>
      <c r="W17" s="1"/>
      <c r="X17" s="16"/>
      <c r="Z17" s="1">
        <f t="array" ref="Z17">INDEX(Correlation!$N$3:$N$110, SMALL(IF(Z$2=Correlation!$E$3:$E$110, ROW(Correlation!$E$3:$E$110)-ROW(Correlation!$E$3)+1), ROW(15:15)))</f>
        <v>5.3815700000000001E-2</v>
      </c>
      <c r="AA17" s="1">
        <f t="array" ref="AA17">INDEX(Correlation!$N$3:$N$110, SMALL(IF(AA$2=Correlation!$E$3:$E$110, ROW(Correlation!$E$3:$E$110)-ROW(Correlation!$E$3)+1), ROW(15:15)))</f>
        <v>0.41527459999999999</v>
      </c>
      <c r="AB17" s="16">
        <f t="array" ref="AB17">INDEX(Correlation!$N$3:$N$110, SMALL(IF(AB$2=Correlation!$E$3:$E$110, ROW(Correlation!$E$3:$E$110)-ROW(Correlation!$E$3)+1), ROW(15:15)))</f>
        <v>4.9210304000000002</v>
      </c>
      <c r="AC17" s="23">
        <f t="array" ref="AC17">INDEX(Correlation!$N$3:$N$110, SMALL(IF(AC$2=Correlation!$F$3:$F$110, ROW(Correlation!$F$3:$F$110)-ROW(Correlation!$F$3)+1), ROW(15:15)))</f>
        <v>0.23524600000000001</v>
      </c>
      <c r="AD17" s="24">
        <f t="array" ref="AD17">INDEX(Correlation!$N$3:$N$110, SMALL(IF(AD$2=Correlation!$F$3:$F$110, ROW(Correlation!$F$3:$F$110)-ROW(Correlation!$F$3)+1), ROW(15:15)))</f>
        <v>0.41527459999999999</v>
      </c>
      <c r="AE17" s="16">
        <f t="array" ref="AE17">INDEX(Correlation!$N$3:$N$110, SMALL(IF(AE$2=Correlation!$F$3:$F$110, ROW(Correlation!$F$3:$F$110)-ROW(Correlation!$F$3)+1), ROW(15:15)))</f>
        <v>0.75033740000000004</v>
      </c>
      <c r="AF17" s="1"/>
      <c r="AG17" s="1"/>
      <c r="AH17" s="1"/>
      <c r="AI17" s="1"/>
      <c r="AJ17" s="1"/>
      <c r="AK17" s="1"/>
      <c r="AL17" s="1"/>
      <c r="AM17" s="1"/>
      <c r="AN17" s="16"/>
      <c r="AO17" s="23">
        <f t="array" ref="AO17">INDEX(Correlation!$N$3:$N$110, SMALL(IF(AO$2=Correlation!$H$3:$H$110, ROW(Correlation!$H$3:$H$110)-ROW(Correlation!$H$3)+1), ROW(15:15)))</f>
        <v>0.41532659999999999</v>
      </c>
      <c r="AP17" s="24">
        <f t="array" ref="AP17">INDEX(Correlation!$N$3:$N$110, SMALL(IF(AP$2=Correlation!$H$3:$H$110, ROW(Correlation!$H$3:$H$110)-ROW(Correlation!$H$3)+1), ROW(15:15)))</f>
        <v>0.41012530000000003</v>
      </c>
      <c r="AQ17" s="24"/>
      <c r="AR17" s="24"/>
      <c r="AS17" s="24"/>
      <c r="AT17" s="24"/>
      <c r="AU17" s="24"/>
      <c r="AV17" s="16"/>
    </row>
    <row r="18" spans="2:48" x14ac:dyDescent="0.25">
      <c r="B18" s="1">
        <f t="array" ref="B18">INDEX(Correlation!$M$3:$M$110, SMALL(IF($B$2=Correlation!$E$3:$E$110, ROW(Correlation!$E$3:$E$110)-ROW(Correlation!$E$3)+1), ROW(16:16)))</f>
        <v>0.72665409999999997</v>
      </c>
      <c r="C18" s="1">
        <f t="array" ref="C18">INDEX(Correlation!$M$3:$M$110, SMALL(IF($C$2=Correlation!$E$3:$E$110, ROW(Correlation!$E$3:$E$110)-ROW(Correlation!$E$3)+1), ROW(16:16)))</f>
        <v>0.21073900000000001</v>
      </c>
      <c r="D18" s="16">
        <f t="array" ref="D18">INDEX(Correlation!$M$3:$M$110, SMALL(IF($D$2=Correlation!$E$3:$E$110, ROW(Correlation!$E$3:$E$110)-ROW(Correlation!$E$3)+1), ROW(16:16)))</f>
        <v>0.18668489999999999</v>
      </c>
      <c r="E18" s="1">
        <f t="array" ref="E18">INDEX(Correlation!$M$3:$M$110, SMALL(IF($E$2=Correlation!$F$3:$F$110, ROW(Correlation!$F$3:$F$110)-ROW(Correlation!$F$3)+1), ROW(16:16)))</f>
        <v>2.9525699999999998E-2</v>
      </c>
      <c r="F18" s="1">
        <f t="array" ref="F18">INDEX(Correlation!$M$3:$M$110, SMALL(IF($F$2=Correlation!$F$3:$F$110, ROW(Correlation!$F$3:$F$110)-ROW(Correlation!$F$3)+1), ROW(16:16)))</f>
        <v>0.21073900000000001</v>
      </c>
      <c r="G18" s="16">
        <f t="array" ref="G18">INDEX(Correlation!$M$3:$M$110, SMALL(IF($G$2=Correlation!$F$3:$F$110, ROW(Correlation!$F$3:$F$110)-ROW(Correlation!$F$3)+1), ROW(16:16)))</f>
        <v>0.56672409999999995</v>
      </c>
      <c r="H18" s="1"/>
      <c r="I18" s="1"/>
      <c r="J18" s="1"/>
      <c r="K18" s="1"/>
      <c r="L18" s="1"/>
      <c r="M18" s="1"/>
      <c r="N18" s="1"/>
      <c r="O18" s="1"/>
      <c r="P18" s="16"/>
      <c r="Q18" s="1">
        <f t="array" ref="Q18">INDEX(Correlation!$M$3:$M$110, SMALL(IF(Q$2=Correlation!$H$3:$H$110, ROW(Correlation!$H$3:$H$110)-ROW(Correlation!$H$3)+1), ROW(16:16)))</f>
        <v>0.52949029999999997</v>
      </c>
      <c r="R18" s="1">
        <f t="array" ref="R18">INDEX(Correlation!$M$3:$M$110, SMALL(IF(R$2=Correlation!$H$3:$H$110, ROW(Correlation!$H$3:$H$110)-ROW(Correlation!$H$3)+1), ROW(16:16)))</f>
        <v>0.5258275</v>
      </c>
      <c r="S18" s="1"/>
      <c r="T18" s="1"/>
      <c r="U18" s="1"/>
      <c r="V18" s="1"/>
      <c r="W18" s="1"/>
      <c r="X18" s="16"/>
      <c r="Z18" s="1">
        <f t="array" ref="Z18">INDEX(Correlation!$N$3:$N$110, SMALL(IF(Z$2=Correlation!$E$3:$E$110, ROW(Correlation!$E$3:$E$110)-ROW(Correlation!$E$3)+1), ROW(16:16)))</f>
        <v>0.1006628</v>
      </c>
      <c r="AA18" s="1">
        <f t="array" ref="AA18">INDEX(Correlation!$N$3:$N$110, SMALL(IF(AA$2=Correlation!$E$3:$E$110, ROW(Correlation!$E$3:$E$110)-ROW(Correlation!$E$3)+1), ROW(16:16)))</f>
        <v>0.45422960000000001</v>
      </c>
      <c r="AB18" s="16">
        <f t="array" ref="AB18">INDEX(Correlation!$N$3:$N$110, SMALL(IF(AB$2=Correlation!$E$3:$E$110, ROW(Correlation!$E$3:$E$110)-ROW(Correlation!$E$3)+1), ROW(16:16)))</f>
        <v>5.6803124</v>
      </c>
      <c r="AC18" s="23">
        <f t="array" ref="AC18">INDEX(Correlation!$N$3:$N$110, SMALL(IF(AC$2=Correlation!$F$3:$F$110, ROW(Correlation!$F$3:$F$110)-ROW(Correlation!$F$3)+1), ROW(16:16)))</f>
        <v>0.26669280000000001</v>
      </c>
      <c r="AD18" s="24">
        <f t="array" ref="AD18">INDEX(Correlation!$N$3:$N$110, SMALL(IF(AD$2=Correlation!$F$3:$F$110, ROW(Correlation!$F$3:$F$110)-ROW(Correlation!$F$3)+1), ROW(16:16)))</f>
        <v>0.45422960000000001</v>
      </c>
      <c r="AE18" s="16">
        <f t="array" ref="AE18">INDEX(Correlation!$N$3:$N$110, SMALL(IF(AE$2=Correlation!$F$3:$F$110, ROW(Correlation!$F$3:$F$110)-ROW(Correlation!$F$3)+1), ROW(16:16)))</f>
        <v>0.78662540000000003</v>
      </c>
      <c r="AF18" s="1"/>
      <c r="AG18" s="1"/>
      <c r="AH18" s="1"/>
      <c r="AI18" s="1"/>
      <c r="AJ18" s="1"/>
      <c r="AK18" s="1"/>
      <c r="AL18" s="1"/>
      <c r="AM18" s="1"/>
      <c r="AN18" s="16"/>
      <c r="AO18" s="23">
        <f t="array" ref="AO18">INDEX(Correlation!$N$3:$N$110, SMALL(IF(AO$2=Correlation!$H$3:$H$110, ROW(Correlation!$H$3:$H$110)-ROW(Correlation!$H$3)+1), ROW(16:16)))</f>
        <v>0.73850510000000003</v>
      </c>
      <c r="AP18" s="24">
        <f t="array" ref="AP18">INDEX(Correlation!$N$3:$N$110, SMALL(IF(AP$2=Correlation!$H$3:$H$110, ROW(Correlation!$H$3:$H$110)-ROW(Correlation!$H$3)+1), ROW(16:16)))</f>
        <v>0.77367450000000004</v>
      </c>
      <c r="AQ18" s="24"/>
      <c r="AR18" s="24"/>
      <c r="AS18" s="24"/>
      <c r="AT18" s="24"/>
      <c r="AU18" s="24"/>
      <c r="AV18" s="16"/>
    </row>
    <row r="19" spans="2:48" x14ac:dyDescent="0.25">
      <c r="B19" s="1">
        <f t="array" ref="B19">INDEX(Correlation!$M$3:$M$110, SMALL(IF($B$2=Correlation!$E$3:$E$110, ROW(Correlation!$E$3:$E$110)-ROW(Correlation!$E$3)+1), ROW(17:17)))</f>
        <v>0.37919350000000002</v>
      </c>
      <c r="C19" s="1">
        <f t="array" ref="C19">INDEX(Correlation!$M$3:$M$110, SMALL(IF($C$2=Correlation!$E$3:$E$110, ROW(Correlation!$E$3:$E$110)-ROW(Correlation!$E$3)+1), ROW(17:17)))</f>
        <v>0.39740350000000002</v>
      </c>
      <c r="D19" s="16">
        <f t="array" ref="D19">INDEX(Correlation!$M$3:$M$110, SMALL(IF($D$2=Correlation!$E$3:$E$110, ROW(Correlation!$E$3:$E$110)-ROW(Correlation!$E$3)+1), ROW(17:17)))</f>
        <v>0.40074559999999998</v>
      </c>
      <c r="E19" s="1">
        <f t="array" ref="E19">INDEX(Correlation!$M$3:$M$110, SMALL(IF($E$2=Correlation!$F$3:$F$110, ROW(Correlation!$F$3:$F$110)-ROW(Correlation!$F$3)+1), ROW(17:17)))</f>
        <v>4.7781499999999998E-2</v>
      </c>
      <c r="F19" s="1">
        <f t="array" ref="F19">INDEX(Correlation!$M$3:$M$110, SMALL(IF($F$2=Correlation!$F$3:$F$110, ROW(Correlation!$F$3:$F$110)-ROW(Correlation!$F$3)+1), ROW(17:17)))</f>
        <v>0.39740350000000002</v>
      </c>
      <c r="G19" s="16">
        <f t="array" ref="G19">INDEX(Correlation!$M$3:$M$110, SMALL(IF($G$2=Correlation!$F$3:$F$110, ROW(Correlation!$F$3:$F$110)-ROW(Correlation!$F$3)+1), ROW(17:17)))</f>
        <v>6.9380174999999999</v>
      </c>
      <c r="H19" s="1"/>
      <c r="I19" s="1"/>
      <c r="J19" s="1"/>
      <c r="K19" s="1"/>
      <c r="L19" s="1"/>
      <c r="M19" s="1"/>
      <c r="N19" s="1"/>
      <c r="O19" s="1"/>
      <c r="P19" s="16"/>
      <c r="Q19" s="1">
        <f t="array" ref="Q19">INDEX(Correlation!$M$3:$M$110, SMALL(IF(Q$2=Correlation!$H$3:$H$110, ROW(Correlation!$H$3:$H$110)-ROW(Correlation!$H$3)+1), ROW(17:17)))</f>
        <v>6.9380174999999999</v>
      </c>
      <c r="R19" s="1">
        <f t="array" ref="R19">INDEX(Correlation!$M$3:$M$110, SMALL(IF(R$2=Correlation!$H$3:$H$110, ROW(Correlation!$H$3:$H$110)-ROW(Correlation!$H$3)+1), ROW(17:17)))</f>
        <v>7.0382772999999998</v>
      </c>
      <c r="S19" s="1"/>
      <c r="T19" s="1"/>
      <c r="U19" s="1"/>
      <c r="V19" s="1"/>
      <c r="W19" s="1"/>
      <c r="X19" s="16"/>
      <c r="Z19" s="1">
        <f t="array" ref="Z19">INDEX(Correlation!$N$3:$N$110, SMALL(IF(Z$2=Correlation!$E$3:$E$110, ROW(Correlation!$E$3:$E$110)-ROW(Correlation!$E$3)+1), ROW(17:17)))</f>
        <v>4.3434599999999997E-2</v>
      </c>
      <c r="AA19" s="1">
        <f t="array" ref="AA19">INDEX(Correlation!$N$3:$N$110, SMALL(IF(AA$2=Correlation!$E$3:$E$110, ROW(Correlation!$E$3:$E$110)-ROW(Correlation!$E$3)+1), ROW(17:17)))</f>
        <v>0.40380880000000002</v>
      </c>
      <c r="AB19" s="16">
        <f t="array" ref="AB19">INDEX(Correlation!$N$3:$N$110, SMALL(IF(AB$2=Correlation!$E$3:$E$110, ROW(Correlation!$E$3:$E$110)-ROW(Correlation!$E$3)+1), ROW(17:17)))</f>
        <v>4.8093526999999998</v>
      </c>
      <c r="AC19" s="23">
        <f t="array" ref="AC19">INDEX(Correlation!$N$3:$N$110, SMALL(IF(AC$2=Correlation!$F$3:$F$110, ROW(Correlation!$F$3:$F$110)-ROW(Correlation!$F$3)+1), ROW(17:17)))</f>
        <v>0.21713489999999999</v>
      </c>
      <c r="AD19" s="24">
        <f t="array" ref="AD19">INDEX(Correlation!$N$3:$N$110, SMALL(IF(AD$2=Correlation!$F$3:$F$110, ROW(Correlation!$F$3:$F$110)-ROW(Correlation!$F$3)+1), ROW(17:17)))</f>
        <v>0.40380880000000002</v>
      </c>
      <c r="AE19" s="16">
        <f t="array" ref="AE19">INDEX(Correlation!$N$3:$N$110, SMALL(IF(AE$2=Correlation!$F$3:$F$110, ROW(Correlation!$F$3:$F$110)-ROW(Correlation!$F$3)+1), ROW(17:17)))</f>
        <v>0.76060539999999999</v>
      </c>
      <c r="AF19" s="1"/>
      <c r="AG19" s="1"/>
      <c r="AH19" s="1"/>
      <c r="AI19" s="1"/>
      <c r="AJ19" s="1"/>
      <c r="AK19" s="1"/>
      <c r="AL19" s="1"/>
      <c r="AM19" s="1"/>
      <c r="AN19" s="16"/>
      <c r="AO19" s="23">
        <f t="array" ref="AO19">INDEX(Correlation!$N$3:$N$110, SMALL(IF(AO$2=Correlation!$H$3:$H$110, ROW(Correlation!$H$3:$H$110)-ROW(Correlation!$H$3)+1), ROW(17:17)))</f>
        <v>0.76060539999999999</v>
      </c>
      <c r="AP19" s="24">
        <f t="array" ref="AP19">INDEX(Correlation!$N$3:$N$110, SMALL(IF(AP$2=Correlation!$H$3:$H$110, ROW(Correlation!$H$3:$H$110)-ROW(Correlation!$H$3)+1), ROW(17:17)))</f>
        <v>0.74273540000000005</v>
      </c>
      <c r="AQ19" s="24"/>
      <c r="AR19" s="24"/>
      <c r="AS19" s="24"/>
      <c r="AT19" s="24"/>
      <c r="AU19" s="24"/>
      <c r="AV19" s="16"/>
    </row>
    <row r="20" spans="2:48" x14ac:dyDescent="0.25">
      <c r="B20" s="1">
        <f t="array" ref="B20">INDEX(Correlation!$M$3:$M$110, SMALL(IF($B$2=Correlation!$E$3:$E$110, ROW(Correlation!$E$3:$E$110)-ROW(Correlation!$E$3)+1), ROW(18:18)))</f>
        <v>0.40051690000000001</v>
      </c>
      <c r="C20" s="1">
        <f t="array" ref="C20">INDEX(Correlation!$M$3:$M$110, SMALL(IF($C$2=Correlation!$E$3:$E$110, ROW(Correlation!$E$3:$E$110)-ROW(Correlation!$E$3)+1), ROW(18:18)))</f>
        <v>0.38334829999999998</v>
      </c>
      <c r="D20" s="16">
        <f t="array" ref="D20">INDEX(Correlation!$M$3:$M$110, SMALL(IF($D$2=Correlation!$E$3:$E$110, ROW(Correlation!$E$3:$E$110)-ROW(Correlation!$E$3)+1), ROW(18:18)))</f>
        <v>0.39426319999999998</v>
      </c>
      <c r="E20" s="1">
        <f t="array" ref="E20">INDEX(Correlation!$M$3:$M$110, SMALL(IF($E$2=Correlation!$F$3:$F$110, ROW(Correlation!$F$3:$F$110)-ROW(Correlation!$F$3)+1), ROW(18:18)))</f>
        <v>4.8093700000000003E-2</v>
      </c>
      <c r="F20" s="1">
        <f t="array" ref="F20">INDEX(Correlation!$M$3:$M$110, SMALL(IF($F$2=Correlation!$F$3:$F$110, ROW(Correlation!$F$3:$F$110)-ROW(Correlation!$F$3)+1), ROW(18:18)))</f>
        <v>0.38334829999999998</v>
      </c>
      <c r="G20" s="16">
        <f t="array" ref="G20">INDEX(Correlation!$M$3:$M$110, SMALL(IF($G$2=Correlation!$F$3:$F$110, ROW(Correlation!$F$3:$F$110)-ROW(Correlation!$F$3)+1), ROW(18:18)))</f>
        <v>7.0382772999999998</v>
      </c>
      <c r="H20" s="1"/>
      <c r="I20" s="1"/>
      <c r="J20" s="1"/>
      <c r="K20" s="1"/>
      <c r="L20" s="1"/>
      <c r="M20" s="1"/>
      <c r="N20" s="1"/>
      <c r="O20" s="1"/>
      <c r="P20" s="16"/>
      <c r="Q20" s="1">
        <f t="array" ref="Q20">INDEX(Correlation!$M$3:$M$110, SMALL(IF(Q$2=Correlation!$H$3:$H$110, ROW(Correlation!$H$3:$H$110)-ROW(Correlation!$H$3)+1), ROW(18:18)))</f>
        <v>33.392169299999999</v>
      </c>
      <c r="R20" s="1">
        <f t="array" ref="R20">INDEX(Correlation!$M$3:$M$110, SMALL(IF(R$2=Correlation!$H$3:$H$110, ROW(Correlation!$H$3:$H$110)-ROW(Correlation!$H$3)+1), ROW(18:18)))</f>
        <v>36.681484400000002</v>
      </c>
      <c r="S20" s="1"/>
      <c r="T20" s="1"/>
      <c r="U20" s="1"/>
      <c r="V20" s="1"/>
      <c r="W20" s="1"/>
      <c r="X20" s="16"/>
      <c r="Z20" s="1">
        <f t="array" ref="Z20">INDEX(Correlation!$N$3:$N$110, SMALL(IF(Z$2=Correlation!$E$3:$E$110, ROW(Correlation!$E$3:$E$110)-ROW(Correlation!$E$3)+1), ROW(18:18)))</f>
        <v>4.38869E-2</v>
      </c>
      <c r="AA20" s="1">
        <f t="array" ref="AA20">INDEX(Correlation!$N$3:$N$110, SMALL(IF(AA$2=Correlation!$E$3:$E$110, ROW(Correlation!$E$3:$E$110)-ROW(Correlation!$E$3)+1), ROW(18:18)))</f>
        <v>0.43339529999999998</v>
      </c>
      <c r="AB20" s="16">
        <f t="array" ref="AB20">INDEX(Correlation!$N$3:$N$110, SMALL(IF(AB$2=Correlation!$E$3:$E$110, ROW(Correlation!$E$3:$E$110)-ROW(Correlation!$E$3)+1), ROW(18:18)))</f>
        <v>5.6735401000000003</v>
      </c>
      <c r="AC20" s="23">
        <f t="array" ref="AC20">INDEX(Correlation!$N$3:$N$110, SMALL(IF(AC$2=Correlation!$F$3:$F$110, ROW(Correlation!$F$3:$F$110)-ROW(Correlation!$F$3)+1), ROW(18:18)))</f>
        <v>0.21809149999999999</v>
      </c>
      <c r="AD20" s="24">
        <f t="array" ref="AD20">INDEX(Correlation!$N$3:$N$110, SMALL(IF(AD$2=Correlation!$F$3:$F$110, ROW(Correlation!$F$3:$F$110)-ROW(Correlation!$F$3)+1), ROW(18:18)))</f>
        <v>0.43339529999999998</v>
      </c>
      <c r="AE20" s="16">
        <f t="array" ref="AE20">INDEX(Correlation!$N$3:$N$110, SMALL(IF(AE$2=Correlation!$F$3:$F$110, ROW(Correlation!$F$3:$F$110)-ROW(Correlation!$F$3)+1), ROW(18:18)))</f>
        <v>0.74273540000000005</v>
      </c>
      <c r="AF20" s="1"/>
      <c r="AG20" s="1"/>
      <c r="AH20" s="1"/>
      <c r="AI20" s="1"/>
      <c r="AJ20" s="1"/>
      <c r="AK20" s="1"/>
      <c r="AL20" s="1"/>
      <c r="AM20" s="1"/>
      <c r="AN20" s="16"/>
      <c r="AO20" s="23">
        <f t="array" ref="AO20">INDEX(Correlation!$N$3:$N$110, SMALL(IF(AO$2=Correlation!$H$3:$H$110, ROW(Correlation!$H$3:$H$110)-ROW(Correlation!$H$3)+1), ROW(18:18)))</f>
        <v>0.76315820000000001</v>
      </c>
      <c r="AP20" s="24">
        <f t="array" ref="AP20">INDEX(Correlation!$N$3:$N$110, SMALL(IF(AP$2=Correlation!$H$3:$H$110, ROW(Correlation!$H$3:$H$110)-ROW(Correlation!$H$3)+1), ROW(18:18)))</f>
        <v>0.72708640000000002</v>
      </c>
      <c r="AQ20" s="24"/>
      <c r="AR20" s="24"/>
      <c r="AS20" s="24"/>
      <c r="AT20" s="24"/>
      <c r="AU20" s="24"/>
      <c r="AV20" s="16"/>
    </row>
    <row r="21" spans="2:48" x14ac:dyDescent="0.25">
      <c r="B21" s="1">
        <f t="array" ref="B21">INDEX(Correlation!$M$3:$M$110, SMALL(IF($B$2=Correlation!$E$3:$E$110, ROW(Correlation!$E$3:$E$110)-ROW(Correlation!$E$3)+1), ROW(19:19)))</f>
        <v>0.39734190000000003</v>
      </c>
      <c r="C21" s="1">
        <f t="array" ref="C21">INDEX(Correlation!$M$3:$M$110, SMALL(IF($C$2=Correlation!$E$3:$E$110, ROW(Correlation!$E$3:$E$110)-ROW(Correlation!$E$3)+1), ROW(19:19)))</f>
        <v>0.37844329999999998</v>
      </c>
      <c r="D21" s="16">
        <f t="array" ref="D21">INDEX(Correlation!$M$3:$M$110, SMALL(IF($D$2=Correlation!$E$3:$E$110, ROW(Correlation!$E$3:$E$110)-ROW(Correlation!$E$3)+1), ROW(19:19)))</f>
        <v>0.41541719999999999</v>
      </c>
      <c r="E21" s="1">
        <f t="array" ref="E21">INDEX(Correlation!$M$3:$M$110, SMALL(IF($E$2=Correlation!$F$3:$F$110, ROW(Correlation!$F$3:$F$110)-ROW(Correlation!$F$3)+1), ROW(19:19)))</f>
        <v>4.6934499999999997E-2</v>
      </c>
      <c r="F21" s="1">
        <f t="array" ref="F21">INDEX(Correlation!$M$3:$M$110, SMALL(IF($F$2=Correlation!$F$3:$F$110, ROW(Correlation!$F$3:$F$110)-ROW(Correlation!$F$3)+1), ROW(19:19)))</f>
        <v>0.37844329999999998</v>
      </c>
      <c r="G21" s="16">
        <f t="array" ref="G21">INDEX(Correlation!$M$3:$M$110, SMALL(IF($G$2=Correlation!$F$3:$F$110, ROW(Correlation!$F$3:$F$110)-ROW(Correlation!$F$3)+1), ROW(19:19)))</f>
        <v>6.9430601000000003</v>
      </c>
      <c r="H21" s="1"/>
      <c r="I21" s="1"/>
      <c r="J21" s="1"/>
      <c r="K21" s="1"/>
      <c r="L21" s="1"/>
      <c r="M21" s="1"/>
      <c r="N21" s="1"/>
      <c r="O21" s="1"/>
      <c r="P21" s="16"/>
      <c r="Q21" s="1">
        <f t="array" ref="Q21">INDEX(Correlation!$M$3:$M$110, SMALL(IF(Q$2=Correlation!$H$3:$H$110, ROW(Correlation!$H$3:$H$110)-ROW(Correlation!$H$3)+1), ROW(19:19)))</f>
        <v>2.8616800000000001E-2</v>
      </c>
      <c r="R21" s="1">
        <f t="array" ref="R21">INDEX(Correlation!$M$3:$M$110, SMALL(IF(R$2=Correlation!$H$3:$H$110, ROW(Correlation!$H$3:$H$110)-ROW(Correlation!$H$3)+1), ROW(19:19)))</f>
        <v>2.3400000000000001E-2</v>
      </c>
      <c r="S21" s="1"/>
      <c r="T21" s="1"/>
      <c r="U21" s="1"/>
      <c r="V21" s="1"/>
      <c r="W21" s="1"/>
      <c r="X21" s="16"/>
      <c r="Z21" s="1">
        <f t="array" ref="Z21">INDEX(Correlation!$N$3:$N$110, SMALL(IF(Z$2=Correlation!$E$3:$E$110, ROW(Correlation!$E$3:$E$110)-ROW(Correlation!$E$3)+1), ROW(19:19)))</f>
        <v>4.5271199999999998E-2</v>
      </c>
      <c r="AA21" s="1">
        <f t="array" ref="AA21">INDEX(Correlation!$N$3:$N$110, SMALL(IF(AA$2=Correlation!$E$3:$E$110, ROW(Correlation!$E$3:$E$110)-ROW(Correlation!$E$3)+1), ROW(19:19)))</f>
        <v>0.40640199999999999</v>
      </c>
      <c r="AB21" s="16">
        <f t="array" ref="AB21">INDEX(Correlation!$N$3:$N$110, SMALL(IF(AB$2=Correlation!$E$3:$E$110, ROW(Correlation!$E$3:$E$110)-ROW(Correlation!$E$3)+1), ROW(19:19)))</f>
        <v>4.2907612000000004</v>
      </c>
      <c r="AC21" s="23">
        <f t="array" ref="AC21">INDEX(Correlation!$N$3:$N$110, SMALL(IF(AC$2=Correlation!$F$3:$F$110, ROW(Correlation!$F$3:$F$110)-ROW(Correlation!$F$3)+1), ROW(19:19)))</f>
        <v>0.2265499</v>
      </c>
      <c r="AD21" s="24">
        <f t="array" ref="AD21">INDEX(Correlation!$N$3:$N$110, SMALL(IF(AD$2=Correlation!$F$3:$F$110, ROW(Correlation!$F$3:$F$110)-ROW(Correlation!$F$3)+1), ROW(19:19)))</f>
        <v>0.40640199999999999</v>
      </c>
      <c r="AE21" s="16">
        <f t="array" ref="AE21">INDEX(Correlation!$N$3:$N$110, SMALL(IF(AE$2=Correlation!$F$3:$F$110, ROW(Correlation!$F$3:$F$110)-ROW(Correlation!$F$3)+1), ROW(19:19)))</f>
        <v>0.74429719999999999</v>
      </c>
      <c r="AF21" s="1"/>
      <c r="AG21" s="1"/>
      <c r="AH21" s="1"/>
      <c r="AI21" s="1"/>
      <c r="AJ21" s="1"/>
      <c r="AK21" s="1"/>
      <c r="AL21" s="1"/>
      <c r="AM21" s="1"/>
      <c r="AN21" s="16"/>
      <c r="AO21" s="23">
        <f t="array" ref="AO21">INDEX(Correlation!$N$3:$N$110, SMALL(IF(AO$2=Correlation!$H$3:$H$110, ROW(Correlation!$H$3:$H$110)-ROW(Correlation!$H$3)+1), ROW(19:19)))</f>
        <v>2.0323235999999998</v>
      </c>
      <c r="AP21" s="24">
        <f t="array" ref="AP21">INDEX(Correlation!$N$3:$N$110, SMALL(IF(AP$2=Correlation!$H$3:$H$110, ROW(Correlation!$H$3:$H$110)-ROW(Correlation!$H$3)+1), ROW(19:19)))</f>
        <v>2.0246504000000001</v>
      </c>
      <c r="AQ21" s="24"/>
      <c r="AR21" s="24"/>
      <c r="AS21" s="24"/>
      <c r="AT21" s="24"/>
      <c r="AU21" s="24"/>
      <c r="AV21" s="16"/>
    </row>
    <row r="22" spans="2:48" x14ac:dyDescent="0.25">
      <c r="B22" s="1">
        <f t="array" ref="B22">INDEX(Correlation!$M$3:$M$110, SMALL(IF($B$2=Correlation!$E$3:$E$110, ROW(Correlation!$E$3:$E$110)-ROW(Correlation!$E$3)+1), ROW(20:20)))</f>
        <v>0.37807970000000002</v>
      </c>
      <c r="C22" s="1">
        <f t="array" ref="C22">INDEX(Correlation!$M$3:$M$110, SMALL(IF($C$2=Correlation!$E$3:$E$110, ROW(Correlation!$E$3:$E$110)-ROW(Correlation!$E$3)+1), ROW(20:20)))</f>
        <v>0.39932010000000001</v>
      </c>
      <c r="D22" s="16">
        <f t="array" ref="D22">INDEX(Correlation!$M$3:$M$110, SMALL(IF($D$2=Correlation!$E$3:$E$110, ROW(Correlation!$E$3:$E$110)-ROW(Correlation!$E$3)+1), ROW(20:20)))</f>
        <v>0.4063061</v>
      </c>
      <c r="E22" s="1">
        <f t="array" ref="E22">INDEX(Correlation!$M$3:$M$110, SMALL(IF($E$2=Correlation!$F$3:$F$110, ROW(Correlation!$F$3:$F$110)-ROW(Correlation!$F$3)+1), ROW(20:20)))</f>
        <v>5.5066200000000003E-2</v>
      </c>
      <c r="F22" s="1">
        <f t="array" ref="F22">INDEX(Correlation!$M$3:$M$110, SMALL(IF($F$2=Correlation!$F$3:$F$110, ROW(Correlation!$F$3:$F$110)-ROW(Correlation!$F$3)+1), ROW(20:20)))</f>
        <v>0.39932010000000001</v>
      </c>
      <c r="G22" s="16">
        <f t="array" ref="G22">INDEX(Correlation!$M$3:$M$110, SMALL(IF($G$2=Correlation!$F$3:$F$110, ROW(Correlation!$F$3:$F$110)-ROW(Correlation!$F$3)+1), ROW(20:20)))</f>
        <v>6.9672055999999998</v>
      </c>
      <c r="H22" s="1"/>
      <c r="I22" s="1"/>
      <c r="J22" s="1"/>
      <c r="K22" s="1"/>
      <c r="L22" s="1"/>
      <c r="M22" s="1"/>
      <c r="N22" s="1"/>
      <c r="O22" s="1"/>
      <c r="P22" s="16"/>
      <c r="Q22" s="1">
        <f t="array" ref="Q22">INDEX(Correlation!$M$3:$M$110, SMALL(IF(Q$2=Correlation!$H$3:$H$110, ROW(Correlation!$H$3:$H$110)-ROW(Correlation!$H$3)+1), ROW(20:20)))</f>
        <v>4.9854099999999998E-2</v>
      </c>
      <c r="R22" s="1">
        <f t="array" ref="R22">INDEX(Correlation!$M$3:$M$110, SMALL(IF(R$2=Correlation!$H$3:$H$110, ROW(Correlation!$H$3:$H$110)-ROW(Correlation!$H$3)+1), ROW(20:20)))</f>
        <v>4.9554000000000001E-2</v>
      </c>
      <c r="S22" s="1"/>
      <c r="T22" s="1"/>
      <c r="U22" s="1"/>
      <c r="V22" s="1"/>
      <c r="W22" s="1"/>
      <c r="X22" s="16"/>
      <c r="Z22" s="1">
        <f t="array" ref="Z22">INDEX(Correlation!$N$3:$N$110, SMALL(IF(Z$2=Correlation!$E$3:$E$110, ROW(Correlation!$E$3:$E$110)-ROW(Correlation!$E$3)+1), ROW(20:20)))</f>
        <v>4.3769099999999998E-2</v>
      </c>
      <c r="AA22" s="1">
        <f t="array" ref="AA22">INDEX(Correlation!$N$3:$N$110, SMALL(IF(AA$2=Correlation!$E$3:$E$110, ROW(Correlation!$E$3:$E$110)-ROW(Correlation!$E$3)+1), ROW(20:20)))</f>
        <v>0.39996470000000001</v>
      </c>
      <c r="AB22" s="16">
        <f t="array" ref="AB22">INDEX(Correlation!$N$3:$N$110, SMALL(IF(AB$2=Correlation!$E$3:$E$110, ROW(Correlation!$E$3:$E$110)-ROW(Correlation!$E$3)+1), ROW(20:20)))</f>
        <v>5.1032697999999996</v>
      </c>
      <c r="AC22" s="23">
        <f t="array" ref="AC22">INDEX(Correlation!$N$3:$N$110, SMALL(IF(AC$2=Correlation!$F$3:$F$110, ROW(Correlation!$F$3:$F$110)-ROW(Correlation!$F$3)+1), ROW(20:20)))</f>
        <v>0.2063344</v>
      </c>
      <c r="AD22" s="24">
        <f t="array" ref="AD22">INDEX(Correlation!$N$3:$N$110, SMALL(IF(AD$2=Correlation!$F$3:$F$110, ROW(Correlation!$F$3:$F$110)-ROW(Correlation!$F$3)+1), ROW(20:20)))</f>
        <v>0.39996470000000001</v>
      </c>
      <c r="AE22" s="16">
        <f t="array" ref="AE22">INDEX(Correlation!$N$3:$N$110, SMALL(IF(AE$2=Correlation!$F$3:$F$110, ROW(Correlation!$F$3:$F$110)-ROW(Correlation!$F$3)+1), ROW(20:20)))</f>
        <v>0.75709550000000003</v>
      </c>
      <c r="AF22" s="1"/>
      <c r="AG22" s="1"/>
      <c r="AH22" s="1"/>
      <c r="AI22" s="1"/>
      <c r="AJ22" s="1"/>
      <c r="AK22" s="1"/>
      <c r="AL22" s="1"/>
      <c r="AM22" s="1"/>
      <c r="AN22" s="16"/>
      <c r="AO22" s="23">
        <f t="array" ref="AO22">INDEX(Correlation!$N$3:$N$110, SMALL(IF(AO$2=Correlation!$H$3:$H$110, ROW(Correlation!$H$3:$H$110)-ROW(Correlation!$H$3)+1), ROW(20:20)))</f>
        <v>2.0652637</v>
      </c>
      <c r="AP22" s="24">
        <f t="array" ref="AP22">INDEX(Correlation!$N$3:$N$110, SMALL(IF(AP$2=Correlation!$H$3:$H$110, ROW(Correlation!$H$3:$H$110)-ROW(Correlation!$H$3)+1), ROW(20:20)))</f>
        <v>2.0600486</v>
      </c>
      <c r="AQ22" s="24"/>
      <c r="AR22" s="24"/>
      <c r="AS22" s="24"/>
      <c r="AT22" s="24"/>
      <c r="AU22" s="24"/>
      <c r="AV22" s="16"/>
    </row>
    <row r="23" spans="2:48" x14ac:dyDescent="0.25">
      <c r="B23" s="1">
        <f t="array" ref="B23">INDEX(Correlation!$M$3:$M$110, SMALL(IF($B$2=Correlation!$E$3:$E$110, ROW(Correlation!$E$3:$E$110)-ROW(Correlation!$E$3)+1), ROW(21:21)))</f>
        <v>0.96907560000000004</v>
      </c>
      <c r="C23" s="1">
        <f t="array" ref="C23">INDEX(Correlation!$M$3:$M$110, SMALL(IF($C$2=Correlation!$E$3:$E$110, ROW(Correlation!$E$3:$E$110)-ROW(Correlation!$E$3)+1), ROW(21:21)))</f>
        <v>0.93032009999999998</v>
      </c>
      <c r="D23" s="16">
        <f t="array" ref="D23">INDEX(Correlation!$M$3:$M$110, SMALL(IF($D$2=Correlation!$E$3:$E$110, ROW(Correlation!$E$3:$E$110)-ROW(Correlation!$E$3)+1), ROW(21:21)))</f>
        <v>0.92583740000000003</v>
      </c>
      <c r="E23" s="1">
        <f t="array" ref="E23">INDEX(Correlation!$M$3:$M$110, SMALL(IF($E$2=Correlation!$F$3:$F$110, ROW(Correlation!$F$3:$F$110)-ROW(Correlation!$F$3)+1), ROW(21:21)))</f>
        <v>6.6053500000000001E-2</v>
      </c>
      <c r="F23" s="1">
        <f t="array" ref="F23">INDEX(Correlation!$M$3:$M$110, SMALL(IF($F$2=Correlation!$F$3:$F$110, ROW(Correlation!$F$3:$F$110)-ROW(Correlation!$F$3)+1), ROW(21:21)))</f>
        <v>0.93032009999999998</v>
      </c>
      <c r="G23" s="16">
        <f t="array" ref="G23">INDEX(Correlation!$M$3:$M$110, SMALL(IF($G$2=Correlation!$F$3:$F$110, ROW(Correlation!$F$3:$F$110)-ROW(Correlation!$F$3)+1), ROW(21:21)))</f>
        <v>33.392169299999999</v>
      </c>
      <c r="H23" s="1"/>
      <c r="I23" s="1"/>
      <c r="J23" s="1"/>
      <c r="K23" s="1"/>
      <c r="L23" s="1"/>
      <c r="M23" s="1"/>
      <c r="N23" s="1"/>
      <c r="O23" s="1"/>
      <c r="P23" s="16"/>
      <c r="Q23" s="1">
        <f t="array" ref="Q23">INDEX(Correlation!$M$3:$M$110, SMALL(IF(Q$2=Correlation!$H$3:$H$110, ROW(Correlation!$H$3:$H$110)-ROW(Correlation!$H$3)+1), ROW(21:21)))</f>
        <v>5.5798800000000003E-2</v>
      </c>
      <c r="R23" s="1">
        <f t="array" ref="R23">INDEX(Correlation!$M$3:$M$110, SMALL(IF(R$2=Correlation!$H$3:$H$110, ROW(Correlation!$H$3:$H$110)-ROW(Correlation!$H$3)+1), ROW(21:21)))</f>
        <v>5.4591899999999999E-2</v>
      </c>
      <c r="S23" s="1"/>
      <c r="T23" s="1"/>
      <c r="U23" s="1"/>
      <c r="V23" s="1"/>
      <c r="W23" s="1"/>
      <c r="X23" s="16"/>
      <c r="Z23" s="1">
        <f t="array" ref="Z23">INDEX(Correlation!$N$3:$N$110, SMALL(IF(Z$2=Correlation!$E$3:$E$110, ROW(Correlation!$E$3:$E$110)-ROW(Correlation!$E$3)+1), ROW(21:21)))</f>
        <v>3.5891899999999997E-2</v>
      </c>
      <c r="AA23" s="1">
        <f t="array" ref="AA23">INDEX(Correlation!$N$3:$N$110, SMALL(IF(AA$2=Correlation!$E$3:$E$110, ROW(Correlation!$E$3:$E$110)-ROW(Correlation!$E$3)+1), ROW(21:21)))</f>
        <v>0.41532659999999999</v>
      </c>
      <c r="AB23" s="16">
        <f t="array" ref="AB23">INDEX(Correlation!$N$3:$N$110, SMALL(IF(AB$2=Correlation!$E$3:$E$110, ROW(Correlation!$E$3:$E$110)-ROW(Correlation!$E$3)+1), ROW(21:21)))</f>
        <v>5.2484770000000003</v>
      </c>
      <c r="AC23" s="23">
        <f t="array" ref="AC23">INDEX(Correlation!$N$3:$N$110, SMALL(IF(AC$2=Correlation!$F$3:$F$110, ROW(Correlation!$F$3:$F$110)-ROW(Correlation!$F$3)+1), ROW(21:21)))</f>
        <v>0.21122589999999999</v>
      </c>
      <c r="AD23" s="24">
        <f t="array" ref="AD23">INDEX(Correlation!$N$3:$N$110, SMALL(IF(AD$2=Correlation!$F$3:$F$110, ROW(Correlation!$F$3:$F$110)-ROW(Correlation!$F$3)+1), ROW(21:21)))</f>
        <v>0.41532659999999999</v>
      </c>
      <c r="AE23" s="16">
        <f t="array" ref="AE23">INDEX(Correlation!$N$3:$N$110, SMALL(IF(AE$2=Correlation!$F$3:$F$110, ROW(Correlation!$F$3:$F$110)-ROW(Correlation!$F$3)+1), ROW(21:21)))</f>
        <v>0.76315820000000001</v>
      </c>
      <c r="AF23" s="1"/>
      <c r="AG23" s="1"/>
      <c r="AH23" s="1"/>
      <c r="AI23" s="1"/>
      <c r="AJ23" s="1"/>
      <c r="AK23" s="1"/>
      <c r="AL23" s="1"/>
      <c r="AM23" s="1"/>
      <c r="AN23" s="16"/>
      <c r="AO23" s="23">
        <f t="array" ref="AO23">INDEX(Correlation!$N$3:$N$110, SMALL(IF(AO$2=Correlation!$H$3:$H$110, ROW(Correlation!$H$3:$H$110)-ROW(Correlation!$H$3)+1), ROW(21:21)))</f>
        <v>2.0313810999999999</v>
      </c>
      <c r="AP23" s="24">
        <f t="array" ref="AP23">INDEX(Correlation!$N$3:$N$110, SMALL(IF(AP$2=Correlation!$H$3:$H$110, ROW(Correlation!$H$3:$H$110)-ROW(Correlation!$H$3)+1), ROW(21:21)))</f>
        <v>2.0205167999999998</v>
      </c>
      <c r="AQ23" s="24"/>
      <c r="AR23" s="24"/>
      <c r="AS23" s="24"/>
      <c r="AT23" s="24"/>
      <c r="AU23" s="24"/>
      <c r="AV23" s="16"/>
    </row>
    <row r="24" spans="2:48" x14ac:dyDescent="0.25">
      <c r="B24" s="1">
        <f t="array" ref="B24">INDEX(Correlation!$M$3:$M$110, SMALL(IF($B$2=Correlation!$E$3:$E$110, ROW(Correlation!$E$3:$E$110)-ROW(Correlation!$E$3)+1), ROW(22:22)))</f>
        <v>0.95260900000000004</v>
      </c>
      <c r="C24" s="1">
        <f t="array" ref="C24">INDEX(Correlation!$M$3:$M$110, SMALL(IF($C$2=Correlation!$E$3:$E$110, ROW(Correlation!$E$3:$E$110)-ROW(Correlation!$E$3)+1), ROW(22:22)))</f>
        <v>0.92414980000000002</v>
      </c>
      <c r="D24" s="16">
        <f t="array" ref="D24">INDEX(Correlation!$M$3:$M$110, SMALL(IF($D$2=Correlation!$E$3:$E$110, ROW(Correlation!$E$3:$E$110)-ROW(Correlation!$E$3)+1), ROW(22:22)))</f>
        <v>0.95840700000000001</v>
      </c>
      <c r="E24" s="1">
        <f t="array" ref="E24">INDEX(Correlation!$M$3:$M$110, SMALL(IF($E$2=Correlation!$F$3:$F$110, ROW(Correlation!$F$3:$F$110)-ROW(Correlation!$F$3)+1), ROW(22:22)))</f>
        <v>5.9732500000000001E-2</v>
      </c>
      <c r="F24" s="1">
        <f t="array" ref="F24">INDEX(Correlation!$M$3:$M$110, SMALL(IF($F$2=Correlation!$F$3:$F$110, ROW(Correlation!$F$3:$F$110)-ROW(Correlation!$F$3)+1), ROW(22:22)))</f>
        <v>0.92414980000000002</v>
      </c>
      <c r="G24" s="16">
        <f t="array" ref="G24">INDEX(Correlation!$M$3:$M$110, SMALL(IF($G$2=Correlation!$F$3:$F$110, ROW(Correlation!$F$3:$F$110)-ROW(Correlation!$F$3)+1), ROW(22:22)))</f>
        <v>36.681484400000002</v>
      </c>
      <c r="H24" s="1"/>
      <c r="I24" s="1"/>
      <c r="J24" s="1"/>
      <c r="K24" s="1"/>
      <c r="L24" s="1"/>
      <c r="M24" s="1"/>
      <c r="N24" s="1"/>
      <c r="O24" s="1"/>
      <c r="P24" s="16"/>
      <c r="Q24" s="1">
        <f t="array" ref="Q24">INDEX(Correlation!$M$3:$M$110, SMALL(IF(Q$2=Correlation!$H$3:$H$110, ROW(Correlation!$H$3:$H$110)-ROW(Correlation!$H$3)+1), ROW(22:22)))</f>
        <v>0.13036639999999999</v>
      </c>
      <c r="R24" s="1">
        <f t="array" ref="R24">INDEX(Correlation!$M$3:$M$110, SMALL(IF(R$2=Correlation!$H$3:$H$110, ROW(Correlation!$H$3:$H$110)-ROW(Correlation!$H$3)+1), ROW(22:22)))</f>
        <v>0.1085502</v>
      </c>
      <c r="S24" s="1"/>
      <c r="T24" s="1"/>
      <c r="U24" s="1"/>
      <c r="V24" s="1"/>
      <c r="W24" s="1"/>
      <c r="X24" s="16"/>
      <c r="Z24" s="1">
        <f t="array" ref="Z24">INDEX(Correlation!$N$3:$N$110, SMALL(IF(Z$2=Correlation!$E$3:$E$110, ROW(Correlation!$E$3:$E$110)-ROW(Correlation!$E$3)+1), ROW(22:22)))</f>
        <v>3.8901900000000003E-2</v>
      </c>
      <c r="AA24" s="1">
        <f t="array" ref="AA24">INDEX(Correlation!$N$3:$N$110, SMALL(IF(AA$2=Correlation!$E$3:$E$110, ROW(Correlation!$E$3:$E$110)-ROW(Correlation!$E$3)+1), ROW(22:22)))</f>
        <v>0.41012530000000003</v>
      </c>
      <c r="AB24" s="16">
        <f t="array" ref="AB24">INDEX(Correlation!$N$3:$N$110, SMALL(IF(AB$2=Correlation!$E$3:$E$110, ROW(Correlation!$E$3:$E$110)-ROW(Correlation!$E$3)+1), ROW(22:22)))</f>
        <v>5.2140898</v>
      </c>
      <c r="AC24" s="23">
        <f t="array" ref="AC24">INDEX(Correlation!$N$3:$N$110, SMALL(IF(AC$2=Correlation!$F$3:$F$110, ROW(Correlation!$F$3:$F$110)-ROW(Correlation!$F$3)+1), ROW(22:22)))</f>
        <v>0.2113525</v>
      </c>
      <c r="AD24" s="24">
        <f t="array" ref="AD24">INDEX(Correlation!$N$3:$N$110, SMALL(IF(AD$2=Correlation!$F$3:$F$110, ROW(Correlation!$F$3:$F$110)-ROW(Correlation!$F$3)+1), ROW(22:22)))</f>
        <v>0.41012530000000003</v>
      </c>
      <c r="AE24" s="16">
        <f t="array" ref="AE24">INDEX(Correlation!$N$3:$N$110, SMALL(IF(AE$2=Correlation!$F$3:$F$110, ROW(Correlation!$F$3:$F$110)-ROW(Correlation!$F$3)+1), ROW(22:22)))</f>
        <v>0.72708640000000002</v>
      </c>
      <c r="AF24" s="1"/>
      <c r="AG24" s="1"/>
      <c r="AH24" s="1"/>
      <c r="AI24" s="1"/>
      <c r="AJ24" s="1"/>
      <c r="AK24" s="1"/>
      <c r="AL24" s="1"/>
      <c r="AM24" s="1"/>
      <c r="AN24" s="16"/>
      <c r="AO24" s="23">
        <f t="array" ref="AO24">INDEX(Correlation!$N$3:$N$110, SMALL(IF(AO$2=Correlation!$H$3:$H$110, ROW(Correlation!$H$3:$H$110)-ROW(Correlation!$H$3)+1), ROW(22:22)))</f>
        <v>5.5678578999999999</v>
      </c>
      <c r="AP24" s="24">
        <f t="array" ref="AP24">INDEX(Correlation!$N$3:$N$110, SMALL(IF(AP$2=Correlation!$H$3:$H$110, ROW(Correlation!$H$3:$H$110)-ROW(Correlation!$H$3)+1), ROW(22:22)))</f>
        <v>4.8449372999999998</v>
      </c>
      <c r="AQ24" s="24"/>
      <c r="AR24" s="24"/>
      <c r="AS24" s="24"/>
      <c r="AT24" s="24"/>
      <c r="AU24" s="24"/>
      <c r="AV24" s="16"/>
    </row>
    <row r="25" spans="2:48" x14ac:dyDescent="0.25">
      <c r="B25" s="1">
        <f t="array" ref="B25">INDEX(Correlation!$M$3:$M$110, SMALL(IF($B$2=Correlation!$E$3:$E$110, ROW(Correlation!$E$3:$E$110)-ROW(Correlation!$E$3)+1), ROW(23:23)))</f>
        <v>0.92985810000000002</v>
      </c>
      <c r="C25" s="1">
        <f t="array" ref="C25">INDEX(Correlation!$M$3:$M$110, SMALL(IF($C$2=Correlation!$E$3:$E$110, ROW(Correlation!$E$3:$E$110)-ROW(Correlation!$E$3)+1), ROW(23:23)))</f>
        <v>0.92697620000000003</v>
      </c>
      <c r="D25" s="16">
        <f t="array" ref="D25">INDEX(Correlation!$M$3:$M$110, SMALL(IF($D$2=Correlation!$E$3:$E$110, ROW(Correlation!$E$3:$E$110)-ROW(Correlation!$E$3)+1), ROW(23:23)))</f>
        <v>0.92691170000000001</v>
      </c>
      <c r="E25" s="1">
        <f t="array" ref="E25">INDEX(Correlation!$M$3:$M$110, SMALL(IF($E$2=Correlation!$F$3:$F$110, ROW(Correlation!$F$3:$F$110)-ROW(Correlation!$F$3)+1), ROW(23:23)))</f>
        <v>6.1681600000000003E-2</v>
      </c>
      <c r="F25" s="1">
        <f t="array" ref="F25">INDEX(Correlation!$M$3:$M$110, SMALL(IF($F$2=Correlation!$F$3:$F$110, ROW(Correlation!$F$3:$F$110)-ROW(Correlation!$F$3)+1), ROW(23:23)))</f>
        <v>0.92697620000000003</v>
      </c>
      <c r="G25" s="16">
        <f t="array" ref="G25">INDEX(Correlation!$M$3:$M$110, SMALL(IF($G$2=Correlation!$F$3:$F$110, ROW(Correlation!$F$3:$F$110)-ROW(Correlation!$F$3)+1), ROW(23:23)))</f>
        <v>36.739888899999997</v>
      </c>
      <c r="H25" s="1"/>
      <c r="I25" s="1"/>
      <c r="J25" s="1"/>
      <c r="K25" s="1"/>
      <c r="L25" s="1"/>
      <c r="M25" s="1"/>
      <c r="N25" s="1"/>
      <c r="O25" s="1"/>
      <c r="P25" s="16"/>
      <c r="Q25" s="1">
        <f t="array" ref="Q25">INDEX(Correlation!$M$3:$M$110, SMALL(IF(Q$2=Correlation!$H$3:$H$110, ROW(Correlation!$H$3:$H$110)-ROW(Correlation!$H$3)+1), ROW(23:23)))</f>
        <v>0.40074559999999998</v>
      </c>
      <c r="R25" s="1">
        <f t="array" ref="R25">INDEX(Correlation!$M$3:$M$110, SMALL(IF(R$2=Correlation!$H$3:$H$110, ROW(Correlation!$H$3:$H$110)-ROW(Correlation!$H$3)+1), ROW(23:23)))</f>
        <v>0.39426319999999998</v>
      </c>
      <c r="S25" s="1"/>
      <c r="T25" s="1"/>
      <c r="U25" s="1"/>
      <c r="V25" s="1"/>
      <c r="W25" s="1"/>
      <c r="X25" s="16"/>
      <c r="Z25" s="1">
        <f t="array" ref="Z25">INDEX(Correlation!$N$3:$N$110, SMALL(IF(Z$2=Correlation!$E$3:$E$110, ROW(Correlation!$E$3:$E$110)-ROW(Correlation!$E$3)+1), ROW(23:23)))</f>
        <v>4.2927699999999999E-2</v>
      </c>
      <c r="AA25" s="1">
        <f t="array" ref="AA25">INDEX(Correlation!$N$3:$N$110, SMALL(IF(AA$2=Correlation!$E$3:$E$110, ROW(Correlation!$E$3:$E$110)-ROW(Correlation!$E$3)+1), ROW(23:23)))</f>
        <v>0.41691830000000002</v>
      </c>
      <c r="AB25" s="16">
        <f t="array" ref="AB25">INDEX(Correlation!$N$3:$N$110, SMALL(IF(AB$2=Correlation!$E$3:$E$110, ROW(Correlation!$E$3:$E$110)-ROW(Correlation!$E$3)+1), ROW(23:23)))</f>
        <v>5.2736291</v>
      </c>
      <c r="AC25" s="23">
        <f t="array" ref="AC25">INDEX(Correlation!$N$3:$N$110, SMALL(IF(AC$2=Correlation!$F$3:$F$110, ROW(Correlation!$F$3:$F$110)-ROW(Correlation!$F$3)+1), ROW(23:23)))</f>
        <v>0.2152577</v>
      </c>
      <c r="AD25" s="24">
        <f t="array" ref="AD25">INDEX(Correlation!$N$3:$N$110, SMALL(IF(AD$2=Correlation!$F$3:$F$110, ROW(Correlation!$F$3:$F$110)-ROW(Correlation!$F$3)+1), ROW(23:23)))</f>
        <v>0.41691830000000002</v>
      </c>
      <c r="AE25" s="16">
        <f t="array" ref="AE25">INDEX(Correlation!$N$3:$N$110, SMALL(IF(AE$2=Correlation!$F$3:$F$110, ROW(Correlation!$F$3:$F$110)-ROW(Correlation!$F$3)+1), ROW(23:23)))</f>
        <v>0.72593010000000002</v>
      </c>
      <c r="AF25" s="1"/>
      <c r="AG25" s="1"/>
      <c r="AH25" s="1"/>
      <c r="AI25" s="1"/>
      <c r="AJ25" s="1"/>
      <c r="AK25" s="1"/>
      <c r="AL25" s="1"/>
      <c r="AM25" s="1"/>
      <c r="AN25" s="16"/>
      <c r="AO25" s="23">
        <f t="array" ref="AO25">INDEX(Correlation!$N$3:$N$110, SMALL(IF(AO$2=Correlation!$H$3:$H$110, ROW(Correlation!$H$3:$H$110)-ROW(Correlation!$H$3)+1), ROW(23:23)))</f>
        <v>4.8093526999999998</v>
      </c>
      <c r="AP25" s="24">
        <f t="array" ref="AP25">INDEX(Correlation!$N$3:$N$110, SMALL(IF(AP$2=Correlation!$H$3:$H$110, ROW(Correlation!$H$3:$H$110)-ROW(Correlation!$H$3)+1), ROW(23:23)))</f>
        <v>5.6735401000000003</v>
      </c>
      <c r="AQ25" s="24"/>
      <c r="AR25" s="24"/>
      <c r="AS25" s="24"/>
      <c r="AT25" s="24"/>
      <c r="AU25" s="24"/>
      <c r="AV25" s="16"/>
    </row>
    <row r="26" spans="2:48" x14ac:dyDescent="0.25">
      <c r="B26" s="1">
        <f t="array" ref="B26">INDEX(Correlation!$M$3:$M$110, SMALL(IF($B$2=Correlation!$E$3:$E$110, ROW(Correlation!$E$3:$E$110)-ROW(Correlation!$E$3)+1), ROW(24:24)))</f>
        <v>1.0002732999999999</v>
      </c>
      <c r="C26" s="1">
        <f t="array" ref="C26">INDEX(Correlation!$M$3:$M$110, SMALL(IF($C$2=Correlation!$E$3:$E$110, ROW(Correlation!$E$3:$E$110)-ROW(Correlation!$E$3)+1), ROW(24:24)))</f>
        <v>0.91301670000000001</v>
      </c>
      <c r="D26" s="16">
        <f t="array" ref="D26">INDEX(Correlation!$M$3:$M$110, SMALL(IF($D$2=Correlation!$E$3:$E$110, ROW(Correlation!$E$3:$E$110)-ROW(Correlation!$E$3)+1), ROW(24:24)))</f>
        <v>1.0370980000000001</v>
      </c>
      <c r="E26" s="1">
        <f t="array" ref="E26">INDEX(Correlation!$M$3:$M$110, SMALL(IF($E$2=Correlation!$F$3:$F$110, ROW(Correlation!$F$3:$F$110)-ROW(Correlation!$F$3)+1), ROW(24:24)))</f>
        <v>6.3522499999999996E-2</v>
      </c>
      <c r="F26" s="1">
        <f t="array" ref="F26">INDEX(Correlation!$M$3:$M$110, SMALL(IF($F$2=Correlation!$F$3:$F$110, ROW(Correlation!$F$3:$F$110)-ROW(Correlation!$F$3)+1), ROW(24:24)))</f>
        <v>0.91301670000000001</v>
      </c>
      <c r="G26" s="16">
        <f t="array" ref="G26">INDEX(Correlation!$M$3:$M$110, SMALL(IF($G$2=Correlation!$F$3:$F$110, ROW(Correlation!$F$3:$F$110)-ROW(Correlation!$F$3)+1), ROW(24:24)))</f>
        <v>36.703446800000002</v>
      </c>
      <c r="H26" s="1"/>
      <c r="I26" s="1"/>
      <c r="J26" s="1"/>
      <c r="K26" s="1"/>
      <c r="L26" s="1"/>
      <c r="M26" s="1"/>
      <c r="N26" s="1"/>
      <c r="O26" s="1"/>
      <c r="P26" s="16"/>
      <c r="Q26" s="1">
        <f t="array" ref="Q26">INDEX(Correlation!$M$3:$M$110, SMALL(IF(Q$2=Correlation!$H$3:$H$110, ROW(Correlation!$H$3:$H$110)-ROW(Correlation!$H$3)+1), ROW(24:24)))</f>
        <v>0.92583740000000003</v>
      </c>
      <c r="R26" s="1">
        <f t="array" ref="R26">INDEX(Correlation!$M$3:$M$110, SMALL(IF(R$2=Correlation!$H$3:$H$110, ROW(Correlation!$H$3:$H$110)-ROW(Correlation!$H$3)+1), ROW(24:24)))</f>
        <v>0.95840700000000001</v>
      </c>
      <c r="S26" s="1"/>
      <c r="T26" s="1"/>
      <c r="U26" s="1"/>
      <c r="V26" s="1"/>
      <c r="W26" s="1"/>
      <c r="X26" s="16"/>
      <c r="Z26" s="1">
        <f t="array" ref="Z26">INDEX(Correlation!$N$3:$N$110, SMALL(IF(Z$2=Correlation!$E$3:$E$110, ROW(Correlation!$E$3:$E$110)-ROW(Correlation!$E$3)+1), ROW(24:24)))</f>
        <v>4.9684899999999997E-2</v>
      </c>
      <c r="AA26" s="1">
        <f t="array" ref="AA26">INDEX(Correlation!$N$3:$N$110, SMALL(IF(AA$2=Correlation!$E$3:$E$110, ROW(Correlation!$E$3:$E$110)-ROW(Correlation!$E$3)+1), ROW(24:24)))</f>
        <v>0.43140620000000002</v>
      </c>
      <c r="AB26" s="16">
        <f t="array" ref="AB26">INDEX(Correlation!$N$3:$N$110, SMALL(IF(AB$2=Correlation!$E$3:$E$110, ROW(Correlation!$E$3:$E$110)-ROW(Correlation!$E$3)+1), ROW(24:24)))</f>
        <v>4.9360261999999997</v>
      </c>
      <c r="AC26" s="23">
        <f t="array" ref="AC26">INDEX(Correlation!$N$3:$N$110, SMALL(IF(AC$2=Correlation!$F$3:$F$110, ROW(Correlation!$F$3:$F$110)-ROW(Correlation!$F$3)+1), ROW(24:24)))</f>
        <v>0.2128564</v>
      </c>
      <c r="AD26" s="24">
        <f t="array" ref="AD26">INDEX(Correlation!$N$3:$N$110, SMALL(IF(AD$2=Correlation!$F$3:$F$110, ROW(Correlation!$F$3:$F$110)-ROW(Correlation!$F$3)+1), ROW(24:24)))</f>
        <v>0.43140620000000002</v>
      </c>
      <c r="AE26" s="16">
        <f t="array" ref="AE26">INDEX(Correlation!$N$3:$N$110, SMALL(IF(AE$2=Correlation!$F$3:$F$110, ROW(Correlation!$F$3:$F$110)-ROW(Correlation!$F$3)+1), ROW(24:24)))</f>
        <v>0.74818399999999996</v>
      </c>
      <c r="AF26" s="1"/>
      <c r="AG26" s="1"/>
      <c r="AH26" s="1"/>
      <c r="AI26" s="1"/>
      <c r="AJ26" s="1"/>
      <c r="AK26" s="1"/>
      <c r="AL26" s="1"/>
      <c r="AM26" s="1"/>
      <c r="AN26" s="16"/>
      <c r="AO26" s="23">
        <f t="array" ref="AO26">INDEX(Correlation!$N$3:$N$110, SMALL(IF(AO$2=Correlation!$H$3:$H$110, ROW(Correlation!$H$3:$H$110)-ROW(Correlation!$H$3)+1), ROW(24:24)))</f>
        <v>5.2484770000000003</v>
      </c>
      <c r="AP26" s="24">
        <f t="array" ref="AP26">INDEX(Correlation!$N$3:$N$110, SMALL(IF(AP$2=Correlation!$H$3:$H$110, ROW(Correlation!$H$3:$H$110)-ROW(Correlation!$H$3)+1), ROW(24:24)))</f>
        <v>5.2140898</v>
      </c>
      <c r="AQ26" s="24"/>
      <c r="AR26" s="24"/>
      <c r="AS26" s="24"/>
      <c r="AT26" s="24"/>
      <c r="AU26" s="24"/>
      <c r="AV26" s="16"/>
    </row>
    <row r="27" spans="2:48" x14ac:dyDescent="0.25">
      <c r="B27" s="1">
        <f t="array" ref="B27">INDEX(Correlation!$M$3:$M$110, SMALL(IF($B$2=Correlation!$E$3:$E$110, ROW(Correlation!$E$3:$E$110)-ROW(Correlation!$E$3)+1), ROW(25:25)))</f>
        <v>0.54097649999999997</v>
      </c>
      <c r="C27" s="1">
        <f t="array" ref="C27">INDEX(Correlation!$M$3:$M$110, SMALL(IF($C$2=Correlation!$E$3:$E$110, ROW(Correlation!$E$3:$E$110)-ROW(Correlation!$E$3)+1), ROW(25:25)))</f>
        <v>0.52949029999999997</v>
      </c>
      <c r="D27" s="16">
        <f t="array" ref="D27">INDEX(Correlation!$M$3:$M$110, SMALL(IF($D$2=Correlation!$E$3:$E$110, ROW(Correlation!$E$3:$E$110)-ROW(Correlation!$E$3)+1), ROW(25:25)))</f>
        <v>0.54353450000000003</v>
      </c>
      <c r="E27" s="1">
        <f t="array" ref="E27">INDEX(Correlation!$M$3:$M$110, SMALL(IF($E$2=Correlation!$F$3:$F$110, ROW(Correlation!$F$3:$F$110)-ROW(Correlation!$F$3)+1), ROW(25:25)))</f>
        <v>2.8616800000000001E-2</v>
      </c>
      <c r="F27" s="1">
        <f t="array" ref="F27">INDEX(Correlation!$M$3:$M$110, SMALL(IF($F$2=Correlation!$F$3:$F$110, ROW(Correlation!$F$3:$F$110)-ROW(Correlation!$F$3)+1), ROW(25:25)))</f>
        <v>0.13036639999999999</v>
      </c>
      <c r="G27" s="16">
        <f t="array" ref="G27">INDEX(Correlation!$M$3:$M$110, SMALL(IF($G$2=Correlation!$F$3:$F$110, ROW(Correlation!$F$3:$F$110)-ROW(Correlation!$F$3)+1), ROW(25:25)))</f>
        <v>0.54353450000000003</v>
      </c>
      <c r="H27" s="1"/>
      <c r="I27" s="1"/>
      <c r="J27" s="1"/>
      <c r="K27" s="1"/>
      <c r="L27" s="1"/>
      <c r="M27" s="1"/>
      <c r="N27" s="1"/>
      <c r="O27" s="1"/>
      <c r="P27" s="16"/>
      <c r="Q27" s="1">
        <f t="array" ref="Q27">INDEX(Correlation!$M$3:$M$110, SMALL(IF(Q$2=Correlation!$H$3:$H$110, ROW(Correlation!$H$3:$H$110)-ROW(Correlation!$H$3)+1), ROW(25:25)))</f>
        <v>0.54353450000000003</v>
      </c>
      <c r="R27" s="1">
        <f t="array" ref="R27">INDEX(Correlation!$M$3:$M$110, SMALL(IF(R$2=Correlation!$H$3:$H$110, ROW(Correlation!$H$3:$H$110)-ROW(Correlation!$H$3)+1), ROW(25:25)))</f>
        <v>0.55693919999999997</v>
      </c>
      <c r="S27" s="1"/>
      <c r="T27" s="1"/>
      <c r="U27" s="1"/>
      <c r="V27" s="1"/>
      <c r="W27" s="1"/>
      <c r="X27" s="16"/>
      <c r="Z27" s="1">
        <f t="array" ref="Z27">INDEX(Correlation!$N$3:$N$110, SMALL(IF(Z$2=Correlation!$E$3:$E$110, ROW(Correlation!$E$3:$E$110)-ROW(Correlation!$E$3)+1), ROW(25:25)))</f>
        <v>7.19114E-2</v>
      </c>
      <c r="AA27" s="1">
        <f t="array" ref="AA27">INDEX(Correlation!$N$3:$N$110, SMALL(IF(AA$2=Correlation!$E$3:$E$110, ROW(Correlation!$E$3:$E$110)-ROW(Correlation!$E$3)+1), ROW(25:25)))</f>
        <v>0.73850510000000003</v>
      </c>
      <c r="AB27" s="16">
        <f t="array" ref="AB27">INDEX(Correlation!$N$3:$N$110, SMALL(IF(AB$2=Correlation!$E$3:$E$110, ROW(Correlation!$E$3:$E$110)-ROW(Correlation!$E$3)+1), ROW(25:25)))</f>
        <v>7.6999164999999996</v>
      </c>
      <c r="AC27" s="23">
        <f t="array" ref="AC27">INDEX(Correlation!$N$3:$N$110, SMALL(IF(AC$2=Correlation!$F$3:$F$110, ROW(Correlation!$F$3:$F$110)-ROW(Correlation!$F$3)+1), ROW(25:25)))</f>
        <v>2.0323235999999998</v>
      </c>
      <c r="AD27" s="24">
        <f t="array" ref="AD27">INDEX(Correlation!$N$3:$N$110, SMALL(IF(AD$2=Correlation!$F$3:$F$110, ROW(Correlation!$F$3:$F$110)-ROW(Correlation!$F$3)+1), ROW(25:25)))</f>
        <v>5.5678578999999999</v>
      </c>
      <c r="AE27" s="16">
        <f t="array" ref="AE27">INDEX(Correlation!$N$3:$N$110, SMALL(IF(AE$2=Correlation!$F$3:$F$110, ROW(Correlation!$F$3:$F$110)-ROW(Correlation!$F$3)+1), ROW(25:25)))</f>
        <v>7.6999164999999996</v>
      </c>
      <c r="AF27" s="1"/>
      <c r="AG27" s="1"/>
      <c r="AH27" s="1"/>
      <c r="AI27" s="1"/>
      <c r="AJ27" s="1"/>
      <c r="AK27" s="1"/>
      <c r="AL27" s="1"/>
      <c r="AM27" s="1"/>
      <c r="AN27" s="16"/>
      <c r="AO27" s="23">
        <f t="array" ref="AO27">INDEX(Correlation!$N$3:$N$110, SMALL(IF(AO$2=Correlation!$H$3:$H$110, ROW(Correlation!$H$3:$H$110)-ROW(Correlation!$H$3)+1), ROW(25:25)))</f>
        <v>7.6999164999999996</v>
      </c>
      <c r="AP27" s="24">
        <f t="array" ref="AP27">INDEX(Correlation!$N$3:$N$110, SMALL(IF(AP$2=Correlation!$H$3:$H$110, ROW(Correlation!$H$3:$H$110)-ROW(Correlation!$H$3)+1), ROW(25:25)))</f>
        <v>7.7070487999999999</v>
      </c>
      <c r="AQ27" s="24"/>
      <c r="AR27" s="24"/>
      <c r="AS27" s="24"/>
      <c r="AT27" s="24"/>
      <c r="AU27" s="24"/>
      <c r="AV27" s="16"/>
    </row>
    <row r="28" spans="2:48" x14ac:dyDescent="0.25">
      <c r="B28" s="1">
        <f t="array" ref="B28">INDEX(Correlation!$M$3:$M$110, SMALL(IF($B$2=Correlation!$E$3:$E$110, ROW(Correlation!$E$3:$E$110)-ROW(Correlation!$E$3)+1), ROW(26:26)))</f>
        <v>0.51453409999999999</v>
      </c>
      <c r="C28" s="1">
        <f t="array" ref="C28">INDEX(Correlation!$M$3:$M$110, SMALL(IF($C$2=Correlation!$E$3:$E$110, ROW(Correlation!$E$3:$E$110)-ROW(Correlation!$E$3)+1), ROW(26:26)))</f>
        <v>0.5258275</v>
      </c>
      <c r="D28" s="16">
        <f t="array" ref="D28">INDEX(Correlation!$M$3:$M$110, SMALL(IF($D$2=Correlation!$E$3:$E$110, ROW(Correlation!$E$3:$E$110)-ROW(Correlation!$E$3)+1), ROW(26:26)))</f>
        <v>0.55693919999999997</v>
      </c>
      <c r="E28" s="1">
        <f t="array" ref="E28">INDEX(Correlation!$M$3:$M$110, SMALL(IF($E$2=Correlation!$F$3:$F$110, ROW(Correlation!$F$3:$F$110)-ROW(Correlation!$F$3)+1), ROW(26:26)))</f>
        <v>2.3400000000000001E-2</v>
      </c>
      <c r="F28" s="1">
        <f t="array" ref="F28">INDEX(Correlation!$M$3:$M$110, SMALL(IF($F$2=Correlation!$F$3:$F$110, ROW(Correlation!$F$3:$F$110)-ROW(Correlation!$F$3)+1), ROW(26:26)))</f>
        <v>0.1085502</v>
      </c>
      <c r="G28" s="16">
        <f t="array" ref="G28">INDEX(Correlation!$M$3:$M$110, SMALL(IF($G$2=Correlation!$F$3:$F$110, ROW(Correlation!$F$3:$F$110)-ROW(Correlation!$F$3)+1), ROW(26:26)))</f>
        <v>0.55693919999999997</v>
      </c>
      <c r="H28" s="1"/>
      <c r="I28" s="1"/>
      <c r="J28" s="1"/>
      <c r="K28" s="1"/>
      <c r="L28" s="1"/>
      <c r="M28" s="1"/>
      <c r="N28" s="1"/>
      <c r="O28" s="1"/>
      <c r="P28" s="16"/>
      <c r="Q28" s="1">
        <f t="array" ref="Q28">INDEX(Correlation!$M$3:$M$110, SMALL(IF(Q$2=Correlation!$H$3:$H$110, ROW(Correlation!$H$3:$H$110)-ROW(Correlation!$H$3)+1), ROW(26:26)))</f>
        <v>7.0023451000000003</v>
      </c>
      <c r="R28" s="1">
        <f t="array" ref="R28">INDEX(Correlation!$M$3:$M$110, SMALL(IF(R$2=Correlation!$H$3:$H$110, ROW(Correlation!$H$3:$H$110)-ROW(Correlation!$H$3)+1), ROW(26:26)))</f>
        <v>6.9304515000000002</v>
      </c>
      <c r="S28" s="1"/>
      <c r="T28" s="1"/>
      <c r="U28" s="1"/>
      <c r="V28" s="1"/>
      <c r="W28" s="1"/>
      <c r="X28" s="16"/>
      <c r="Z28" s="1">
        <f t="array" ref="Z28">INDEX(Correlation!$N$3:$N$110, SMALL(IF(Z$2=Correlation!$E$3:$E$110, ROW(Correlation!$E$3:$E$110)-ROW(Correlation!$E$3)+1), ROW(26:26)))</f>
        <v>7.9336100000000007E-2</v>
      </c>
      <c r="AA28" s="1">
        <f t="array" ref="AA28">INDEX(Correlation!$N$3:$N$110, SMALL(IF(AA$2=Correlation!$E$3:$E$110, ROW(Correlation!$E$3:$E$110)-ROW(Correlation!$E$3)+1), ROW(26:26)))</f>
        <v>0.77367450000000004</v>
      </c>
      <c r="AB28" s="16">
        <f t="array" ref="AB28">INDEX(Correlation!$N$3:$N$110, SMALL(IF(AB$2=Correlation!$E$3:$E$110, ROW(Correlation!$E$3:$E$110)-ROW(Correlation!$E$3)+1), ROW(26:26)))</f>
        <v>7.7070487999999999</v>
      </c>
      <c r="AC28" s="23">
        <f t="array" ref="AC28">INDEX(Correlation!$N$3:$N$110, SMALL(IF(AC$2=Correlation!$F$3:$F$110, ROW(Correlation!$F$3:$F$110)-ROW(Correlation!$F$3)+1), ROW(26:26)))</f>
        <v>2.0246504000000001</v>
      </c>
      <c r="AD28" s="24">
        <f t="array" ref="AD28">INDEX(Correlation!$N$3:$N$110, SMALL(IF(AD$2=Correlation!$F$3:$F$110, ROW(Correlation!$F$3:$F$110)-ROW(Correlation!$F$3)+1), ROW(26:26)))</f>
        <v>4.8449372999999998</v>
      </c>
      <c r="AE28" s="16">
        <f t="array" ref="AE28">INDEX(Correlation!$N$3:$N$110, SMALL(IF(AE$2=Correlation!$F$3:$F$110, ROW(Correlation!$F$3:$F$110)-ROW(Correlation!$F$3)+1), ROW(26:26)))</f>
        <v>7.7070487999999999</v>
      </c>
      <c r="AF28" s="1"/>
      <c r="AG28" s="1"/>
      <c r="AH28" s="1"/>
      <c r="AI28" s="1"/>
      <c r="AJ28" s="1"/>
      <c r="AK28" s="1"/>
      <c r="AL28" s="1"/>
      <c r="AM28" s="1"/>
      <c r="AN28" s="16"/>
      <c r="AO28" s="23">
        <f t="array" ref="AO28">INDEX(Correlation!$N$3:$N$110, SMALL(IF(AO$2=Correlation!$H$3:$H$110, ROW(Correlation!$H$3:$H$110)-ROW(Correlation!$H$3)+1), ROW(26:26)))</f>
        <v>7.7517836000000004</v>
      </c>
      <c r="AP28" s="24">
        <f t="array" ref="AP28">INDEX(Correlation!$N$3:$N$110, SMALL(IF(AP$2=Correlation!$H$3:$H$110, ROW(Correlation!$H$3:$H$110)-ROW(Correlation!$H$3)+1), ROW(26:26)))</f>
        <v>7.8317772000000003</v>
      </c>
      <c r="AQ28" s="24"/>
      <c r="AR28" s="24"/>
      <c r="AS28" s="24"/>
      <c r="AT28" s="24"/>
      <c r="AU28" s="24"/>
      <c r="AV28" s="16"/>
    </row>
    <row r="29" spans="2:48" x14ac:dyDescent="0.25">
      <c r="B29" s="1">
        <f t="array" ref="B29">INDEX(Correlation!$M$3:$M$110, SMALL(IF($B$2=Correlation!$E$3:$E$110, ROW(Correlation!$E$3:$E$110)-ROW(Correlation!$E$3)+1), ROW(27:27)))</f>
        <v>0.53126850000000003</v>
      </c>
      <c r="C29" s="1">
        <f t="array" ref="C29">INDEX(Correlation!$M$3:$M$110, SMALL(IF($C$2=Correlation!$E$3:$E$110, ROW(Correlation!$E$3:$E$110)-ROW(Correlation!$E$3)+1), ROW(27:27)))</f>
        <v>0.55030120000000005</v>
      </c>
      <c r="D29" s="16">
        <f t="array" ref="D29">INDEX(Correlation!$M$3:$M$110, SMALL(IF($D$2=Correlation!$E$3:$E$110, ROW(Correlation!$E$3:$E$110)-ROW(Correlation!$E$3)+1), ROW(27:27)))</f>
        <v>0.52387680000000003</v>
      </c>
      <c r="E29" s="1">
        <f t="array" ref="E29">INDEX(Correlation!$M$3:$M$110, SMALL(IF($E$2=Correlation!$F$3:$F$110, ROW(Correlation!$F$3:$F$110)-ROW(Correlation!$F$3)+1), ROW(27:27)))</f>
        <v>3.03293E-2</v>
      </c>
      <c r="F29" s="1">
        <f t="array" ref="F29">INDEX(Correlation!$M$3:$M$110, SMALL(IF($F$2=Correlation!$F$3:$F$110, ROW(Correlation!$F$3:$F$110)-ROW(Correlation!$F$3)+1), ROW(27:27)))</f>
        <v>9.4583700000000007E-2</v>
      </c>
      <c r="G29" s="16">
        <f t="array" ref="G29">INDEX(Correlation!$M$3:$M$110, SMALL(IF($G$2=Correlation!$F$3:$F$110, ROW(Correlation!$F$3:$F$110)-ROW(Correlation!$F$3)+1), ROW(27:27)))</f>
        <v>0.52387680000000003</v>
      </c>
      <c r="H29" s="1"/>
      <c r="I29" s="1"/>
      <c r="J29" s="1"/>
      <c r="K29" s="1"/>
      <c r="L29" s="1"/>
      <c r="M29" s="1"/>
      <c r="N29" s="1"/>
      <c r="O29" s="1"/>
      <c r="P29" s="16"/>
      <c r="Q29" s="1">
        <f t="array" ref="Q29">INDEX(Correlation!$M$3:$M$110, SMALL(IF(Q$2=Correlation!$H$3:$H$110, ROW(Correlation!$H$3:$H$110)-ROW(Correlation!$H$3)+1), ROW(27:27)))</f>
        <v>37.020909600000003</v>
      </c>
      <c r="R29" s="1">
        <f t="array" ref="R29">INDEX(Correlation!$M$3:$M$110, SMALL(IF(R$2=Correlation!$H$3:$H$110, ROW(Correlation!$H$3:$H$110)-ROW(Correlation!$H$3)+1), ROW(27:27)))</f>
        <v>36.832150400000003</v>
      </c>
      <c r="S29" s="1"/>
      <c r="T29" s="1"/>
      <c r="U29" s="1"/>
      <c r="V29" s="1"/>
      <c r="W29" s="1"/>
      <c r="X29" s="16"/>
      <c r="Z29" s="1">
        <f t="array" ref="Z29">INDEX(Correlation!$N$3:$N$110, SMALL(IF(Z$2=Correlation!$E$3:$E$110, ROW(Correlation!$E$3:$E$110)-ROW(Correlation!$E$3)+1), ROW(27:27)))</f>
        <v>8.1101699999999999E-2</v>
      </c>
      <c r="AA29" s="1">
        <f t="array" ref="AA29">INDEX(Correlation!$N$3:$N$110, SMALL(IF(AA$2=Correlation!$E$3:$E$110, ROW(Correlation!$E$3:$E$110)-ROW(Correlation!$E$3)+1), ROW(27:27)))</f>
        <v>0.75033740000000004</v>
      </c>
      <c r="AB29" s="16">
        <f t="array" ref="AB29">INDEX(Correlation!$N$3:$N$110, SMALL(IF(AB$2=Correlation!$E$3:$E$110, ROW(Correlation!$E$3:$E$110)-ROW(Correlation!$E$3)+1), ROW(27:27)))</f>
        <v>7.8365961000000004</v>
      </c>
      <c r="AC29" s="23">
        <f t="array" ref="AC29">INDEX(Correlation!$N$3:$N$110, SMALL(IF(AC$2=Correlation!$F$3:$F$110, ROW(Correlation!$F$3:$F$110)-ROW(Correlation!$F$3)+1), ROW(27:27)))</f>
        <v>2.0617226</v>
      </c>
      <c r="AD29" s="24">
        <f t="array" ref="AD29">INDEX(Correlation!$N$3:$N$110, SMALL(IF(AD$2=Correlation!$F$3:$F$110, ROW(Correlation!$F$3:$F$110)-ROW(Correlation!$F$3)+1), ROW(27:27)))</f>
        <v>4.9210304000000002</v>
      </c>
      <c r="AE29" s="16">
        <f t="array" ref="AE29">INDEX(Correlation!$N$3:$N$110, SMALL(IF(AE$2=Correlation!$F$3:$F$110, ROW(Correlation!$F$3:$F$110)-ROW(Correlation!$F$3)+1), ROW(27:27)))</f>
        <v>7.8365961000000004</v>
      </c>
      <c r="AF29" s="1"/>
      <c r="AG29" s="1"/>
      <c r="AH29" s="1"/>
      <c r="AI29" s="1"/>
      <c r="AJ29" s="1"/>
      <c r="AK29" s="1"/>
      <c r="AL29" s="1"/>
      <c r="AM29" s="1"/>
      <c r="AN29" s="16"/>
      <c r="AO29" s="23">
        <f t="array" ref="AO29">INDEX(Correlation!$N$3:$N$110, SMALL(IF(AO$2=Correlation!$H$3:$H$110, ROW(Correlation!$H$3:$H$110)-ROW(Correlation!$H$3)+1), ROW(27:27)))</f>
        <v>7.7179773999999997</v>
      </c>
      <c r="AP29" s="24">
        <f t="array" ref="AP29">INDEX(Correlation!$N$3:$N$110, SMALL(IF(AP$2=Correlation!$H$3:$H$110, ROW(Correlation!$H$3:$H$110)-ROW(Correlation!$H$3)+1), ROW(27:27)))</f>
        <v>7.8265351000000001</v>
      </c>
      <c r="AQ29" s="24"/>
      <c r="AR29" s="24"/>
      <c r="AS29" s="24"/>
      <c r="AT29" s="24"/>
      <c r="AU29" s="24"/>
      <c r="AV29" s="16"/>
    </row>
    <row r="30" spans="2:48" x14ac:dyDescent="0.25">
      <c r="B30" s="1">
        <f t="array" ref="B30">INDEX(Correlation!$M$3:$M$110, SMALL(IF($B$2=Correlation!$E$3:$E$110, ROW(Correlation!$E$3:$E$110)-ROW(Correlation!$E$3)+1), ROW(28:28)))</f>
        <v>0.53395570000000003</v>
      </c>
      <c r="C30" s="1">
        <f t="array" ref="C30">INDEX(Correlation!$M$3:$M$110, SMALL(IF($C$2=Correlation!$E$3:$E$110, ROW(Correlation!$E$3:$E$110)-ROW(Correlation!$E$3)+1), ROW(28:28)))</f>
        <v>0.56672409999999995</v>
      </c>
      <c r="D30" s="16">
        <f t="array" ref="D30">INDEX(Correlation!$M$3:$M$110, SMALL(IF($D$2=Correlation!$E$3:$E$110, ROW(Correlation!$E$3:$E$110)-ROW(Correlation!$E$3)+1), ROW(28:28)))</f>
        <v>0.53198369999999995</v>
      </c>
      <c r="E30" s="1">
        <f t="array" ref="E30">INDEX(Correlation!$M$3:$M$110, SMALL(IF($E$2=Correlation!$F$3:$F$110, ROW(Correlation!$F$3:$F$110)-ROW(Correlation!$F$3)+1), ROW(28:28)))</f>
        <v>3.0526899999999999E-2</v>
      </c>
      <c r="F30" s="1">
        <f t="array" ref="F30">INDEX(Correlation!$M$3:$M$110, SMALL(IF($F$2=Correlation!$F$3:$F$110, ROW(Correlation!$F$3:$F$110)-ROW(Correlation!$F$3)+1), ROW(28:28)))</f>
        <v>0.18668489999999999</v>
      </c>
      <c r="G30" s="16">
        <f t="array" ref="G30">INDEX(Correlation!$M$3:$M$110, SMALL(IF($G$2=Correlation!$F$3:$F$110, ROW(Correlation!$F$3:$F$110)-ROW(Correlation!$F$3)+1), ROW(28:28)))</f>
        <v>0.53198369999999995</v>
      </c>
      <c r="H30" s="1"/>
      <c r="I30" s="1"/>
      <c r="J30" s="1"/>
      <c r="K30" s="1"/>
      <c r="L30" s="1"/>
      <c r="M30" s="1"/>
      <c r="N30" s="1"/>
      <c r="O30" s="1"/>
      <c r="P30" s="16"/>
      <c r="Q30" s="1"/>
      <c r="R30" s="1"/>
      <c r="S30" s="1"/>
      <c r="T30" s="1"/>
      <c r="U30" s="1"/>
      <c r="V30" s="1"/>
      <c r="W30" s="1"/>
      <c r="X30" s="16"/>
      <c r="Z30" s="1">
        <f t="array" ref="Z30">INDEX(Correlation!$N$3:$N$110, SMALL(IF(Z$2=Correlation!$E$3:$E$110, ROW(Correlation!$E$3:$E$110)-ROW(Correlation!$E$3)+1), ROW(28:28)))</f>
        <v>7.21387E-2</v>
      </c>
      <c r="AA30" s="1">
        <f t="array" ref="AA30">INDEX(Correlation!$N$3:$N$110, SMALL(IF(AA$2=Correlation!$E$3:$E$110, ROW(Correlation!$E$3:$E$110)-ROW(Correlation!$E$3)+1), ROW(28:28)))</f>
        <v>0.78662540000000003</v>
      </c>
      <c r="AB30" s="16">
        <f t="array" ref="AB30">INDEX(Correlation!$N$3:$N$110, SMALL(IF(AB$2=Correlation!$E$3:$E$110, ROW(Correlation!$E$3:$E$110)-ROW(Correlation!$E$3)+1), ROW(28:28)))</f>
        <v>8.8261900999999998</v>
      </c>
      <c r="AC30" s="23">
        <f t="array" ref="AC30">INDEX(Correlation!$N$3:$N$110, SMALL(IF(AC$2=Correlation!$F$3:$F$110, ROW(Correlation!$F$3:$F$110)-ROW(Correlation!$F$3)+1), ROW(28:28)))</f>
        <v>2.0491674999999998</v>
      </c>
      <c r="AD30" s="24">
        <f t="array" ref="AD30">INDEX(Correlation!$N$3:$N$110, SMALL(IF(AD$2=Correlation!$F$3:$F$110, ROW(Correlation!$F$3:$F$110)-ROW(Correlation!$F$3)+1), ROW(28:28)))</f>
        <v>5.6803124</v>
      </c>
      <c r="AE30" s="16">
        <f t="array" ref="AE30">INDEX(Correlation!$N$3:$N$110, SMALL(IF(AE$2=Correlation!$F$3:$F$110, ROW(Correlation!$F$3:$F$110)-ROW(Correlation!$F$3)+1), ROW(28:28)))</f>
        <v>8.8261900999999998</v>
      </c>
      <c r="AF30" s="1"/>
      <c r="AG30" s="1"/>
      <c r="AH30" s="1"/>
      <c r="AI30" s="1"/>
      <c r="AJ30" s="1"/>
      <c r="AK30" s="1"/>
      <c r="AL30" s="1"/>
      <c r="AM30" s="1"/>
      <c r="AN30" s="16"/>
      <c r="AO30" s="1"/>
      <c r="AP30" s="1"/>
      <c r="AQ30" s="1"/>
      <c r="AR30" s="1"/>
      <c r="AS30" s="1"/>
      <c r="AT30" s="1"/>
      <c r="AU30" s="1"/>
      <c r="AV30" s="16"/>
    </row>
    <row r="31" spans="2:48" x14ac:dyDescent="0.25">
      <c r="B31" s="1">
        <f t="array" ref="B31">INDEX(Correlation!$M$3:$M$110, SMALL(IF($B$2=Correlation!$E$3:$E$110, ROW(Correlation!$E$3:$E$110)-ROW(Correlation!$E$3)+1), ROW(29:29)))</f>
        <v>6.9263759</v>
      </c>
      <c r="C31" s="1">
        <f t="array" ref="C31">INDEX(Correlation!$M$3:$M$110, SMALL(IF($C$2=Correlation!$E$3:$E$110, ROW(Correlation!$E$3:$E$110)-ROW(Correlation!$E$3)+1), ROW(29:29)))</f>
        <v>6.9380174999999999</v>
      </c>
      <c r="D31" s="16">
        <f t="array" ref="D31">INDEX(Correlation!$M$3:$M$110, SMALL(IF($D$2=Correlation!$E$3:$E$110, ROW(Correlation!$E$3:$E$110)-ROW(Correlation!$E$3)+1), ROW(29:29)))</f>
        <v>7.0023451000000003</v>
      </c>
      <c r="E31" s="1">
        <f t="array" ref="E31">INDEX(Correlation!$M$3:$M$110, SMALL(IF($E$2=Correlation!$F$3:$F$110, ROW(Correlation!$F$3:$F$110)-ROW(Correlation!$F$3)+1), ROW(29:29)))</f>
        <v>4.9854099999999998E-2</v>
      </c>
      <c r="F31" s="1">
        <f t="array" ref="F31">INDEX(Correlation!$M$3:$M$110, SMALL(IF($F$2=Correlation!$F$3:$F$110, ROW(Correlation!$F$3:$F$110)-ROW(Correlation!$F$3)+1), ROW(29:29)))</f>
        <v>0.40074559999999998</v>
      </c>
      <c r="G31" s="16">
        <f t="array" ref="G31">INDEX(Correlation!$M$3:$M$110, SMALL(IF($G$2=Correlation!$F$3:$F$110, ROW(Correlation!$F$3:$F$110)-ROW(Correlation!$F$3)+1), ROW(29:29)))</f>
        <v>7.0023451000000003</v>
      </c>
      <c r="H31" s="1"/>
      <c r="I31" s="1"/>
      <c r="J31" s="1"/>
      <c r="K31" s="1"/>
      <c r="L31" s="1"/>
      <c r="M31" s="1"/>
      <c r="N31" s="1"/>
      <c r="O31" s="1"/>
      <c r="P31" s="16"/>
      <c r="Q31" s="1"/>
      <c r="R31" s="1"/>
      <c r="S31" s="1"/>
      <c r="T31" s="1"/>
      <c r="U31" s="1"/>
      <c r="V31" s="1"/>
      <c r="W31" s="1"/>
      <c r="X31" s="16"/>
      <c r="Z31" s="1">
        <f t="array" ref="Z31">INDEX(Correlation!$N$3:$N$110, SMALL(IF(Z$2=Correlation!$E$3:$E$110, ROW(Correlation!$E$3:$E$110)-ROW(Correlation!$E$3)+1), ROW(29:29)))</f>
        <v>7.2617500000000001E-2</v>
      </c>
      <c r="AA31" s="1">
        <f t="array" ref="AA31">INDEX(Correlation!$N$3:$N$110, SMALL(IF(AA$2=Correlation!$E$3:$E$110, ROW(Correlation!$E$3:$E$110)-ROW(Correlation!$E$3)+1), ROW(29:29)))</f>
        <v>0.76060539999999999</v>
      </c>
      <c r="AB31" s="16">
        <f t="array" ref="AB31">INDEX(Correlation!$N$3:$N$110, SMALL(IF(AB$2=Correlation!$E$3:$E$110, ROW(Correlation!$E$3:$E$110)-ROW(Correlation!$E$3)+1), ROW(29:29)))</f>
        <v>7.7517836000000004</v>
      </c>
      <c r="AC31" s="23">
        <f t="array" ref="AC31">INDEX(Correlation!$N$3:$N$110, SMALL(IF(AC$2=Correlation!$F$3:$F$110, ROW(Correlation!$F$3:$F$110)-ROW(Correlation!$F$3)+1), ROW(29:29)))</f>
        <v>2.0652637</v>
      </c>
      <c r="AD31" s="24">
        <f t="array" ref="AD31">INDEX(Correlation!$N$3:$N$110, SMALL(IF(AD$2=Correlation!$F$3:$F$110, ROW(Correlation!$F$3:$F$110)-ROW(Correlation!$F$3)+1), ROW(29:29)))</f>
        <v>4.8093526999999998</v>
      </c>
      <c r="AE31" s="16">
        <f t="array" ref="AE31">INDEX(Correlation!$N$3:$N$110, SMALL(IF(AE$2=Correlation!$F$3:$F$110, ROW(Correlation!$F$3:$F$110)-ROW(Correlation!$F$3)+1), ROW(29:29)))</f>
        <v>7.7517836000000004</v>
      </c>
      <c r="AF31" s="1"/>
      <c r="AG31" s="1"/>
      <c r="AH31" s="1"/>
      <c r="AI31" s="1"/>
      <c r="AJ31" s="1"/>
      <c r="AK31" s="1"/>
      <c r="AL31" s="1"/>
      <c r="AM31" s="1"/>
      <c r="AN31" s="16"/>
      <c r="AO31" s="1"/>
      <c r="AP31" s="1"/>
      <c r="AQ31" s="1"/>
      <c r="AR31" s="1"/>
      <c r="AS31" s="1"/>
      <c r="AT31" s="1"/>
      <c r="AU31" s="1"/>
      <c r="AV31" s="16"/>
    </row>
    <row r="32" spans="2:48" x14ac:dyDescent="0.25">
      <c r="B32" s="1">
        <f t="array" ref="B32">INDEX(Correlation!$M$3:$M$110, SMALL(IF($B$2=Correlation!$E$3:$E$110, ROW(Correlation!$E$3:$E$110)-ROW(Correlation!$E$3)+1), ROW(30:30)))</f>
        <v>6.9123013000000002</v>
      </c>
      <c r="C32" s="1">
        <f t="array" ref="C32">INDEX(Correlation!$M$3:$M$110, SMALL(IF($C$2=Correlation!$E$3:$E$110, ROW(Correlation!$E$3:$E$110)-ROW(Correlation!$E$3)+1), ROW(30:30)))</f>
        <v>7.0382772999999998</v>
      </c>
      <c r="D32" s="16">
        <f t="array" ref="D32">INDEX(Correlation!$M$3:$M$110, SMALL(IF($D$2=Correlation!$E$3:$E$110, ROW(Correlation!$E$3:$E$110)-ROW(Correlation!$E$3)+1), ROW(30:30)))</f>
        <v>6.9304515000000002</v>
      </c>
      <c r="E32" s="1">
        <f t="array" ref="E32">INDEX(Correlation!$M$3:$M$110, SMALL(IF($E$2=Correlation!$F$3:$F$110, ROW(Correlation!$F$3:$F$110)-ROW(Correlation!$F$3)+1), ROW(30:30)))</f>
        <v>4.9554000000000001E-2</v>
      </c>
      <c r="F32" s="1">
        <f t="array" ref="F32">INDEX(Correlation!$M$3:$M$110, SMALL(IF($F$2=Correlation!$F$3:$F$110, ROW(Correlation!$F$3:$F$110)-ROW(Correlation!$F$3)+1), ROW(30:30)))</f>
        <v>0.39426319999999998</v>
      </c>
      <c r="G32" s="16">
        <f t="array" ref="G32">INDEX(Correlation!$M$3:$M$110, SMALL(IF($G$2=Correlation!$F$3:$F$110, ROW(Correlation!$F$3:$F$110)-ROW(Correlation!$F$3)+1), ROW(30:30)))</f>
        <v>6.9304515000000002</v>
      </c>
      <c r="H32" s="1"/>
      <c r="I32" s="1"/>
      <c r="J32" s="1"/>
      <c r="K32" s="1"/>
      <c r="L32" s="1"/>
      <c r="M32" s="1"/>
      <c r="N32" s="1"/>
      <c r="O32" s="1"/>
      <c r="P32" s="16"/>
      <c r="Q32" s="1"/>
      <c r="R32" s="1"/>
      <c r="S32" s="1"/>
      <c r="T32" s="1"/>
      <c r="U32" s="1"/>
      <c r="V32" s="1"/>
      <c r="W32" s="1"/>
      <c r="X32" s="16"/>
      <c r="Z32" s="1">
        <f t="array" ref="Z32">INDEX(Correlation!$N$3:$N$110, SMALL(IF(Z$2=Correlation!$E$3:$E$110, ROW(Correlation!$E$3:$E$110)-ROW(Correlation!$E$3)+1), ROW(30:30)))</f>
        <v>7.5328800000000001E-2</v>
      </c>
      <c r="AA32" s="1">
        <f t="array" ref="AA32">INDEX(Correlation!$N$3:$N$110, SMALL(IF(AA$2=Correlation!$E$3:$E$110, ROW(Correlation!$E$3:$E$110)-ROW(Correlation!$E$3)+1), ROW(30:30)))</f>
        <v>0.74273540000000005</v>
      </c>
      <c r="AB32" s="16">
        <f t="array" ref="AB32">INDEX(Correlation!$N$3:$N$110, SMALL(IF(AB$2=Correlation!$E$3:$E$110, ROW(Correlation!$E$3:$E$110)-ROW(Correlation!$E$3)+1), ROW(30:30)))</f>
        <v>7.8317772000000003</v>
      </c>
      <c r="AC32" s="23">
        <f t="array" ref="AC32">INDEX(Correlation!$N$3:$N$110, SMALL(IF(AC$2=Correlation!$F$3:$F$110, ROW(Correlation!$F$3:$F$110)-ROW(Correlation!$F$3)+1), ROW(30:30)))</f>
        <v>2.0600486</v>
      </c>
      <c r="AD32" s="24">
        <f t="array" ref="AD32">INDEX(Correlation!$N$3:$N$110, SMALL(IF(AD$2=Correlation!$F$3:$F$110, ROW(Correlation!$F$3:$F$110)-ROW(Correlation!$F$3)+1), ROW(30:30)))</f>
        <v>5.6735401000000003</v>
      </c>
      <c r="AE32" s="16">
        <f t="array" ref="AE32">INDEX(Correlation!$N$3:$N$110, SMALL(IF(AE$2=Correlation!$F$3:$F$110, ROW(Correlation!$F$3:$F$110)-ROW(Correlation!$F$3)+1), ROW(30:30)))</f>
        <v>7.8317772000000003</v>
      </c>
      <c r="AF32" s="1"/>
      <c r="AG32" s="1"/>
      <c r="AH32" s="1"/>
      <c r="AI32" s="1"/>
      <c r="AJ32" s="1"/>
      <c r="AK32" s="1"/>
      <c r="AL32" s="1"/>
      <c r="AM32" s="1"/>
      <c r="AN32" s="16"/>
      <c r="AO32" s="1"/>
      <c r="AP32" s="1"/>
      <c r="AQ32" s="1"/>
      <c r="AR32" s="1"/>
      <c r="AS32" s="1"/>
      <c r="AT32" s="1"/>
      <c r="AU32" s="1"/>
      <c r="AV32" s="16"/>
    </row>
    <row r="33" spans="1:48" x14ac:dyDescent="0.25">
      <c r="B33" s="1">
        <f t="array" ref="B33">INDEX(Correlation!$M$3:$M$110, SMALL(IF($B$2=Correlation!$E$3:$E$110, ROW(Correlation!$E$3:$E$110)-ROW(Correlation!$E$3)+1), ROW(31:31)))</f>
        <v>6.9627777999999996</v>
      </c>
      <c r="C33" s="1">
        <f t="array" ref="C33">INDEX(Correlation!$M$3:$M$110, SMALL(IF($C$2=Correlation!$E$3:$E$110, ROW(Correlation!$E$3:$E$110)-ROW(Correlation!$E$3)+1), ROW(31:31)))</f>
        <v>6.9430601000000003</v>
      </c>
      <c r="D33" s="16">
        <f t="array" ref="D33">INDEX(Correlation!$M$3:$M$110, SMALL(IF($D$2=Correlation!$E$3:$E$110, ROW(Correlation!$E$3:$E$110)-ROW(Correlation!$E$3)+1), ROW(31:31)))</f>
        <v>6.9545124999999999</v>
      </c>
      <c r="E33" s="1">
        <f t="array" ref="E33">INDEX(Correlation!$M$3:$M$110, SMALL(IF($E$2=Correlation!$F$3:$F$110, ROW(Correlation!$F$3:$F$110)-ROW(Correlation!$F$3)+1), ROW(31:31)))</f>
        <v>4.9238200000000003E-2</v>
      </c>
      <c r="F33" s="1">
        <f t="array" ref="F33">INDEX(Correlation!$M$3:$M$110, SMALL(IF($F$2=Correlation!$F$3:$F$110, ROW(Correlation!$F$3:$F$110)-ROW(Correlation!$F$3)+1), ROW(31:31)))</f>
        <v>0.41541719999999999</v>
      </c>
      <c r="G33" s="16">
        <f t="array" ref="G33">INDEX(Correlation!$M$3:$M$110, SMALL(IF($G$2=Correlation!$F$3:$F$110, ROW(Correlation!$F$3:$F$110)-ROW(Correlation!$F$3)+1), ROW(31:31)))</f>
        <v>6.9545124999999999</v>
      </c>
      <c r="H33" s="1"/>
      <c r="I33" s="1"/>
      <c r="J33" s="1"/>
      <c r="K33" s="1"/>
      <c r="L33" s="1"/>
      <c r="M33" s="1"/>
      <c r="N33" s="1"/>
      <c r="O33" s="1"/>
      <c r="P33" s="16"/>
      <c r="Q33" s="1"/>
      <c r="R33" s="1"/>
      <c r="S33" s="1"/>
      <c r="T33" s="1"/>
      <c r="U33" s="1"/>
      <c r="V33" s="1"/>
      <c r="W33" s="1"/>
      <c r="X33" s="16"/>
      <c r="Z33" s="1">
        <f t="array" ref="Z33">INDEX(Correlation!$N$3:$N$110, SMALL(IF(Z$2=Correlation!$E$3:$E$110, ROW(Correlation!$E$3:$E$110)-ROW(Correlation!$E$3)+1), ROW(31:31)))</f>
        <v>7.4943399999999993E-2</v>
      </c>
      <c r="AA33" s="1">
        <f t="array" ref="AA33">INDEX(Correlation!$N$3:$N$110, SMALL(IF(AA$2=Correlation!$E$3:$E$110, ROW(Correlation!$E$3:$E$110)-ROW(Correlation!$E$3)+1), ROW(31:31)))</f>
        <v>0.74429719999999999</v>
      </c>
      <c r="AB33" s="16">
        <f t="array" ref="AB33">INDEX(Correlation!$N$3:$N$110, SMALL(IF(AB$2=Correlation!$E$3:$E$110, ROW(Correlation!$E$3:$E$110)-ROW(Correlation!$E$3)+1), ROW(31:31)))</f>
        <v>7.8391921</v>
      </c>
      <c r="AC33" s="23">
        <f t="array" ref="AC33">INDEX(Correlation!$N$3:$N$110, SMALL(IF(AC$2=Correlation!$F$3:$F$110, ROW(Correlation!$F$3:$F$110)-ROW(Correlation!$F$3)+1), ROW(31:31)))</f>
        <v>2.0815293000000001</v>
      </c>
      <c r="AD33" s="24">
        <f t="array" ref="AD33">INDEX(Correlation!$N$3:$N$110, SMALL(IF(AD$2=Correlation!$F$3:$F$110, ROW(Correlation!$F$3:$F$110)-ROW(Correlation!$F$3)+1), ROW(31:31)))</f>
        <v>4.2907612000000004</v>
      </c>
      <c r="AE33" s="16">
        <f t="array" ref="AE33">INDEX(Correlation!$N$3:$N$110, SMALL(IF(AE$2=Correlation!$F$3:$F$110, ROW(Correlation!$F$3:$F$110)-ROW(Correlation!$F$3)+1), ROW(31:31)))</f>
        <v>7.8391921</v>
      </c>
      <c r="AF33" s="1"/>
      <c r="AG33" s="1"/>
      <c r="AH33" s="1"/>
      <c r="AI33" s="1"/>
      <c r="AJ33" s="1"/>
      <c r="AK33" s="1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6"/>
    </row>
    <row r="34" spans="1:48" x14ac:dyDescent="0.25">
      <c r="B34" s="1">
        <f t="array" ref="B34">INDEX(Correlation!$M$3:$M$110, SMALL(IF($B$2=Correlation!$E$3:$E$110, ROW(Correlation!$E$3:$E$110)-ROW(Correlation!$E$3)+1), ROW(32:32)))</f>
        <v>6.9863220000000004</v>
      </c>
      <c r="C34" s="1">
        <f t="array" ref="C34">INDEX(Correlation!$M$3:$M$110, SMALL(IF($C$2=Correlation!$E$3:$E$110, ROW(Correlation!$E$3:$E$110)-ROW(Correlation!$E$3)+1), ROW(32:32)))</f>
        <v>6.9672055999999998</v>
      </c>
      <c r="D34" s="16">
        <f t="array" ref="D34">INDEX(Correlation!$M$3:$M$110, SMALL(IF($D$2=Correlation!$E$3:$E$110, ROW(Correlation!$E$3:$E$110)-ROW(Correlation!$E$3)+1), ROW(32:32)))</f>
        <v>6.9799702999999997</v>
      </c>
      <c r="E34" s="1">
        <f t="array" ref="E34">INDEX(Correlation!$M$3:$M$110, SMALL(IF($E$2=Correlation!$F$3:$F$110, ROW(Correlation!$F$3:$F$110)-ROW(Correlation!$F$3)+1), ROW(32:32)))</f>
        <v>4.4717899999999998E-2</v>
      </c>
      <c r="F34" s="1">
        <f t="array" ref="F34">INDEX(Correlation!$M$3:$M$110, SMALL(IF($F$2=Correlation!$F$3:$F$110, ROW(Correlation!$F$3:$F$110)-ROW(Correlation!$F$3)+1), ROW(32:32)))</f>
        <v>0.4063061</v>
      </c>
      <c r="G34" s="16">
        <f t="array" ref="G34">INDEX(Correlation!$M$3:$M$110, SMALL(IF($G$2=Correlation!$F$3:$F$110, ROW(Correlation!$F$3:$F$110)-ROW(Correlation!$F$3)+1), ROW(32:32)))</f>
        <v>6.9799702999999997</v>
      </c>
      <c r="H34" s="1"/>
      <c r="I34" s="1"/>
      <c r="J34" s="1"/>
      <c r="K34" s="1"/>
      <c r="L34" s="1"/>
      <c r="M34" s="1"/>
      <c r="N34" s="1"/>
      <c r="O34" s="1"/>
      <c r="P34" s="16"/>
      <c r="Q34" s="1"/>
      <c r="R34" s="1"/>
      <c r="S34" s="1"/>
      <c r="T34" s="1"/>
      <c r="U34" s="1"/>
      <c r="V34" s="1"/>
      <c r="W34" s="1"/>
      <c r="X34" s="16"/>
      <c r="Z34" s="1">
        <f t="array" ref="Z34">INDEX(Correlation!$N$3:$N$110, SMALL(IF(Z$2=Correlation!$E$3:$E$110, ROW(Correlation!$E$3:$E$110)-ROW(Correlation!$E$3)+1), ROW(32:32)))</f>
        <v>6.9213300000000005E-2</v>
      </c>
      <c r="AA34" s="1">
        <f t="array" ref="AA34">INDEX(Correlation!$N$3:$N$110, SMALL(IF(AA$2=Correlation!$E$3:$E$110, ROW(Correlation!$E$3:$E$110)-ROW(Correlation!$E$3)+1), ROW(32:32)))</f>
        <v>0.75709550000000003</v>
      </c>
      <c r="AB34" s="16">
        <f t="array" ref="AB34">INDEX(Correlation!$N$3:$N$110, SMALL(IF(AB$2=Correlation!$E$3:$E$110, ROW(Correlation!$E$3:$E$110)-ROW(Correlation!$E$3)+1), ROW(32:32)))</f>
        <v>7.8653535000000003</v>
      </c>
      <c r="AC34" s="23">
        <f t="array" ref="AC34">INDEX(Correlation!$N$3:$N$110, SMALL(IF(AC$2=Correlation!$F$3:$F$110, ROW(Correlation!$F$3:$F$110)-ROW(Correlation!$F$3)+1), ROW(32:32)))</f>
        <v>2.0779185</v>
      </c>
      <c r="AD34" s="24">
        <f t="array" ref="AD34">INDEX(Correlation!$N$3:$N$110, SMALL(IF(AD$2=Correlation!$F$3:$F$110, ROW(Correlation!$F$3:$F$110)-ROW(Correlation!$F$3)+1), ROW(32:32)))</f>
        <v>5.1032697999999996</v>
      </c>
      <c r="AE34" s="16">
        <f t="array" ref="AE34">INDEX(Correlation!$N$3:$N$110, SMALL(IF(AE$2=Correlation!$F$3:$F$110, ROW(Correlation!$F$3:$F$110)-ROW(Correlation!$F$3)+1), ROW(32:32)))</f>
        <v>7.8653535000000003</v>
      </c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6"/>
    </row>
    <row r="35" spans="1:48" x14ac:dyDescent="0.25">
      <c r="B35" s="1">
        <f t="array" ref="B35">INDEX(Correlation!$M$3:$M$110, SMALL(IF($B$2=Correlation!$E$3:$E$110, ROW(Correlation!$E$3:$E$110)-ROW(Correlation!$E$3)+1), ROW(33:33)))</f>
        <v>36.645136299999997</v>
      </c>
      <c r="C35" s="1">
        <f t="array" ref="C35">INDEX(Correlation!$M$3:$M$110, SMALL(IF($C$2=Correlation!$E$3:$E$110, ROW(Correlation!$E$3:$E$110)-ROW(Correlation!$E$3)+1), ROW(33:33)))</f>
        <v>33.392169299999999</v>
      </c>
      <c r="D35" s="16">
        <f t="array" ref="D35">INDEX(Correlation!$M$3:$M$110, SMALL(IF($D$2=Correlation!$E$3:$E$110, ROW(Correlation!$E$3:$E$110)-ROW(Correlation!$E$3)+1), ROW(33:33)))</f>
        <v>37.020909600000003</v>
      </c>
      <c r="E35" s="1">
        <f t="array" ref="E35">INDEX(Correlation!$M$3:$M$110, SMALL(IF($E$2=Correlation!$F$3:$F$110, ROW(Correlation!$F$3:$F$110)-ROW(Correlation!$F$3)+1), ROW(33:33)))</f>
        <v>5.5798800000000003E-2</v>
      </c>
      <c r="F35" s="1">
        <f t="array" ref="F35">INDEX(Correlation!$M$3:$M$110, SMALL(IF($F$2=Correlation!$F$3:$F$110, ROW(Correlation!$F$3:$F$110)-ROW(Correlation!$F$3)+1), ROW(33:33)))</f>
        <v>0.92583740000000003</v>
      </c>
      <c r="G35" s="16">
        <f t="array" ref="G35">INDEX(Correlation!$M$3:$M$110, SMALL(IF($G$2=Correlation!$F$3:$F$110, ROW(Correlation!$F$3:$F$110)-ROW(Correlation!$F$3)+1), ROW(33:33)))</f>
        <v>37.020909600000003</v>
      </c>
      <c r="H35" s="1"/>
      <c r="I35" s="1"/>
      <c r="J35" s="1"/>
      <c r="K35" s="1"/>
      <c r="L35" s="1"/>
      <c r="M35" s="1"/>
      <c r="N35" s="1"/>
      <c r="O35" s="1"/>
      <c r="P35" s="16"/>
      <c r="Q35" s="1"/>
      <c r="R35" s="1"/>
      <c r="S35" s="1"/>
      <c r="T35" s="1"/>
      <c r="U35" s="1"/>
      <c r="V35" s="1"/>
      <c r="W35" s="1"/>
      <c r="X35" s="16"/>
      <c r="Z35" s="1">
        <f t="array" ref="Z35">INDEX(Correlation!$N$3:$N$110, SMALL(IF(Z$2=Correlation!$E$3:$E$110, ROW(Correlation!$E$3:$E$110)-ROW(Correlation!$E$3)+1), ROW(33:33)))</f>
        <v>7.1290300000000001E-2</v>
      </c>
      <c r="AA35" s="1">
        <f t="array" ref="AA35">INDEX(Correlation!$N$3:$N$110, SMALL(IF(AA$2=Correlation!$E$3:$E$110, ROW(Correlation!$E$3:$E$110)-ROW(Correlation!$E$3)+1), ROW(33:33)))</f>
        <v>0.76315820000000001</v>
      </c>
      <c r="AB35" s="16">
        <f t="array" ref="AB35">INDEX(Correlation!$N$3:$N$110, SMALL(IF(AB$2=Correlation!$E$3:$E$110, ROW(Correlation!$E$3:$E$110)-ROW(Correlation!$E$3)+1), ROW(33:33)))</f>
        <v>7.7179773999999997</v>
      </c>
      <c r="AC35" s="23">
        <f t="array" ref="AC35">INDEX(Correlation!$N$3:$N$110, SMALL(IF(AC$2=Correlation!$F$3:$F$110, ROW(Correlation!$F$3:$F$110)-ROW(Correlation!$F$3)+1), ROW(33:33)))</f>
        <v>2.0313810999999999</v>
      </c>
      <c r="AD35" s="24">
        <f t="array" ref="AD35">INDEX(Correlation!$N$3:$N$110, SMALL(IF(AD$2=Correlation!$F$3:$F$110, ROW(Correlation!$F$3:$F$110)-ROW(Correlation!$F$3)+1), ROW(33:33)))</f>
        <v>5.2484770000000003</v>
      </c>
      <c r="AE35" s="16">
        <f t="array" ref="AE35">INDEX(Correlation!$N$3:$N$110, SMALL(IF(AE$2=Correlation!$F$3:$F$110, ROW(Correlation!$F$3:$F$110)-ROW(Correlation!$F$3)+1), ROW(33:33)))</f>
        <v>7.7179773999999997</v>
      </c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6"/>
    </row>
    <row r="36" spans="1:48" x14ac:dyDescent="0.25">
      <c r="B36" s="1">
        <f t="array" ref="B36">INDEX(Correlation!$M$3:$M$110, SMALL(IF($B$2=Correlation!$E$3:$E$110, ROW(Correlation!$E$3:$E$110)-ROW(Correlation!$E$3)+1), ROW(34:34)))</f>
        <v>36.938375000000001</v>
      </c>
      <c r="C36" s="1">
        <f t="array" ref="C36">INDEX(Correlation!$M$3:$M$110, SMALL(IF($C$2=Correlation!$E$3:$E$110, ROW(Correlation!$E$3:$E$110)-ROW(Correlation!$E$3)+1), ROW(34:34)))</f>
        <v>36.681484400000002</v>
      </c>
      <c r="D36" s="16">
        <f t="array" ref="D36">INDEX(Correlation!$M$3:$M$110, SMALL(IF($D$2=Correlation!$E$3:$E$110, ROW(Correlation!$E$3:$E$110)-ROW(Correlation!$E$3)+1), ROW(34:34)))</f>
        <v>36.832150400000003</v>
      </c>
      <c r="E36" s="1">
        <f t="array" ref="E36">INDEX(Correlation!$M$3:$M$110, SMALL(IF($E$2=Correlation!$F$3:$F$110, ROW(Correlation!$F$3:$F$110)-ROW(Correlation!$F$3)+1), ROW(34:34)))</f>
        <v>5.4591899999999999E-2</v>
      </c>
      <c r="F36" s="1">
        <f t="array" ref="F36">INDEX(Correlation!$M$3:$M$110, SMALL(IF($F$2=Correlation!$F$3:$F$110, ROW(Correlation!$F$3:$F$110)-ROW(Correlation!$F$3)+1), ROW(34:34)))</f>
        <v>0.95840700000000001</v>
      </c>
      <c r="G36" s="16">
        <f t="array" ref="G36">INDEX(Correlation!$M$3:$M$110, SMALL(IF($G$2=Correlation!$F$3:$F$110, ROW(Correlation!$F$3:$F$110)-ROW(Correlation!$F$3)+1), ROW(34:34)))</f>
        <v>36.832150400000003</v>
      </c>
      <c r="H36" s="1"/>
      <c r="I36" s="1"/>
      <c r="J36" s="1"/>
      <c r="K36" s="1"/>
      <c r="L36" s="1"/>
      <c r="M36" s="1"/>
      <c r="N36" s="1"/>
      <c r="O36" s="1"/>
      <c r="P36" s="16"/>
      <c r="Q36" s="1"/>
      <c r="R36" s="1"/>
      <c r="S36" s="1"/>
      <c r="T36" s="1"/>
      <c r="U36" s="1"/>
      <c r="V36" s="1"/>
      <c r="W36" s="1"/>
      <c r="X36" s="16"/>
      <c r="Z36" s="1">
        <f t="array" ref="Z36">INDEX(Correlation!$N$3:$N$110, SMALL(IF(Z$2=Correlation!$E$3:$E$110, ROW(Correlation!$E$3:$E$110)-ROW(Correlation!$E$3)+1), ROW(34:34)))</f>
        <v>7.7014299999999994E-2</v>
      </c>
      <c r="AA36" s="1">
        <f t="array" ref="AA36">INDEX(Correlation!$N$3:$N$110, SMALL(IF(AA$2=Correlation!$E$3:$E$110, ROW(Correlation!$E$3:$E$110)-ROW(Correlation!$E$3)+1), ROW(34:34)))</f>
        <v>0.72708640000000002</v>
      </c>
      <c r="AB36" s="16">
        <f t="array" ref="AB36">INDEX(Correlation!$N$3:$N$110, SMALL(IF(AB$2=Correlation!$E$3:$E$110, ROW(Correlation!$E$3:$E$110)-ROW(Correlation!$E$3)+1), ROW(34:34)))</f>
        <v>7.8265351000000001</v>
      </c>
      <c r="AC36" s="23">
        <f t="array" ref="AC36">INDEX(Correlation!$N$3:$N$110, SMALL(IF(AC$2=Correlation!$F$3:$F$110, ROW(Correlation!$F$3:$F$110)-ROW(Correlation!$F$3)+1), ROW(34:34)))</f>
        <v>2.0205167999999998</v>
      </c>
      <c r="AD36" s="24">
        <f t="array" ref="AD36">INDEX(Correlation!$N$3:$N$110, SMALL(IF(AD$2=Correlation!$F$3:$F$110, ROW(Correlation!$F$3:$F$110)-ROW(Correlation!$F$3)+1), ROW(34:34)))</f>
        <v>5.2140898</v>
      </c>
      <c r="AE36" s="16">
        <f t="array" ref="AE36">INDEX(Correlation!$N$3:$N$110, SMALL(IF(AE$2=Correlation!$F$3:$F$110, ROW(Correlation!$F$3:$F$110)-ROW(Correlation!$F$3)+1), ROW(34:34)))</f>
        <v>7.8265351000000001</v>
      </c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6"/>
    </row>
    <row r="37" spans="1:48" x14ac:dyDescent="0.25">
      <c r="B37" s="1">
        <f t="array" ref="B37">INDEX(Correlation!$M$3:$M$110, SMALL(IF($B$2=Correlation!$E$3:$E$110, ROW(Correlation!$E$3:$E$110)-ROW(Correlation!$E$3)+1), ROW(35:35)))</f>
        <v>37.0139535</v>
      </c>
      <c r="C37" s="1">
        <f t="array" ref="C37">INDEX(Correlation!$M$3:$M$110, SMALL(IF($C$2=Correlation!$E$3:$E$110, ROW(Correlation!$E$3:$E$110)-ROW(Correlation!$E$3)+1), ROW(35:35)))</f>
        <v>36.739888899999997</v>
      </c>
      <c r="D37" s="16">
        <f t="array" ref="D37">INDEX(Correlation!$M$3:$M$110, SMALL(IF($D$2=Correlation!$E$3:$E$110, ROW(Correlation!$E$3:$E$110)-ROW(Correlation!$E$3)+1), ROW(35:35)))</f>
        <v>36.829784799999999</v>
      </c>
      <c r="E37" s="1">
        <f t="array" ref="E37">INDEX(Correlation!$M$3:$M$110, SMALL(IF($E$2=Correlation!$F$3:$F$110, ROW(Correlation!$F$3:$F$110)-ROW(Correlation!$F$3)+1), ROW(35:35)))</f>
        <v>5.6974400000000001E-2</v>
      </c>
      <c r="F37" s="1">
        <f t="array" ref="F37">INDEX(Correlation!$M$3:$M$110, SMALL(IF($F$2=Correlation!$F$3:$F$110, ROW(Correlation!$F$3:$F$110)-ROW(Correlation!$F$3)+1), ROW(35:35)))</f>
        <v>0.92691170000000001</v>
      </c>
      <c r="G37" s="16">
        <f t="array" ref="G37">INDEX(Correlation!$M$3:$M$110, SMALL(IF($G$2=Correlation!$F$3:$F$110, ROW(Correlation!$F$3:$F$110)-ROW(Correlation!$F$3)+1), ROW(35:35)))</f>
        <v>36.829784799999999</v>
      </c>
      <c r="H37" s="1"/>
      <c r="I37" s="1"/>
      <c r="J37" s="1"/>
      <c r="K37" s="1"/>
      <c r="L37" s="1"/>
      <c r="M37" s="1"/>
      <c r="N37" s="1"/>
      <c r="O37" s="1"/>
      <c r="P37" s="16"/>
      <c r="Q37" s="1"/>
      <c r="R37" s="1"/>
      <c r="S37" s="1"/>
      <c r="T37" s="1"/>
      <c r="U37" s="1"/>
      <c r="V37" s="1"/>
      <c r="W37" s="1"/>
      <c r="X37" s="16"/>
      <c r="Z37" s="1">
        <f t="array" ref="Z37">INDEX(Correlation!$N$3:$N$110, SMALL(IF(Z$2=Correlation!$E$3:$E$110, ROW(Correlation!$E$3:$E$110)-ROW(Correlation!$E$3)+1), ROW(35:35)))</f>
        <v>7.7777299999999994E-2</v>
      </c>
      <c r="AA37" s="1">
        <f t="array" ref="AA37">INDEX(Correlation!$N$3:$N$110, SMALL(IF(AA$2=Correlation!$E$3:$E$110, ROW(Correlation!$E$3:$E$110)-ROW(Correlation!$E$3)+1), ROW(35:35)))</f>
        <v>0.72593010000000002</v>
      </c>
      <c r="AB37" s="16">
        <f t="array" ref="AB37">INDEX(Correlation!$N$3:$N$110, SMALL(IF(AB$2=Correlation!$E$3:$E$110, ROW(Correlation!$E$3:$E$110)-ROW(Correlation!$E$3)+1), ROW(35:35)))</f>
        <v>7.8268049</v>
      </c>
      <c r="AC37" s="23">
        <f t="array" ref="AC37">INDEX(Correlation!$N$3:$N$110, SMALL(IF(AC$2=Correlation!$F$3:$F$110, ROW(Correlation!$F$3:$F$110)-ROW(Correlation!$F$3)+1), ROW(35:35)))</f>
        <v>2.0916817999999999</v>
      </c>
      <c r="AD37" s="24">
        <f t="array" ref="AD37">INDEX(Correlation!$N$3:$N$110, SMALL(IF(AD$2=Correlation!$F$3:$F$110, ROW(Correlation!$F$3:$F$110)-ROW(Correlation!$F$3)+1), ROW(35:35)))</f>
        <v>5.2736291</v>
      </c>
      <c r="AE37" s="16">
        <f t="array" ref="AE37">INDEX(Correlation!$N$3:$N$110, SMALL(IF(AE$2=Correlation!$F$3:$F$110, ROW(Correlation!$F$3:$F$110)-ROW(Correlation!$F$3)+1), ROW(35:35)))</f>
        <v>7.8268049</v>
      </c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6"/>
    </row>
    <row r="38" spans="1:48" x14ac:dyDescent="0.25">
      <c r="B38" s="1">
        <f t="array" ref="B38">INDEX(Correlation!$M$3:$M$110, SMALL(IF($B$2=Correlation!$E$3:$E$110, ROW(Correlation!$E$3:$E$110)-ROW(Correlation!$E$3)+1), ROW(36:36)))</f>
        <v>36.738167300000001</v>
      </c>
      <c r="C38" s="1">
        <f t="array" ref="C38">INDEX(Correlation!$M$3:$M$110, SMALL(IF($C$2=Correlation!$E$3:$E$110, ROW(Correlation!$E$3:$E$110)-ROW(Correlation!$E$3)+1), ROW(36:36)))</f>
        <v>36.703446800000002</v>
      </c>
      <c r="D38" s="16">
        <f t="array" ref="D38">INDEX(Correlation!$M$3:$M$110, SMALL(IF($D$2=Correlation!$E$3:$E$110, ROW(Correlation!$E$3:$E$110)-ROW(Correlation!$E$3)+1), ROW(36:36)))</f>
        <v>36.9425916</v>
      </c>
      <c r="E38" s="1">
        <f t="array" ref="E38">INDEX(Correlation!$M$3:$M$110, SMALL(IF($E$2=Correlation!$F$3:$F$110, ROW(Correlation!$F$3:$F$110)-ROW(Correlation!$F$3)+1), ROW(36:36)))</f>
        <v>5.53547E-2</v>
      </c>
      <c r="F38" s="1">
        <f t="array" ref="F38">INDEX(Correlation!$M$3:$M$110, SMALL(IF($F$2=Correlation!$F$3:$F$110, ROW(Correlation!$F$3:$F$110)-ROW(Correlation!$F$3)+1), ROW(36:36)))</f>
        <v>1.0370980000000001</v>
      </c>
      <c r="G38" s="16">
        <f t="array" ref="G38">INDEX(Correlation!$M$3:$M$110, SMALL(IF($G$2=Correlation!$F$3:$F$110, ROW(Correlation!$F$3:$F$110)-ROW(Correlation!$F$3)+1), ROW(36:36)))</f>
        <v>36.9425916</v>
      </c>
      <c r="H38" s="1"/>
      <c r="I38" s="1"/>
      <c r="J38" s="1"/>
      <c r="K38" s="1"/>
      <c r="L38" s="1"/>
      <c r="M38" s="1"/>
      <c r="N38" s="1"/>
      <c r="O38" s="1"/>
      <c r="P38" s="16"/>
      <c r="Q38" s="1"/>
      <c r="R38" s="1"/>
      <c r="S38" s="1"/>
      <c r="T38" s="1"/>
      <c r="U38" s="1"/>
      <c r="V38" s="1"/>
      <c r="W38" s="1"/>
      <c r="X38" s="16"/>
      <c r="Z38" s="1">
        <f t="array" ref="Z38">INDEX(Correlation!$N$3:$N$110, SMALL(IF(Z$2=Correlation!$E$3:$E$110, ROW(Correlation!$E$3:$E$110)-ROW(Correlation!$E$3)+1), ROW(36:36)))</f>
        <v>6.8771499999999999E-2</v>
      </c>
      <c r="AA38" s="1">
        <f t="array" ref="AA38">INDEX(Correlation!$N$3:$N$110, SMALL(IF(AA$2=Correlation!$E$3:$E$110, ROW(Correlation!$E$3:$E$110)-ROW(Correlation!$E$3)+1), ROW(36:36)))</f>
        <v>0.74818399999999996</v>
      </c>
      <c r="AB38" s="16">
        <f t="array" ref="AB38">INDEX(Correlation!$N$3:$N$110, SMALL(IF(AB$2=Correlation!$E$3:$E$110, ROW(Correlation!$E$3:$E$110)-ROW(Correlation!$E$3)+1), ROW(36:36)))</f>
        <v>7.7478321000000001</v>
      </c>
      <c r="AC38" s="23">
        <f t="array" ref="AC38">INDEX(Correlation!$N$3:$N$110, SMALL(IF(AC$2=Correlation!$F$3:$F$110, ROW(Correlation!$F$3:$F$110)-ROW(Correlation!$F$3)+1), ROW(36:36)))</f>
        <v>2.0392657000000001</v>
      </c>
      <c r="AD38" s="24">
        <f t="array" ref="AD38">INDEX(Correlation!$N$3:$N$110, SMALL(IF(AD$2=Correlation!$F$3:$F$110, ROW(Correlation!$F$3:$F$110)-ROW(Correlation!$F$3)+1), ROW(36:36)))</f>
        <v>4.9360261999999997</v>
      </c>
      <c r="AE38" s="16">
        <f t="array" ref="AE38">INDEX(Correlation!$N$3:$N$110, SMALL(IF(AE$2=Correlation!$F$3:$F$110, ROW(Correlation!$F$3:$F$110)-ROW(Correlation!$F$3)+1), ROW(36:36)))</f>
        <v>7.7478321000000001</v>
      </c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6"/>
    </row>
    <row r="39" spans="1:48" s="18" customFormat="1" x14ac:dyDescent="0.25">
      <c r="B39" s="25"/>
      <c r="C39" s="25"/>
      <c r="D39" s="26"/>
      <c r="E39" s="25"/>
      <c r="F39" s="25"/>
      <c r="G39" s="26"/>
      <c r="H39" s="25"/>
      <c r="I39" s="25"/>
      <c r="J39" s="25"/>
      <c r="K39" s="25"/>
      <c r="L39" s="25"/>
      <c r="M39" s="25"/>
      <c r="N39" s="25"/>
      <c r="O39" s="25"/>
      <c r="P39" s="26"/>
      <c r="Q39" s="25"/>
      <c r="R39" s="25"/>
      <c r="S39" s="25"/>
      <c r="T39" s="25"/>
      <c r="U39" s="25"/>
      <c r="V39" s="25"/>
      <c r="W39" s="25"/>
      <c r="X39" s="26"/>
      <c r="AB39" s="27"/>
      <c r="AE39" s="27"/>
      <c r="AN39" s="27"/>
      <c r="AV39" s="27"/>
    </row>
    <row r="40" spans="1:48" x14ac:dyDescent="0.25">
      <c r="A40" t="s">
        <v>42</v>
      </c>
      <c r="B40" s="1">
        <f>AVERAGE(B3:B38)</f>
        <v>5.1195598666666662</v>
      </c>
      <c r="C40" s="1">
        <f t="shared" ref="C40:AV40" si="0">AVERAGE(C3:C38)</f>
        <v>4.9976186138888883</v>
      </c>
      <c r="D40" s="16">
        <f t="shared" si="0"/>
        <v>5.1156438444444445</v>
      </c>
      <c r="E40" s="1">
        <f t="shared" si="0"/>
        <v>4.5184366666666663E-2</v>
      </c>
      <c r="F40" s="1">
        <f t="shared" si="0"/>
        <v>0.50794110000000003</v>
      </c>
      <c r="G40" s="16">
        <f t="shared" si="0"/>
        <v>14.679696858333333</v>
      </c>
      <c r="H40" s="1">
        <f t="shared" si="0"/>
        <v>2.7347766666666665E-2</v>
      </c>
      <c r="I40" s="1">
        <f t="shared" si="0"/>
        <v>0.18008061666666667</v>
      </c>
      <c r="J40" s="1">
        <f t="shared" si="0"/>
        <v>4.924998333333333E-2</v>
      </c>
      <c r="K40" s="1">
        <f t="shared" si="0"/>
        <v>5.8955349999999997E-2</v>
      </c>
      <c r="L40" s="1">
        <f t="shared" si="0"/>
        <v>0.53745100833333337</v>
      </c>
      <c r="M40" s="1">
        <f t="shared" si="0"/>
        <v>0.3941982750000001</v>
      </c>
      <c r="N40" s="1">
        <f t="shared" si="0"/>
        <v>0.94954440833333331</v>
      </c>
      <c r="O40" s="1">
        <f t="shared" si="0"/>
        <v>6.9618014083333328</v>
      </c>
      <c r="P40" s="16">
        <f t="shared" si="0"/>
        <v>36.539838158333332</v>
      </c>
      <c r="Q40" s="1">
        <f t="shared" si="0"/>
        <v>4.9760132703703714</v>
      </c>
      <c r="R40" s="1">
        <f t="shared" si="0"/>
        <v>5.09877782962963</v>
      </c>
      <c r="S40" s="1">
        <f t="shared" si="0"/>
        <v>4.6551988888888889E-2</v>
      </c>
      <c r="T40" s="1">
        <f t="shared" si="0"/>
        <v>4.628298888888889E-2</v>
      </c>
      <c r="U40" s="1">
        <f t="shared" si="0"/>
        <v>0.47430734444444439</v>
      </c>
      <c r="V40" s="1">
        <f t="shared" si="0"/>
        <v>0.58424132222222225</v>
      </c>
      <c r="W40" s="1">
        <f t="shared" si="0"/>
        <v>14.783269344444442</v>
      </c>
      <c r="X40" s="1">
        <f t="shared" si="0"/>
        <v>14.772263011111111</v>
      </c>
      <c r="Y40" s="25"/>
      <c r="Z40" s="1">
        <f t="shared" si="0"/>
        <v>5.0089897222222221E-2</v>
      </c>
      <c r="AA40" s="1">
        <f t="shared" si="0"/>
        <v>0.4647332999999999</v>
      </c>
      <c r="AB40" s="16">
        <f t="shared" si="0"/>
        <v>5.01877113611111</v>
      </c>
      <c r="AC40" s="1">
        <f t="shared" si="0"/>
        <v>0.76753450277777779</v>
      </c>
      <c r="AD40" s="1">
        <f t="shared" si="0"/>
        <v>1.8664296555555555</v>
      </c>
      <c r="AE40" s="16">
        <f t="shared" si="0"/>
        <v>2.899630175</v>
      </c>
      <c r="AF40" s="1">
        <f t="shared" si="0"/>
        <v>0.76984714166666668</v>
      </c>
      <c r="AG40" s="1">
        <f t="shared" si="0"/>
        <v>1.9151005249999997</v>
      </c>
      <c r="AH40" s="1">
        <f t="shared" si="0"/>
        <v>0.77097415833333327</v>
      </c>
      <c r="AI40" s="1">
        <f t="shared" si="0"/>
        <v>0.76178220833333332</v>
      </c>
      <c r="AJ40" s="1">
        <f t="shared" si="0"/>
        <v>2.9519484833333336</v>
      </c>
      <c r="AK40" s="1">
        <f t="shared" si="0"/>
        <v>1.8080713666666668</v>
      </c>
      <c r="AL40" s="1">
        <f t="shared" si="0"/>
        <v>1.876117075</v>
      </c>
      <c r="AM40" s="1">
        <f t="shared" si="0"/>
        <v>2.882078575</v>
      </c>
      <c r="AN40" s="16">
        <f t="shared" si="0"/>
        <v>2.8648634666666664</v>
      </c>
      <c r="AO40" s="1">
        <f t="shared" si="0"/>
        <v>1.8335681444444447</v>
      </c>
      <c r="AP40" s="1">
        <f t="shared" si="0"/>
        <v>1.8448584037037037</v>
      </c>
      <c r="AQ40" s="1">
        <f t="shared" si="0"/>
        <v>0.77650677777777788</v>
      </c>
      <c r="AR40" s="1">
        <f t="shared" si="0"/>
        <v>0.77106422222222215</v>
      </c>
      <c r="AS40" s="1">
        <f t="shared" si="0"/>
        <v>1.7628922444444446</v>
      </c>
      <c r="AT40" s="1">
        <f t="shared" si="0"/>
        <v>1.9110361888888887</v>
      </c>
      <c r="AU40" s="1">
        <f t="shared" si="0"/>
        <v>2.8841089111111109</v>
      </c>
      <c r="AV40" s="16">
        <f t="shared" si="0"/>
        <v>2.9934893444444444</v>
      </c>
    </row>
    <row r="41" spans="1:48" x14ac:dyDescent="0.25">
      <c r="A41" t="s">
        <v>43</v>
      </c>
      <c r="B41" s="1">
        <f>_xlfn.STDEV.S(B3:B38)</f>
        <v>11.566667442251733</v>
      </c>
      <c r="C41" s="1">
        <f t="shared" ref="C41:AV41" si="1">_xlfn.STDEV.S(C3:C38)</f>
        <v>11.286042368451374</v>
      </c>
      <c r="D41" s="16">
        <f t="shared" si="1"/>
        <v>11.59557051948846</v>
      </c>
      <c r="E41" s="1">
        <f t="shared" si="1"/>
        <v>1.4088885037889173E-2</v>
      </c>
      <c r="F41" s="1">
        <f t="shared" si="1"/>
        <v>0.34412407469197415</v>
      </c>
      <c r="G41" s="16">
        <f t="shared" si="1"/>
        <v>15.910666757456333</v>
      </c>
      <c r="H41" s="1">
        <f t="shared" si="1"/>
        <v>3.4695320256440494E-3</v>
      </c>
      <c r="I41" s="1">
        <f t="shared" si="1"/>
        <v>0.17653794480227361</v>
      </c>
      <c r="J41" s="1">
        <f t="shared" si="1"/>
        <v>4.9902663790866355E-3</v>
      </c>
      <c r="K41" s="1">
        <f t="shared" si="1"/>
        <v>4.7604152833550153E-3</v>
      </c>
      <c r="L41" s="1">
        <f t="shared" si="1"/>
        <v>1.4892107705423164E-2</v>
      </c>
      <c r="M41" s="1">
        <f t="shared" si="1"/>
        <v>1.1973154709001376E-2</v>
      </c>
      <c r="N41" s="1">
        <f t="shared" si="1"/>
        <v>3.6962298602383245E-2</v>
      </c>
      <c r="O41" s="1">
        <f t="shared" si="1"/>
        <v>3.5817673196151159E-2</v>
      </c>
      <c r="P41" s="16">
        <f t="shared" si="1"/>
        <v>0.99963018949349269</v>
      </c>
      <c r="Q41" s="1">
        <f t="shared" si="1"/>
        <v>11.281583733860424</v>
      </c>
      <c r="R41" s="1">
        <f t="shared" si="1"/>
        <v>11.625644851369191</v>
      </c>
      <c r="S41" s="1">
        <f t="shared" si="1"/>
        <v>1.4008660462232328E-2</v>
      </c>
      <c r="T41" s="1">
        <f t="shared" si="1"/>
        <v>1.4366698346649139E-2</v>
      </c>
      <c r="U41" s="1">
        <f t="shared" si="1"/>
        <v>0.36415033060037216</v>
      </c>
      <c r="V41" s="1">
        <f t="shared" si="1"/>
        <v>0.33772232218517467</v>
      </c>
      <c r="W41" s="1">
        <f t="shared" si="1"/>
        <v>16.790216246350624</v>
      </c>
      <c r="X41" s="1">
        <f t="shared" si="1"/>
        <v>16.750272958089454</v>
      </c>
      <c r="Y41" s="25"/>
      <c r="Z41" s="1">
        <f t="shared" si="1"/>
        <v>2.2124093594714934E-2</v>
      </c>
      <c r="AA41" s="1">
        <f t="shared" si="1"/>
        <v>0.22188323513980066</v>
      </c>
      <c r="AB41" s="16">
        <f t="shared" si="1"/>
        <v>2.4278410556980026</v>
      </c>
      <c r="AC41" s="1">
        <f t="shared" si="1"/>
        <v>0.92551982747680828</v>
      </c>
      <c r="AD41" s="1">
        <f t="shared" si="1"/>
        <v>2.3566450293196017</v>
      </c>
      <c r="AE41" s="16">
        <f t="shared" si="1"/>
        <v>3.5817749571444892</v>
      </c>
      <c r="AF41" s="1">
        <f t="shared" si="1"/>
        <v>0.94383935936212193</v>
      </c>
      <c r="AG41" s="1">
        <f t="shared" si="1"/>
        <v>2.480940880700254</v>
      </c>
      <c r="AH41" s="1">
        <f t="shared" si="1"/>
        <v>0.96379317960519784</v>
      </c>
      <c r="AI41" s="1">
        <f t="shared" si="1"/>
        <v>0.95169273799706189</v>
      </c>
      <c r="AJ41" s="1">
        <f t="shared" si="1"/>
        <v>3.7632454796577965</v>
      </c>
      <c r="AK41" s="1">
        <f t="shared" si="1"/>
        <v>2.3592615447675187</v>
      </c>
      <c r="AL41" s="1">
        <f t="shared" si="1"/>
        <v>2.4379335983916062</v>
      </c>
      <c r="AM41" s="1">
        <f t="shared" si="1"/>
        <v>3.6599277401353119</v>
      </c>
      <c r="AN41" s="16">
        <f t="shared" si="1"/>
        <v>3.6411774199029394</v>
      </c>
      <c r="AO41" s="1">
        <f t="shared" si="1"/>
        <v>2.665789625667438</v>
      </c>
      <c r="AP41" s="1">
        <f t="shared" si="1"/>
        <v>2.6872244769458606</v>
      </c>
      <c r="AQ41" s="1">
        <f t="shared" si="1"/>
        <v>0.98023526181602405</v>
      </c>
      <c r="AR41" s="1">
        <f t="shared" si="1"/>
        <v>0.96735436606486125</v>
      </c>
      <c r="AS41" s="1">
        <f t="shared" si="1"/>
        <v>2.3180395546194403</v>
      </c>
      <c r="AT41" s="1">
        <f t="shared" si="1"/>
        <v>2.5092841943957058</v>
      </c>
      <c r="AU41" s="1">
        <f t="shared" si="1"/>
        <v>3.7236321416518399</v>
      </c>
      <c r="AV41" s="16">
        <f t="shared" si="1"/>
        <v>3.8876726636803065</v>
      </c>
    </row>
    <row r="42" spans="1:48" x14ac:dyDescent="0.25">
      <c r="A42" t="s">
        <v>44</v>
      </c>
      <c r="B42" s="1">
        <f>MEDIAN(B3:B38)</f>
        <v>0.39892939999999999</v>
      </c>
      <c r="C42" s="1">
        <f t="shared" ref="C42:AV42" si="2">MEDIAN(C3:C38)</f>
        <v>0.3903759</v>
      </c>
      <c r="D42" s="16">
        <f t="shared" si="2"/>
        <v>0.40352584999999996</v>
      </c>
      <c r="E42" s="1">
        <f t="shared" si="2"/>
        <v>4.8665949999999999E-2</v>
      </c>
      <c r="F42" s="1">
        <f t="shared" si="2"/>
        <v>0.39836179999999999</v>
      </c>
      <c r="G42" s="16">
        <f t="shared" si="2"/>
        <v>6.9586451499999997</v>
      </c>
      <c r="H42" s="1">
        <f t="shared" si="2"/>
        <v>2.7414550000000003E-2</v>
      </c>
      <c r="I42" s="1">
        <f t="shared" si="2"/>
        <v>0.11182275</v>
      </c>
      <c r="J42" s="1">
        <f t="shared" si="2"/>
        <v>4.8665949999999999E-2</v>
      </c>
      <c r="K42" s="1">
        <f t="shared" si="2"/>
        <v>5.8353450000000001E-2</v>
      </c>
      <c r="L42" s="1">
        <f t="shared" si="2"/>
        <v>0.53296969999999999</v>
      </c>
      <c r="M42" s="1">
        <f t="shared" si="2"/>
        <v>0.39737270000000002</v>
      </c>
      <c r="N42" s="1">
        <f t="shared" si="2"/>
        <v>0.9300891</v>
      </c>
      <c r="O42" s="1">
        <f t="shared" si="2"/>
        <v>6.9586451499999997</v>
      </c>
      <c r="P42" s="16">
        <f t="shared" si="2"/>
        <v>36.784836849999998</v>
      </c>
      <c r="Q42" s="1">
        <f t="shared" si="2"/>
        <v>0.39740350000000002</v>
      </c>
      <c r="R42" s="1">
        <f t="shared" si="2"/>
        <v>0.39426319999999998</v>
      </c>
      <c r="S42" s="1">
        <f t="shared" si="2"/>
        <v>4.9238200000000003E-2</v>
      </c>
      <c r="T42" s="1">
        <f t="shared" si="2"/>
        <v>4.4717899999999998E-2</v>
      </c>
      <c r="U42" s="1">
        <f t="shared" si="2"/>
        <v>0.39734190000000003</v>
      </c>
      <c r="V42" s="1">
        <f t="shared" si="2"/>
        <v>0.4063061</v>
      </c>
      <c r="W42" s="1">
        <f t="shared" si="2"/>
        <v>6.9545124999999999</v>
      </c>
      <c r="X42" s="1">
        <f t="shared" si="2"/>
        <v>6.9799702999999997</v>
      </c>
      <c r="Y42" s="25"/>
      <c r="Z42" s="1">
        <f t="shared" si="2"/>
        <v>4.3827999999999999E-2</v>
      </c>
      <c r="AA42" s="1">
        <f t="shared" si="2"/>
        <v>0.41612245000000003</v>
      </c>
      <c r="AB42" s="16">
        <f t="shared" si="2"/>
        <v>5.1586797999999998</v>
      </c>
      <c r="AC42" s="1">
        <f t="shared" si="2"/>
        <v>0.21761320000000001</v>
      </c>
      <c r="AD42" s="1">
        <f t="shared" si="2"/>
        <v>0.41612245000000003</v>
      </c>
      <c r="AE42" s="16">
        <f t="shared" si="2"/>
        <v>0.7492607</v>
      </c>
      <c r="AF42" s="1">
        <f t="shared" si="2"/>
        <v>0.23065285000000002</v>
      </c>
      <c r="AG42" s="1">
        <f t="shared" si="2"/>
        <v>0.4266064</v>
      </c>
      <c r="AH42" s="1">
        <f t="shared" si="2"/>
        <v>0.21761320000000001</v>
      </c>
      <c r="AI42" s="1">
        <f t="shared" si="2"/>
        <v>0.21210445</v>
      </c>
      <c r="AJ42" s="1">
        <f t="shared" si="2"/>
        <v>0.76200595000000004</v>
      </c>
      <c r="AK42" s="1">
        <f t="shared" si="2"/>
        <v>0.4051054</v>
      </c>
      <c r="AL42" s="1">
        <f t="shared" si="2"/>
        <v>0.41612245000000003</v>
      </c>
      <c r="AM42" s="1">
        <f t="shared" si="2"/>
        <v>0.75069635000000001</v>
      </c>
      <c r="AN42" s="16">
        <f t="shared" si="2"/>
        <v>0.73763519999999994</v>
      </c>
      <c r="AO42" s="1">
        <f t="shared" si="2"/>
        <v>0.41532659999999999</v>
      </c>
      <c r="AP42" s="1">
        <f t="shared" si="2"/>
        <v>0.41974719999999999</v>
      </c>
      <c r="AQ42" s="1">
        <f t="shared" si="2"/>
        <v>0.2265499</v>
      </c>
      <c r="AR42" s="1">
        <f t="shared" si="2"/>
        <v>0.2128564</v>
      </c>
      <c r="AS42" s="1">
        <f t="shared" si="2"/>
        <v>0.41527459999999999</v>
      </c>
      <c r="AT42" s="1">
        <f t="shared" si="2"/>
        <v>0.43140620000000002</v>
      </c>
      <c r="AU42" s="1">
        <f t="shared" si="2"/>
        <v>0.74429719999999999</v>
      </c>
      <c r="AV42" s="16">
        <f t="shared" si="2"/>
        <v>0.75709550000000003</v>
      </c>
    </row>
    <row r="43" spans="1:48" x14ac:dyDescent="0.25">
      <c r="A43" t="s">
        <v>45</v>
      </c>
      <c r="B43" s="1">
        <f>_xlfn.QUARTILE.EXC(B1:B38, 3) - _xlfn.QUARTILE.EXC(B1:B38, 1)</f>
        <v>0.94205834999999993</v>
      </c>
      <c r="C43" s="1">
        <f t="shared" ref="C43:AV43" si="3">_xlfn.QUARTILE.EXC(C1:C38, 3) - _xlfn.QUARTILE.EXC(C1:C38, 1)</f>
        <v>1.4044530000000002</v>
      </c>
      <c r="D43" s="16">
        <f t="shared" si="3"/>
        <v>1.9635757000000003</v>
      </c>
      <c r="E43" s="1">
        <f t="shared" si="3"/>
        <v>2.6459100000000003E-2</v>
      </c>
      <c r="F43" s="1">
        <f t="shared" si="3"/>
        <v>0.74490445000000005</v>
      </c>
      <c r="G43" s="16">
        <f t="shared" si="3"/>
        <v>36.145547750000006</v>
      </c>
      <c r="H43" s="1">
        <f t="shared" si="3"/>
        <v>6.1324999999999991E-3</v>
      </c>
      <c r="I43" s="1">
        <f t="shared" si="3"/>
        <v>9.7293850000000001E-2</v>
      </c>
      <c r="J43" s="1">
        <f t="shared" si="3"/>
        <v>7.6144000000000073E-3</v>
      </c>
      <c r="K43" s="1">
        <f t="shared" si="3"/>
        <v>9.0916000000000052E-3</v>
      </c>
      <c r="L43" s="1">
        <f t="shared" si="3"/>
        <v>2.5961299999999965E-2</v>
      </c>
      <c r="M43" s="1">
        <f t="shared" si="3"/>
        <v>2.2254949999999996E-2</v>
      </c>
      <c r="N43" s="1">
        <f t="shared" si="3"/>
        <v>5.829989999999996E-2</v>
      </c>
      <c r="O43" s="1">
        <f t="shared" si="3"/>
        <v>6.0099049999999821E-2</v>
      </c>
      <c r="P43" s="16">
        <f t="shared" si="3"/>
        <v>0.28580694999999423</v>
      </c>
      <c r="Q43" s="1">
        <f t="shared" si="3"/>
        <v>0.93993487500000006</v>
      </c>
      <c r="R43" s="1">
        <f t="shared" si="3"/>
        <v>1.6837247</v>
      </c>
      <c r="S43" s="1">
        <f t="shared" si="3"/>
        <v>2.8151675000000001E-2</v>
      </c>
      <c r="T43" s="1">
        <f t="shared" si="3"/>
        <v>3.3666699999999994E-2</v>
      </c>
      <c r="U43" s="1">
        <f t="shared" si="3"/>
        <v>0.82802782499999994</v>
      </c>
      <c r="V43" s="1">
        <f t="shared" si="3"/>
        <v>0.67323495</v>
      </c>
      <c r="W43" s="1">
        <f t="shared" si="3"/>
        <v>36.330283949999995</v>
      </c>
      <c r="X43" s="1">
        <f t="shared" si="3"/>
        <v>36.230741375000001</v>
      </c>
      <c r="Y43" s="25"/>
      <c r="Z43" s="1">
        <f t="shared" si="3"/>
        <v>4.3476000000000001E-2</v>
      </c>
      <c r="AA43" s="1">
        <f t="shared" si="3"/>
        <v>0.51721150000000005</v>
      </c>
      <c r="AB43" s="16">
        <f t="shared" si="3"/>
        <v>5.6613136499999994</v>
      </c>
      <c r="AC43" s="1">
        <f t="shared" si="3"/>
        <v>2.00295025</v>
      </c>
      <c r="AD43" s="1">
        <f t="shared" si="3"/>
        <v>4.8312335500000003</v>
      </c>
      <c r="AE43" s="16">
        <f t="shared" si="3"/>
        <v>7.6555089499999998</v>
      </c>
      <c r="AF43" s="1">
        <f t="shared" si="3"/>
        <v>2.0087007499999996</v>
      </c>
      <c r="AG43" s="1">
        <f t="shared" si="3"/>
        <v>5.1667597000000001</v>
      </c>
      <c r="AH43" s="1">
        <f t="shared" si="3"/>
        <v>2.0454348000000002</v>
      </c>
      <c r="AI43" s="1">
        <f t="shared" si="3"/>
        <v>2.0052220500000004</v>
      </c>
      <c r="AJ43" s="1">
        <f t="shared" si="3"/>
        <v>7.69160355</v>
      </c>
      <c r="AK43" s="1">
        <f t="shared" si="3"/>
        <v>4.9117321999999994</v>
      </c>
      <c r="AL43" s="1">
        <f t="shared" si="3"/>
        <v>5.1849771000000002</v>
      </c>
      <c r="AM43" s="1">
        <f t="shared" si="3"/>
        <v>7.7603485499999998</v>
      </c>
      <c r="AN43" s="16">
        <f t="shared" si="3"/>
        <v>7.7097878000000009</v>
      </c>
      <c r="AO43" s="1">
        <f t="shared" si="3"/>
        <v>1.9855830999999997</v>
      </c>
      <c r="AP43" s="1">
        <f t="shared" si="3"/>
        <v>1.9754488750000001</v>
      </c>
      <c r="AQ43" s="1">
        <f t="shared" si="3"/>
        <v>2.0579224000000003</v>
      </c>
      <c r="AR43" s="1">
        <f t="shared" si="3"/>
        <v>2.0229092249999998</v>
      </c>
      <c r="AS43" s="1">
        <f t="shared" si="3"/>
        <v>4.9575005000000001</v>
      </c>
      <c r="AT43" s="1">
        <f t="shared" si="3"/>
        <v>5.1596121249999989</v>
      </c>
      <c r="AU43" s="1">
        <f t="shared" si="3"/>
        <v>7.7569745000000001</v>
      </c>
      <c r="AV43" s="16">
        <f t="shared" si="3"/>
        <v>8.0341553000000001</v>
      </c>
    </row>
    <row r="44" spans="1:48" x14ac:dyDescent="0.25">
      <c r="A44" t="s">
        <v>46</v>
      </c>
      <c r="B44" s="1">
        <f>KURT(B1:B38)</f>
        <v>4.6657339901779347</v>
      </c>
      <c r="C44" s="1">
        <f t="shared" ref="C44:AV44" si="4">KURT(C1:C38)</f>
        <v>4.6954153603784698</v>
      </c>
      <c r="D44" s="16">
        <f t="shared" si="4"/>
        <v>4.6501264283557351</v>
      </c>
      <c r="E44" s="1">
        <f t="shared" si="4"/>
        <v>36.378326123552817</v>
      </c>
      <c r="F44" s="1">
        <f t="shared" si="4"/>
        <v>2.210126540477531</v>
      </c>
      <c r="G44" s="16">
        <f t="shared" si="4"/>
        <v>-1.4668840208583649</v>
      </c>
      <c r="H44" s="1">
        <f t="shared" si="4"/>
        <v>12.999808026539659</v>
      </c>
      <c r="I44" s="1">
        <f t="shared" si="4"/>
        <v>12.872301488321389</v>
      </c>
      <c r="J44" s="1">
        <f t="shared" si="4"/>
        <v>12.999931237068738</v>
      </c>
      <c r="K44" s="1">
        <f t="shared" si="4"/>
        <v>12.999968863244186</v>
      </c>
      <c r="L44" s="1">
        <f t="shared" si="4"/>
        <v>12.999769110542411</v>
      </c>
      <c r="M44" s="1">
        <f t="shared" si="4"/>
        <v>12.999973974484016</v>
      </c>
      <c r="N44" s="1">
        <f t="shared" si="4"/>
        <v>12.999917980301008</v>
      </c>
      <c r="O44" s="1">
        <f t="shared" si="4"/>
        <v>12.999981649259533</v>
      </c>
      <c r="P44" s="16">
        <f t="shared" si="4"/>
        <v>12.99628719284245</v>
      </c>
      <c r="Q44" s="1">
        <f t="shared" si="4"/>
        <v>5.0950648524154767</v>
      </c>
      <c r="R44" s="1">
        <f t="shared" si="4"/>
        <v>5.0307971841431476</v>
      </c>
      <c r="S44" s="1">
        <f t="shared" si="4"/>
        <v>9.9990081736572058</v>
      </c>
      <c r="T44" s="1">
        <f t="shared" si="4"/>
        <v>9.9998017728057071</v>
      </c>
      <c r="U44" s="1">
        <f t="shared" si="4"/>
        <v>9.9693840666246558</v>
      </c>
      <c r="V44" s="1">
        <f t="shared" si="4"/>
        <v>9.9956885423740829</v>
      </c>
      <c r="W44" s="1">
        <f t="shared" si="4"/>
        <v>6.6597111842326848</v>
      </c>
      <c r="X44" s="1">
        <f t="shared" si="4"/>
        <v>9.4417767630489173</v>
      </c>
      <c r="Y44" s="25"/>
      <c r="Z44" s="1">
        <f t="shared" si="4"/>
        <v>35.476959084526719</v>
      </c>
      <c r="AA44" s="1">
        <f t="shared" si="4"/>
        <v>10.188504319098602</v>
      </c>
      <c r="AB44" s="16">
        <f t="shared" si="4"/>
        <v>-1.535410345775899</v>
      </c>
      <c r="AC44" s="1">
        <f t="shared" si="4"/>
        <v>-1.5207870865110984</v>
      </c>
      <c r="AD44" s="1">
        <f t="shared" si="4"/>
        <v>-1.4064472120264091</v>
      </c>
      <c r="AE44" s="16">
        <f t="shared" si="4"/>
        <v>-1.4697254876784835</v>
      </c>
      <c r="AF44" s="1">
        <f t="shared" si="4"/>
        <v>3.0395188474008168</v>
      </c>
      <c r="AG44" s="1">
        <f t="shared" si="4"/>
        <v>0.40074653839109553</v>
      </c>
      <c r="AH44" s="1">
        <f t="shared" si="4"/>
        <v>10.4232754377456</v>
      </c>
      <c r="AI44" s="1">
        <f t="shared" si="4"/>
        <v>11.717973250797492</v>
      </c>
      <c r="AJ44" s="1">
        <f t="shared" si="4"/>
        <v>3.1426296475197133</v>
      </c>
      <c r="AK44" s="1">
        <f t="shared" si="4"/>
        <v>11.970272377724884</v>
      </c>
      <c r="AL44" s="1">
        <f t="shared" si="4"/>
        <v>12.639679883845526</v>
      </c>
      <c r="AM44" s="1">
        <f t="shared" si="4"/>
        <v>12.818531892289284</v>
      </c>
      <c r="AN44" s="16">
        <f t="shared" si="4"/>
        <v>12.959488389753291</v>
      </c>
      <c r="AO44" s="1">
        <f t="shared" si="4"/>
        <v>0.78142317215687918</v>
      </c>
      <c r="AP44" s="1">
        <f t="shared" si="4"/>
        <v>0.73644061942912575</v>
      </c>
      <c r="AQ44" s="1">
        <f t="shared" si="4"/>
        <v>5.4394117841854817</v>
      </c>
      <c r="AR44" s="1">
        <f t="shared" si="4"/>
        <v>9.056438083305256</v>
      </c>
      <c r="AS44" s="1">
        <f t="shared" si="4"/>
        <v>8.7344000004088223</v>
      </c>
      <c r="AT44" s="1">
        <f t="shared" si="4"/>
        <v>9.7559186971087541</v>
      </c>
      <c r="AU44" s="1">
        <f t="shared" si="4"/>
        <v>9.8329909523012873</v>
      </c>
      <c r="AV44" s="16">
        <f t="shared" si="4"/>
        <v>9.9711629159772244</v>
      </c>
    </row>
    <row r="45" spans="1:48" x14ac:dyDescent="0.25">
      <c r="A45" t="s">
        <v>47</v>
      </c>
      <c r="B45" s="1">
        <f>SKEW(B3:B38)</f>
        <v>2.4339362476693225</v>
      </c>
      <c r="C45" s="1">
        <f t="shared" ref="C45:AV45" si="5">SKEW(C3:C38)</f>
        <v>2.4338078383730855</v>
      </c>
      <c r="D45" s="16">
        <f t="shared" si="5"/>
        <v>2.4331028966086024</v>
      </c>
      <c r="E45" s="1">
        <f t="shared" si="5"/>
        <v>-0.30166395567285736</v>
      </c>
      <c r="F45" s="1">
        <f t="shared" si="5"/>
        <v>0.32351095498564142</v>
      </c>
      <c r="G45" s="16">
        <f t="shared" si="5"/>
        <v>0.6503335317118033</v>
      </c>
      <c r="H45" s="1">
        <f t="shared" si="5"/>
        <v>0.31846043087465964</v>
      </c>
      <c r="I45" s="1">
        <f t="shared" si="5"/>
        <v>3.1737577524225595</v>
      </c>
      <c r="J45" s="1">
        <f t="shared" si="5"/>
        <v>1.1668212138677652</v>
      </c>
      <c r="K45" s="1">
        <f t="shared" si="5"/>
        <v>5.9389724576550104E-2</v>
      </c>
      <c r="L45" s="1">
        <f t="shared" si="5"/>
        <v>0.58869895633608471</v>
      </c>
      <c r="M45" s="1">
        <f t="shared" si="5"/>
        <v>-4.4106667210661497E-2</v>
      </c>
      <c r="N45" s="1">
        <f t="shared" si="5"/>
        <v>1.4984084589351405</v>
      </c>
      <c r="O45" s="1">
        <f t="shared" si="5"/>
        <v>0.75457477781393545</v>
      </c>
      <c r="P45" s="16">
        <f t="shared" si="5"/>
        <v>-3.3600659375893733</v>
      </c>
      <c r="Q45" s="1">
        <f t="shared" si="5"/>
        <v>2.472578863020455</v>
      </c>
      <c r="R45" s="1">
        <f t="shared" si="5"/>
        <v>2.4693309220406219</v>
      </c>
      <c r="S45" s="1">
        <f t="shared" si="5"/>
        <v>-0.57704946926025724</v>
      </c>
      <c r="T45" s="1">
        <f t="shared" si="5"/>
        <v>-2.4715099562071782E-2</v>
      </c>
      <c r="U45" s="1">
        <f t="shared" si="5"/>
        <v>0.39442735877054153</v>
      </c>
      <c r="V45" s="1">
        <f t="shared" si="5"/>
        <v>0.28224443690058476</v>
      </c>
      <c r="W45" s="1">
        <f t="shared" si="5"/>
        <v>0.75274220382055468</v>
      </c>
      <c r="X45" s="1">
        <f t="shared" si="5"/>
        <v>0.75174373818478912</v>
      </c>
      <c r="Y45" s="25"/>
      <c r="Z45" s="1">
        <f t="shared" si="5"/>
        <v>0.39976453247646188</v>
      </c>
      <c r="AA45" s="1">
        <f t="shared" si="5"/>
        <v>0.31160622388118325</v>
      </c>
      <c r="AB45" s="16">
        <f t="shared" si="5"/>
        <v>-5.0781699089127913E-2</v>
      </c>
      <c r="AC45" s="1">
        <f t="shared" si="5"/>
        <v>0.71322923310865027</v>
      </c>
      <c r="AD45" s="1">
        <f t="shared" si="5"/>
        <v>0.75407332797701443</v>
      </c>
      <c r="AE45" s="16">
        <f t="shared" si="5"/>
        <v>0.7260503012741748</v>
      </c>
      <c r="AF45" s="1">
        <f t="shared" si="5"/>
        <v>0.7798297499357012</v>
      </c>
      <c r="AG45" s="1">
        <f t="shared" si="5"/>
        <v>0.82751207509694447</v>
      </c>
      <c r="AH45" s="1">
        <f t="shared" si="5"/>
        <v>0.78605790256417385</v>
      </c>
      <c r="AI45" s="1">
        <f t="shared" si="5"/>
        <v>0.78823711799901308</v>
      </c>
      <c r="AJ45" s="1">
        <f t="shared" si="5"/>
        <v>0.81192760505861461</v>
      </c>
      <c r="AK45" s="1">
        <f t="shared" si="5"/>
        <v>0.85570907448518674</v>
      </c>
      <c r="AL45" s="1">
        <f t="shared" si="5"/>
        <v>0.80058030399608693</v>
      </c>
      <c r="AM45" s="1">
        <f t="shared" si="5"/>
        <v>0.78981393014179002</v>
      </c>
      <c r="AN45" s="16">
        <f t="shared" si="5"/>
        <v>0.79033898742557063</v>
      </c>
      <c r="AO45" s="1">
        <f t="shared" si="5"/>
        <v>1.4358106778878348</v>
      </c>
      <c r="AP45" s="1">
        <f t="shared" si="5"/>
        <v>1.4424225292094832</v>
      </c>
      <c r="AQ45" s="1">
        <f t="shared" si="5"/>
        <v>0.8272278347996499</v>
      </c>
      <c r="AR45" s="1">
        <f t="shared" si="5"/>
        <v>0.82585907018432569</v>
      </c>
      <c r="AS45" s="1">
        <f t="shared" si="5"/>
        <v>0.88248377710328352</v>
      </c>
      <c r="AT45" s="1">
        <f t="shared" si="5"/>
        <v>0.86551083382179317</v>
      </c>
      <c r="AU45" s="1">
        <f t="shared" si="5"/>
        <v>0.83431584329355035</v>
      </c>
      <c r="AV45" s="16">
        <f t="shared" si="5"/>
        <v>0.85699098776910199</v>
      </c>
    </row>
    <row r="46" spans="1:48" x14ac:dyDescent="0.25">
      <c r="B46" s="1"/>
      <c r="C46" s="1"/>
      <c r="D46" s="16"/>
      <c r="E46" s="1"/>
      <c r="F46" s="1"/>
      <c r="G46" s="16"/>
      <c r="H46" s="1"/>
      <c r="I46" s="1"/>
      <c r="J46" s="1"/>
      <c r="K46" s="1"/>
      <c r="L46" s="1"/>
      <c r="M46" s="1"/>
      <c r="N46" s="1"/>
      <c r="O46" s="1"/>
      <c r="P46" s="16"/>
      <c r="Q46" s="1"/>
      <c r="R46" s="1"/>
      <c r="S46" s="1"/>
      <c r="T46" s="1"/>
      <c r="U46" s="1"/>
      <c r="V46" s="1"/>
      <c r="W46" s="1"/>
      <c r="X46" s="16"/>
    </row>
    <row r="47" spans="1:48" x14ac:dyDescent="0.25">
      <c r="B47" s="1"/>
      <c r="C47" s="1"/>
      <c r="D47" s="16"/>
      <c r="E47" s="1"/>
      <c r="F47" s="1"/>
      <c r="G47" s="16"/>
      <c r="H47" s="1"/>
      <c r="I47" s="1"/>
      <c r="J47" s="1"/>
      <c r="K47" s="1"/>
      <c r="L47" s="1"/>
      <c r="M47" s="1"/>
      <c r="N47" s="1"/>
      <c r="O47" s="1"/>
      <c r="P47" s="16"/>
      <c r="Q47" s="1"/>
      <c r="R47" s="1"/>
      <c r="S47" s="1"/>
      <c r="T47" s="1"/>
      <c r="U47" s="1"/>
      <c r="V47" s="1"/>
      <c r="W47" s="1"/>
      <c r="X47" s="16"/>
    </row>
    <row r="48" spans="1:48" x14ac:dyDescent="0.25">
      <c r="B48" s="1"/>
      <c r="C48" s="1"/>
      <c r="D48" s="16"/>
      <c r="E48" s="1"/>
      <c r="F48" s="1"/>
      <c r="G48" s="16"/>
      <c r="H48" s="1"/>
      <c r="I48" s="1"/>
      <c r="J48" s="1"/>
      <c r="K48" s="1"/>
      <c r="L48" s="1"/>
      <c r="M48" s="1"/>
      <c r="N48" s="1"/>
      <c r="O48" s="1"/>
      <c r="P48" s="16"/>
      <c r="Q48" s="1"/>
      <c r="R48" s="1"/>
      <c r="S48" s="1"/>
      <c r="T48" s="1"/>
      <c r="U48" s="1"/>
      <c r="V48" s="1"/>
      <c r="W48" s="1"/>
      <c r="X48" s="16"/>
    </row>
    <row r="49" spans="2:24" x14ac:dyDescent="0.25">
      <c r="B49" s="1"/>
      <c r="C49" s="1"/>
      <c r="D49" s="16"/>
      <c r="E49" s="1"/>
      <c r="F49" s="1"/>
      <c r="G49" s="16"/>
      <c r="H49" s="1"/>
      <c r="I49" s="1"/>
      <c r="J49" s="1"/>
      <c r="K49" s="1"/>
      <c r="L49" s="1"/>
      <c r="M49" s="1"/>
      <c r="N49" s="1"/>
      <c r="O49" s="1"/>
      <c r="P49" s="16"/>
      <c r="Q49" s="1"/>
      <c r="R49" s="1"/>
      <c r="S49" s="1"/>
      <c r="T49" s="1"/>
      <c r="U49" s="1"/>
      <c r="V49" s="1"/>
      <c r="W49" s="1"/>
      <c r="X49" s="16"/>
    </row>
    <row r="50" spans="2:24" x14ac:dyDescent="0.25">
      <c r="B50" s="1"/>
      <c r="C50" s="1"/>
      <c r="D50" s="16"/>
      <c r="E50" s="1"/>
      <c r="F50" s="1"/>
      <c r="G50" s="16"/>
      <c r="H50" s="1"/>
      <c r="I50" s="1"/>
      <c r="J50" s="1"/>
      <c r="K50" s="1"/>
      <c r="L50" s="1"/>
      <c r="M50" s="1"/>
      <c r="N50" s="1"/>
      <c r="O50" s="1"/>
      <c r="P50" s="16"/>
      <c r="Q50" s="1"/>
      <c r="R50" s="1"/>
      <c r="S50" s="1"/>
      <c r="T50" s="1"/>
      <c r="U50" s="1"/>
      <c r="V50" s="1"/>
      <c r="W50" s="1"/>
      <c r="X50" s="16"/>
    </row>
    <row r="51" spans="2:24" x14ac:dyDescent="0.25">
      <c r="B51" s="1"/>
      <c r="C51" s="1"/>
      <c r="D51" s="16"/>
      <c r="E51" s="1"/>
      <c r="F51" s="1"/>
      <c r="G51" s="16"/>
      <c r="H51" s="1"/>
      <c r="I51" s="1"/>
      <c r="J51" s="1"/>
      <c r="K51" s="1"/>
      <c r="L51" s="1"/>
      <c r="M51" s="1"/>
      <c r="N51" s="1"/>
      <c r="O51" s="1"/>
      <c r="P51" s="16"/>
      <c r="Q51" s="1"/>
      <c r="R51" s="1"/>
      <c r="S51" s="1"/>
      <c r="T51" s="1"/>
      <c r="U51" s="1"/>
      <c r="V51" s="1"/>
      <c r="W51" s="1"/>
      <c r="X51" s="16"/>
    </row>
    <row r="52" spans="2:24" x14ac:dyDescent="0.25">
      <c r="B52" s="1"/>
      <c r="C52" s="1"/>
      <c r="D52" s="16"/>
      <c r="E52" s="1"/>
      <c r="F52" s="1"/>
      <c r="G52" s="16"/>
      <c r="H52" s="1"/>
      <c r="I52" s="1"/>
      <c r="J52" s="1"/>
      <c r="K52" s="1"/>
      <c r="L52" s="1"/>
      <c r="M52" s="1"/>
      <c r="N52" s="1"/>
      <c r="O52" s="1"/>
      <c r="P52" s="16"/>
      <c r="Q52" s="1"/>
      <c r="R52" s="1"/>
      <c r="S52" s="1"/>
      <c r="T52" s="1"/>
      <c r="U52" s="1"/>
      <c r="V52" s="1"/>
      <c r="W52" s="1"/>
      <c r="X52" s="16"/>
    </row>
    <row r="53" spans="2:24" x14ac:dyDescent="0.25">
      <c r="B53" s="1"/>
      <c r="C53" s="1"/>
      <c r="D53" s="16"/>
      <c r="E53" s="1"/>
      <c r="F53" s="1"/>
      <c r="G53" s="16"/>
      <c r="H53" s="1"/>
      <c r="I53" s="1"/>
      <c r="J53" s="1"/>
      <c r="K53" s="1"/>
      <c r="L53" s="1"/>
      <c r="M53" s="1"/>
      <c r="N53" s="1"/>
      <c r="O53" s="1"/>
      <c r="P53" s="16"/>
      <c r="Q53" s="1"/>
      <c r="R53" s="1"/>
      <c r="S53" s="1"/>
      <c r="T53" s="1"/>
      <c r="U53" s="1"/>
      <c r="V53" s="1"/>
      <c r="W53" s="1"/>
      <c r="X53" s="16"/>
    </row>
    <row r="54" spans="2:24" x14ac:dyDescent="0.25">
      <c r="B54" s="1"/>
      <c r="C54" s="1"/>
      <c r="D54" s="16"/>
      <c r="E54" s="1"/>
      <c r="F54" s="1"/>
      <c r="G54" s="16"/>
      <c r="H54" s="1"/>
      <c r="I54" s="1"/>
      <c r="J54" s="1"/>
      <c r="K54" s="1"/>
      <c r="L54" s="1"/>
      <c r="M54" s="1"/>
      <c r="N54" s="1"/>
      <c r="O54" s="1"/>
      <c r="P54" s="16"/>
      <c r="Q54" s="1"/>
      <c r="R54" s="1"/>
      <c r="S54" s="1"/>
      <c r="T54" s="1"/>
      <c r="U54" s="1"/>
      <c r="V54" s="1"/>
      <c r="W54" s="1"/>
      <c r="X54" s="16"/>
    </row>
    <row r="55" spans="2:24" x14ac:dyDescent="0.25">
      <c r="B55" s="1"/>
      <c r="C55" s="1"/>
      <c r="D55" s="16"/>
      <c r="E55" s="1"/>
      <c r="F55" s="1"/>
      <c r="G55" s="16"/>
      <c r="H55" s="1"/>
      <c r="I55" s="1"/>
      <c r="J55" s="1"/>
      <c r="K55" s="1"/>
      <c r="L55" s="1"/>
      <c r="M55" s="1"/>
      <c r="N55" s="1"/>
      <c r="O55" s="1"/>
      <c r="P55" s="16"/>
      <c r="Q55" s="1"/>
      <c r="R55" s="1"/>
      <c r="S55" s="1"/>
      <c r="T55" s="1"/>
      <c r="U55" s="1"/>
      <c r="V55" s="1"/>
      <c r="W55" s="1"/>
      <c r="X55" s="16"/>
    </row>
    <row r="56" spans="2:24" x14ac:dyDescent="0.25">
      <c r="B56" s="1"/>
      <c r="C56" s="1"/>
      <c r="D56" s="16"/>
      <c r="E56" s="1"/>
      <c r="F56" s="1"/>
      <c r="G56" s="16"/>
      <c r="H56" s="1"/>
      <c r="I56" s="1"/>
      <c r="J56" s="1"/>
      <c r="K56" s="1"/>
      <c r="L56" s="1"/>
      <c r="M56" s="1"/>
      <c r="N56" s="1"/>
      <c r="O56" s="1"/>
      <c r="P56" s="16"/>
      <c r="Q56" s="1"/>
      <c r="R56" s="1"/>
      <c r="S56" s="1"/>
      <c r="T56" s="1"/>
      <c r="U56" s="1"/>
      <c r="V56" s="1"/>
      <c r="W56" s="1"/>
      <c r="X56" s="16"/>
    </row>
    <row r="57" spans="2:24" x14ac:dyDescent="0.25">
      <c r="B57" s="1"/>
      <c r="C57" s="1"/>
      <c r="D57" s="16"/>
      <c r="E57" s="1"/>
      <c r="F57" s="1"/>
      <c r="G57" s="16"/>
      <c r="H57" s="1"/>
      <c r="I57" s="1"/>
      <c r="J57" s="1"/>
      <c r="K57" s="1"/>
      <c r="L57" s="1"/>
      <c r="M57" s="1"/>
      <c r="N57" s="1"/>
      <c r="O57" s="1"/>
      <c r="P57" s="16"/>
      <c r="Q57" s="1"/>
      <c r="R57" s="1"/>
      <c r="S57" s="1"/>
      <c r="T57" s="1"/>
      <c r="U57" s="1"/>
      <c r="V57" s="1"/>
      <c r="W57" s="1"/>
      <c r="X57" s="16"/>
    </row>
    <row r="58" spans="2:24" x14ac:dyDescent="0.25">
      <c r="B58" s="1"/>
      <c r="C58" s="1"/>
      <c r="D58" s="16"/>
      <c r="E58" s="1"/>
      <c r="F58" s="1"/>
      <c r="G58" s="16"/>
      <c r="H58" s="1"/>
      <c r="I58" s="1"/>
      <c r="J58" s="1"/>
      <c r="K58" s="1"/>
      <c r="L58" s="1"/>
      <c r="M58" s="1"/>
      <c r="N58" s="1"/>
      <c r="O58" s="1"/>
      <c r="P58" s="16"/>
      <c r="Q58" s="1"/>
      <c r="R58" s="1"/>
      <c r="S58" s="1"/>
      <c r="T58" s="1"/>
      <c r="U58" s="1"/>
      <c r="V58" s="1"/>
      <c r="W58" s="1"/>
      <c r="X58" s="16"/>
    </row>
    <row r="59" spans="2:24" x14ac:dyDescent="0.25">
      <c r="B59" s="1"/>
      <c r="C59" s="1"/>
      <c r="D59" s="16"/>
      <c r="E59" s="1"/>
      <c r="F59" s="1"/>
      <c r="G59" s="16"/>
      <c r="H59" s="1"/>
      <c r="I59" s="1"/>
      <c r="J59" s="1"/>
      <c r="K59" s="1"/>
      <c r="L59" s="1"/>
      <c r="M59" s="1"/>
      <c r="N59" s="1"/>
      <c r="O59" s="1"/>
      <c r="P59" s="16"/>
      <c r="Q59" s="1"/>
      <c r="R59" s="1"/>
      <c r="S59" s="1"/>
      <c r="T59" s="1"/>
      <c r="U59" s="1"/>
      <c r="V59" s="1"/>
      <c r="W59" s="1"/>
      <c r="X59" s="16"/>
    </row>
    <row r="60" spans="2:24" x14ac:dyDescent="0.25">
      <c r="B60" s="1"/>
      <c r="C60" s="1"/>
      <c r="D60" s="16"/>
      <c r="E60" s="1"/>
      <c r="F60" s="1"/>
      <c r="G60" s="16"/>
      <c r="H60" s="1"/>
      <c r="I60" s="1"/>
      <c r="J60" s="1"/>
      <c r="K60" s="1"/>
      <c r="L60" s="1"/>
      <c r="M60" s="1"/>
      <c r="N60" s="1"/>
      <c r="O60" s="1"/>
      <c r="P60" s="16"/>
      <c r="Q60" s="1"/>
      <c r="R60" s="1"/>
      <c r="S60" s="1"/>
      <c r="T60" s="1"/>
      <c r="U60" s="1"/>
      <c r="V60" s="1"/>
      <c r="W60" s="1"/>
      <c r="X60" s="16"/>
    </row>
    <row r="61" spans="2:24" x14ac:dyDescent="0.25">
      <c r="B61" s="1"/>
      <c r="C61" s="1"/>
      <c r="D61" s="16"/>
      <c r="E61" s="1"/>
      <c r="F61" s="1"/>
      <c r="G61" s="16"/>
      <c r="H61" s="1"/>
      <c r="I61" s="1"/>
      <c r="J61" s="1"/>
      <c r="K61" s="1"/>
      <c r="L61" s="1"/>
      <c r="M61" s="1"/>
      <c r="N61" s="1"/>
      <c r="O61" s="1"/>
      <c r="P61" s="16"/>
      <c r="Q61" s="1"/>
      <c r="R61" s="1"/>
      <c r="S61" s="1"/>
      <c r="T61" s="1"/>
      <c r="U61" s="1"/>
      <c r="V61" s="1"/>
      <c r="W61" s="1"/>
      <c r="X61" s="16"/>
    </row>
    <row r="62" spans="2:24" x14ac:dyDescent="0.25">
      <c r="B62" s="1"/>
      <c r="C62" s="1"/>
      <c r="D62" s="16"/>
      <c r="E62" s="1"/>
      <c r="F62" s="1"/>
      <c r="G62" s="16"/>
      <c r="H62" s="1"/>
      <c r="I62" s="1"/>
      <c r="J62" s="1"/>
      <c r="K62" s="1"/>
      <c r="L62" s="1"/>
      <c r="M62" s="1"/>
      <c r="N62" s="1"/>
      <c r="O62" s="1"/>
      <c r="P62" s="16"/>
      <c r="Q62" s="1"/>
      <c r="R62" s="1"/>
      <c r="S62" s="1"/>
      <c r="T62" s="1"/>
      <c r="U62" s="1"/>
      <c r="V62" s="1"/>
      <c r="W62" s="1"/>
      <c r="X62" s="16"/>
    </row>
    <row r="63" spans="2:24" x14ac:dyDescent="0.25">
      <c r="B63" s="1"/>
      <c r="C63" s="1"/>
      <c r="D63" s="16"/>
      <c r="E63" s="1"/>
      <c r="F63" s="1"/>
      <c r="G63" s="16"/>
      <c r="H63" s="1"/>
      <c r="I63" s="1"/>
      <c r="J63" s="1"/>
      <c r="K63" s="1"/>
      <c r="L63" s="1"/>
      <c r="M63" s="1"/>
      <c r="N63" s="1"/>
      <c r="O63" s="1"/>
      <c r="P63" s="16"/>
      <c r="Q63" s="1"/>
      <c r="R63" s="1"/>
      <c r="S63" s="1"/>
      <c r="T63" s="1"/>
      <c r="U63" s="1"/>
      <c r="V63" s="1"/>
      <c r="W63" s="1"/>
      <c r="X63" s="16"/>
    </row>
    <row r="64" spans="2:24" x14ac:dyDescent="0.25">
      <c r="B64" s="1"/>
      <c r="C64" s="1"/>
      <c r="D64" s="16"/>
      <c r="E64" s="1"/>
      <c r="F64" s="1"/>
      <c r="G64" s="16"/>
      <c r="H64" s="1"/>
      <c r="I64" s="1"/>
      <c r="J64" s="1"/>
      <c r="K64" s="1"/>
      <c r="L64" s="1"/>
      <c r="M64" s="1"/>
      <c r="N64" s="1"/>
      <c r="O64" s="1"/>
      <c r="P64" s="16"/>
      <c r="Q64" s="1"/>
      <c r="R64" s="1"/>
      <c r="S64" s="1"/>
      <c r="T64" s="1"/>
      <c r="U64" s="1"/>
      <c r="V64" s="1"/>
      <c r="W64" s="1"/>
      <c r="X64" s="16"/>
    </row>
    <row r="65" spans="2:24" x14ac:dyDescent="0.25">
      <c r="B65" s="1"/>
      <c r="C65" s="1"/>
      <c r="D65" s="16"/>
      <c r="E65" s="1"/>
      <c r="F65" s="1"/>
      <c r="G65" s="16"/>
      <c r="H65" s="1"/>
      <c r="I65" s="1"/>
      <c r="J65" s="1"/>
      <c r="K65" s="1"/>
      <c r="L65" s="1"/>
      <c r="M65" s="1"/>
      <c r="N65" s="1"/>
      <c r="O65" s="1"/>
      <c r="P65" s="16"/>
      <c r="Q65" s="1"/>
      <c r="R65" s="1"/>
      <c r="S65" s="1"/>
      <c r="T65" s="1"/>
      <c r="U65" s="1"/>
      <c r="V65" s="1"/>
      <c r="W65" s="1"/>
      <c r="X65" s="16"/>
    </row>
    <row r="66" spans="2:24" x14ac:dyDescent="0.25">
      <c r="B66" s="1"/>
      <c r="C66" s="1"/>
      <c r="D66" s="16"/>
      <c r="E66" s="1"/>
      <c r="F66" s="1"/>
      <c r="G66" s="16"/>
      <c r="H66" s="1"/>
      <c r="I66" s="1"/>
      <c r="J66" s="1"/>
      <c r="K66" s="1"/>
      <c r="L66" s="1"/>
      <c r="M66" s="1"/>
      <c r="N66" s="1"/>
      <c r="O66" s="1"/>
      <c r="P66" s="16"/>
      <c r="Q66" s="1"/>
      <c r="R66" s="1"/>
      <c r="S66" s="1"/>
      <c r="T66" s="1"/>
      <c r="U66" s="1"/>
      <c r="V66" s="1"/>
      <c r="W66" s="1"/>
      <c r="X66" s="16"/>
    </row>
    <row r="67" spans="2:24" x14ac:dyDescent="0.25">
      <c r="B67" s="1"/>
      <c r="C67" s="1"/>
      <c r="D67" s="16"/>
      <c r="E67" s="1"/>
      <c r="F67" s="1"/>
      <c r="G67" s="16"/>
      <c r="H67" s="1"/>
      <c r="I67" s="1"/>
      <c r="J67" s="1"/>
      <c r="K67" s="1"/>
      <c r="L67" s="1"/>
      <c r="M67" s="1"/>
      <c r="N67" s="1"/>
      <c r="O67" s="1"/>
      <c r="P67" s="16"/>
      <c r="Q67" s="1"/>
      <c r="R67" s="1"/>
      <c r="S67" s="1"/>
      <c r="T67" s="1"/>
      <c r="U67" s="1"/>
      <c r="V67" s="1"/>
      <c r="W67" s="1"/>
      <c r="X67" s="16"/>
    </row>
    <row r="68" spans="2:24" x14ac:dyDescent="0.25">
      <c r="B68" s="1"/>
      <c r="C68" s="1"/>
      <c r="D68" s="16"/>
      <c r="E68" s="1"/>
      <c r="F68" s="1"/>
      <c r="G68" s="16"/>
      <c r="H68" s="1"/>
      <c r="I68" s="1"/>
      <c r="J68" s="1"/>
      <c r="K68" s="1"/>
      <c r="L68" s="1"/>
      <c r="M68" s="1"/>
      <c r="N68" s="1"/>
      <c r="O68" s="1"/>
      <c r="P68" s="16"/>
      <c r="Q68" s="1"/>
      <c r="R68" s="1"/>
      <c r="S68" s="1"/>
      <c r="T68" s="1"/>
      <c r="U68" s="1"/>
      <c r="V68" s="1"/>
      <c r="W68" s="1"/>
      <c r="X68" s="16"/>
    </row>
    <row r="69" spans="2:24" x14ac:dyDescent="0.25">
      <c r="B69" s="1"/>
      <c r="C69" s="1"/>
      <c r="D69" s="16"/>
      <c r="E69" s="1"/>
      <c r="F69" s="1"/>
      <c r="G69" s="16"/>
      <c r="H69" s="1"/>
      <c r="I69" s="1"/>
      <c r="J69" s="1"/>
      <c r="K69" s="1"/>
      <c r="L69" s="1"/>
      <c r="M69" s="1"/>
      <c r="N69" s="1"/>
      <c r="O69" s="1"/>
      <c r="P69" s="16"/>
      <c r="Q69" s="1"/>
      <c r="R69" s="1"/>
      <c r="S69" s="1"/>
      <c r="T69" s="1"/>
      <c r="U69" s="1"/>
      <c r="V69" s="1"/>
      <c r="W69" s="1"/>
      <c r="X69" s="16"/>
    </row>
    <row r="70" spans="2:24" x14ac:dyDescent="0.25">
      <c r="B70" s="1"/>
      <c r="C70" s="1"/>
      <c r="D70" s="16"/>
      <c r="E70" s="1"/>
      <c r="F70" s="1"/>
      <c r="G70" s="16"/>
      <c r="H70" s="1"/>
      <c r="I70" s="1"/>
      <c r="J70" s="1"/>
      <c r="K70" s="1"/>
      <c r="L70" s="1"/>
      <c r="M70" s="1"/>
      <c r="N70" s="1"/>
      <c r="O70" s="1"/>
      <c r="P70" s="16"/>
      <c r="Q70" s="1"/>
      <c r="R70" s="1"/>
      <c r="S70" s="1"/>
      <c r="T70" s="1"/>
      <c r="U70" s="1"/>
      <c r="V70" s="1"/>
      <c r="W70" s="1"/>
      <c r="X70" s="16"/>
    </row>
    <row r="71" spans="2:24" x14ac:dyDescent="0.25">
      <c r="B71" s="1"/>
      <c r="C71" s="1"/>
      <c r="D71" s="16"/>
      <c r="E71" s="1"/>
      <c r="F71" s="1"/>
      <c r="G71" s="16"/>
      <c r="H71" s="1"/>
      <c r="I71" s="1"/>
      <c r="J71" s="1"/>
      <c r="K71" s="1"/>
      <c r="L71" s="1"/>
      <c r="M71" s="1"/>
      <c r="N71" s="1"/>
      <c r="O71" s="1"/>
      <c r="P71" s="16"/>
      <c r="Q71" s="1"/>
      <c r="R71" s="1"/>
      <c r="S71" s="1"/>
      <c r="T71" s="1"/>
      <c r="U71" s="1"/>
      <c r="V71" s="1"/>
      <c r="W71" s="1"/>
      <c r="X71" s="16"/>
    </row>
    <row r="72" spans="2:24" x14ac:dyDescent="0.25">
      <c r="B72" s="1"/>
      <c r="C72" s="1"/>
      <c r="D72" s="16"/>
      <c r="E72" s="1"/>
      <c r="F72" s="1"/>
      <c r="G72" s="16"/>
      <c r="H72" s="1"/>
      <c r="I72" s="1"/>
      <c r="J72" s="1"/>
      <c r="K72" s="1"/>
      <c r="L72" s="1"/>
      <c r="M72" s="1"/>
      <c r="N72" s="1"/>
      <c r="O72" s="1"/>
      <c r="P72" s="16"/>
      <c r="Q72" s="1"/>
      <c r="R72" s="1"/>
      <c r="S72" s="1"/>
      <c r="T72" s="1"/>
      <c r="U72" s="1"/>
      <c r="V72" s="1"/>
      <c r="W72" s="1"/>
      <c r="X72" s="16"/>
    </row>
    <row r="73" spans="2:24" x14ac:dyDescent="0.25">
      <c r="B73" s="1"/>
      <c r="C73" s="1"/>
      <c r="D73" s="16"/>
      <c r="E73" s="1"/>
      <c r="F73" s="1"/>
      <c r="G73" s="16"/>
      <c r="H73" s="1"/>
      <c r="I73" s="1"/>
      <c r="J73" s="1"/>
      <c r="K73" s="1"/>
      <c r="L73" s="1"/>
      <c r="M73" s="1"/>
      <c r="N73" s="1"/>
      <c r="O73" s="1"/>
      <c r="P73" s="16"/>
      <c r="Q73" s="1"/>
      <c r="R73" s="1"/>
      <c r="S73" s="1"/>
      <c r="T73" s="1"/>
      <c r="U73" s="1"/>
      <c r="V73" s="1"/>
      <c r="W73" s="1"/>
      <c r="X73" s="16"/>
    </row>
    <row r="74" spans="2:24" x14ac:dyDescent="0.25">
      <c r="B74" s="1"/>
      <c r="C74" s="1"/>
      <c r="D74" s="16"/>
      <c r="E74" s="1"/>
      <c r="F74" s="1"/>
      <c r="G74" s="16"/>
      <c r="H74" s="1"/>
      <c r="I74" s="1"/>
      <c r="J74" s="1"/>
      <c r="K74" s="1"/>
      <c r="L74" s="1"/>
      <c r="M74" s="1"/>
      <c r="N74" s="1"/>
      <c r="O74" s="1"/>
      <c r="P74" s="16"/>
      <c r="Q74" s="1"/>
      <c r="R74" s="1"/>
      <c r="S74" s="1"/>
      <c r="T74" s="1"/>
      <c r="U74" s="1"/>
      <c r="V74" s="1"/>
      <c r="W74" s="1"/>
      <c r="X74" s="16"/>
    </row>
    <row r="75" spans="2:24" x14ac:dyDescent="0.25">
      <c r="B75" s="1"/>
      <c r="C75" s="1"/>
      <c r="D75" s="16"/>
      <c r="E75" s="1"/>
      <c r="F75" s="1"/>
      <c r="G75" s="16"/>
      <c r="H75" s="1"/>
      <c r="I75" s="1"/>
      <c r="J75" s="1"/>
      <c r="K75" s="1"/>
      <c r="L75" s="1"/>
      <c r="M75" s="1"/>
      <c r="N75" s="1"/>
      <c r="O75" s="1"/>
      <c r="P75" s="16"/>
      <c r="Q75" s="1"/>
      <c r="R75" s="1"/>
      <c r="S75" s="1"/>
      <c r="T75" s="1"/>
      <c r="U75" s="1"/>
      <c r="V75" s="1"/>
      <c r="W75" s="1"/>
      <c r="X75" s="16"/>
    </row>
    <row r="76" spans="2:24" x14ac:dyDescent="0.25">
      <c r="B76" s="1"/>
      <c r="C76" s="1"/>
      <c r="D76" s="16"/>
      <c r="E76" s="1"/>
      <c r="F76" s="1"/>
      <c r="G76" s="16"/>
      <c r="H76" s="1"/>
      <c r="I76" s="1"/>
      <c r="J76" s="1"/>
      <c r="K76" s="1"/>
      <c r="L76" s="1"/>
      <c r="M76" s="1"/>
      <c r="N76" s="1"/>
      <c r="O76" s="1"/>
      <c r="P76" s="16"/>
      <c r="Q76" s="1"/>
      <c r="R76" s="1"/>
      <c r="S76" s="1"/>
      <c r="T76" s="1"/>
      <c r="U76" s="1"/>
      <c r="V76" s="1"/>
      <c r="W76" s="1"/>
      <c r="X76" s="16"/>
    </row>
    <row r="77" spans="2:24" x14ac:dyDescent="0.25">
      <c r="B77" s="1"/>
      <c r="C77" s="1"/>
      <c r="D77" s="16"/>
      <c r="E77" s="1"/>
      <c r="F77" s="1"/>
      <c r="G77" s="16"/>
      <c r="H77" s="1"/>
      <c r="I77" s="1"/>
      <c r="J77" s="1"/>
      <c r="K77" s="1"/>
      <c r="L77" s="1"/>
      <c r="M77" s="1"/>
      <c r="N77" s="1"/>
      <c r="O77" s="1"/>
      <c r="P77" s="16"/>
      <c r="Q77" s="1"/>
      <c r="R77" s="1"/>
      <c r="S77" s="1"/>
      <c r="T77" s="1"/>
      <c r="U77" s="1"/>
      <c r="V77" s="1"/>
      <c r="W77" s="1"/>
      <c r="X77" s="16"/>
    </row>
    <row r="78" spans="2:24" x14ac:dyDescent="0.25">
      <c r="B78" s="1"/>
      <c r="C78" s="1"/>
      <c r="D78" s="16"/>
      <c r="E78" s="1"/>
      <c r="F78" s="1"/>
      <c r="G78" s="16"/>
      <c r="H78" s="1"/>
      <c r="I78" s="1"/>
      <c r="J78" s="1"/>
      <c r="K78" s="1"/>
      <c r="L78" s="1"/>
      <c r="M78" s="1"/>
      <c r="N78" s="1"/>
      <c r="O78" s="1"/>
      <c r="P78" s="16"/>
      <c r="Q78" s="1"/>
      <c r="R78" s="1"/>
      <c r="S78" s="1"/>
      <c r="T78" s="1"/>
      <c r="U78" s="1"/>
      <c r="V78" s="1"/>
      <c r="W78" s="1"/>
      <c r="X78" s="16"/>
    </row>
    <row r="79" spans="2:24" x14ac:dyDescent="0.25">
      <c r="B79" s="1"/>
      <c r="C79" s="1"/>
      <c r="D79" s="16"/>
      <c r="E79" s="1"/>
      <c r="F79" s="1"/>
      <c r="G79" s="16"/>
      <c r="H79" s="1"/>
      <c r="I79" s="1"/>
      <c r="J79" s="1"/>
      <c r="K79" s="1"/>
      <c r="L79" s="1"/>
      <c r="M79" s="1"/>
      <c r="N79" s="1"/>
      <c r="O79" s="1"/>
      <c r="P79" s="16"/>
      <c r="Q79" s="1"/>
      <c r="R79" s="1"/>
      <c r="S79" s="1"/>
      <c r="T79" s="1"/>
      <c r="U79" s="1"/>
      <c r="V79" s="1"/>
      <c r="W79" s="1"/>
      <c r="X79" s="16"/>
    </row>
    <row r="80" spans="2:24" x14ac:dyDescent="0.25">
      <c r="B80" s="1"/>
      <c r="C80" s="1"/>
      <c r="D80" s="16"/>
      <c r="E80" s="1"/>
      <c r="F80" s="1"/>
      <c r="G80" s="16"/>
      <c r="H80" s="1"/>
      <c r="I80" s="1"/>
      <c r="J80" s="1"/>
      <c r="K80" s="1"/>
      <c r="L80" s="1"/>
      <c r="M80" s="1"/>
      <c r="N80" s="1"/>
      <c r="O80" s="1"/>
      <c r="P80" s="16"/>
      <c r="Q80" s="1"/>
      <c r="R80" s="1"/>
      <c r="S80" s="1"/>
      <c r="T80" s="1"/>
      <c r="U80" s="1"/>
      <c r="V80" s="1"/>
      <c r="W80" s="1"/>
      <c r="X80" s="16"/>
    </row>
    <row r="81" spans="2:24" x14ac:dyDescent="0.25">
      <c r="B81" s="1"/>
      <c r="C81" s="1"/>
      <c r="D81" s="16"/>
      <c r="E81" s="1"/>
      <c r="F81" s="1"/>
      <c r="G81" s="16"/>
      <c r="H81" s="1"/>
      <c r="I81" s="1"/>
      <c r="J81" s="1"/>
      <c r="K81" s="1"/>
      <c r="L81" s="1"/>
      <c r="M81" s="1"/>
      <c r="N81" s="1"/>
      <c r="O81" s="1"/>
      <c r="P81" s="16"/>
      <c r="Q81" s="1"/>
      <c r="R81" s="1"/>
      <c r="S81" s="1"/>
      <c r="T81" s="1"/>
      <c r="U81" s="1"/>
      <c r="V81" s="1"/>
      <c r="W81" s="1"/>
      <c r="X81" s="16"/>
    </row>
    <row r="82" spans="2:24" x14ac:dyDescent="0.25">
      <c r="B82" s="1"/>
      <c r="C82" s="1"/>
      <c r="D82" s="16"/>
      <c r="E82" s="1"/>
      <c r="F82" s="1"/>
      <c r="G82" s="16"/>
      <c r="H82" s="1"/>
      <c r="I82" s="1"/>
      <c r="J82" s="1"/>
      <c r="K82" s="1"/>
      <c r="L82" s="1"/>
      <c r="M82" s="1"/>
      <c r="N82" s="1"/>
      <c r="O82" s="1"/>
      <c r="P82" s="16"/>
      <c r="Q82" s="1"/>
      <c r="R82" s="1"/>
      <c r="S82" s="1"/>
      <c r="T82" s="1"/>
      <c r="U82" s="1"/>
      <c r="V82" s="1"/>
      <c r="W82" s="1"/>
      <c r="X82" s="16"/>
    </row>
    <row r="83" spans="2:24" x14ac:dyDescent="0.25">
      <c r="B83" s="1"/>
      <c r="C83" s="1"/>
      <c r="D83" s="16"/>
      <c r="E83" s="1"/>
      <c r="F83" s="1"/>
      <c r="G83" s="16"/>
      <c r="H83" s="1"/>
      <c r="I83" s="1"/>
      <c r="J83" s="1"/>
      <c r="K83" s="1"/>
      <c r="L83" s="1"/>
      <c r="M83" s="1"/>
      <c r="N83" s="1"/>
      <c r="O83" s="1"/>
      <c r="P83" s="16"/>
      <c r="Q83" s="1"/>
      <c r="R83" s="1"/>
      <c r="S83" s="1"/>
      <c r="T83" s="1"/>
      <c r="U83" s="1"/>
      <c r="V83" s="1"/>
      <c r="W83" s="1"/>
      <c r="X83" s="16"/>
    </row>
    <row r="84" spans="2:24" x14ac:dyDescent="0.25">
      <c r="B84" s="1"/>
      <c r="C84" s="1"/>
      <c r="D84" s="16"/>
      <c r="E84" s="1"/>
      <c r="F84" s="1"/>
      <c r="G84" s="16"/>
      <c r="H84" s="1"/>
      <c r="I84" s="1"/>
      <c r="J84" s="1"/>
      <c r="K84" s="1"/>
      <c r="L84" s="1"/>
      <c r="M84" s="1"/>
      <c r="N84" s="1"/>
      <c r="O84" s="1"/>
      <c r="P84" s="16"/>
      <c r="Q84" s="1"/>
      <c r="R84" s="1"/>
      <c r="S84" s="1"/>
      <c r="T84" s="1"/>
      <c r="U84" s="1"/>
      <c r="V84" s="1"/>
      <c r="W84" s="1"/>
      <c r="X84" s="16"/>
    </row>
    <row r="85" spans="2:24" x14ac:dyDescent="0.25">
      <c r="B85" s="1"/>
      <c r="C85" s="1"/>
      <c r="D85" s="16"/>
      <c r="E85" s="1"/>
      <c r="F85" s="1"/>
      <c r="G85" s="16"/>
      <c r="H85" s="1"/>
      <c r="I85" s="1"/>
      <c r="J85" s="1"/>
      <c r="K85" s="1"/>
      <c r="L85" s="1"/>
      <c r="M85" s="1"/>
      <c r="N85" s="1"/>
      <c r="O85" s="1"/>
      <c r="P85" s="16"/>
      <c r="Q85" s="1"/>
      <c r="R85" s="1"/>
      <c r="S85" s="1"/>
      <c r="T85" s="1"/>
      <c r="U85" s="1"/>
      <c r="V85" s="1"/>
      <c r="W85" s="1"/>
      <c r="X85" s="16"/>
    </row>
    <row r="86" spans="2:24" x14ac:dyDescent="0.25">
      <c r="B86" s="1"/>
      <c r="C86" s="1"/>
      <c r="D86" s="16"/>
      <c r="E86" s="1"/>
      <c r="F86" s="1"/>
      <c r="G86" s="16"/>
      <c r="H86" s="1"/>
      <c r="I86" s="1"/>
      <c r="J86" s="1"/>
      <c r="K86" s="1"/>
      <c r="L86" s="1"/>
      <c r="M86" s="1"/>
      <c r="N86" s="1"/>
      <c r="O86" s="1"/>
      <c r="P86" s="16"/>
      <c r="Q86" s="1"/>
      <c r="R86" s="1"/>
      <c r="S86" s="1"/>
      <c r="T86" s="1"/>
      <c r="U86" s="1"/>
      <c r="V86" s="1"/>
      <c r="W86" s="1"/>
      <c r="X86" s="16"/>
    </row>
    <row r="87" spans="2:24" x14ac:dyDescent="0.25">
      <c r="B87" s="1"/>
      <c r="C87" s="1"/>
      <c r="D87" s="16"/>
      <c r="E87" s="1"/>
      <c r="F87" s="1"/>
      <c r="G87" s="16"/>
      <c r="H87" s="1"/>
      <c r="I87" s="1"/>
      <c r="J87" s="1"/>
      <c r="K87" s="1"/>
      <c r="L87" s="1"/>
      <c r="M87" s="1"/>
      <c r="N87" s="1"/>
      <c r="O87" s="1"/>
      <c r="P87" s="16"/>
      <c r="Q87" s="1"/>
      <c r="R87" s="1"/>
      <c r="S87" s="1"/>
      <c r="T87" s="1"/>
      <c r="U87" s="1"/>
      <c r="V87" s="1"/>
      <c r="W87" s="1"/>
      <c r="X87" s="16"/>
    </row>
    <row r="88" spans="2:24" x14ac:dyDescent="0.25">
      <c r="B88" s="1"/>
      <c r="C88" s="1"/>
      <c r="D88" s="16"/>
      <c r="E88" s="1"/>
      <c r="F88" s="1"/>
      <c r="G88" s="16"/>
      <c r="H88" s="1"/>
      <c r="I88" s="1"/>
      <c r="J88" s="1"/>
      <c r="K88" s="1"/>
      <c r="L88" s="1"/>
      <c r="M88" s="1"/>
      <c r="N88" s="1"/>
      <c r="O88" s="1"/>
      <c r="P88" s="16"/>
      <c r="Q88" s="1"/>
      <c r="R88" s="1"/>
      <c r="S88" s="1"/>
      <c r="T88" s="1"/>
      <c r="U88" s="1"/>
      <c r="V88" s="1"/>
      <c r="W88" s="1"/>
      <c r="X88" s="16"/>
    </row>
    <row r="89" spans="2:24" x14ac:dyDescent="0.25">
      <c r="B89" s="1"/>
      <c r="C89" s="1"/>
      <c r="D89" s="16"/>
      <c r="E89" s="1"/>
      <c r="F89" s="1"/>
      <c r="G89" s="16"/>
      <c r="H89" s="1"/>
      <c r="I89" s="1"/>
      <c r="J89" s="1"/>
      <c r="K89" s="1"/>
      <c r="L89" s="1"/>
      <c r="M89" s="1"/>
      <c r="N89" s="1"/>
      <c r="O89" s="1"/>
      <c r="P89" s="16"/>
      <c r="Q89" s="1"/>
      <c r="R89" s="1"/>
      <c r="S89" s="1"/>
      <c r="T89" s="1"/>
      <c r="U89" s="1"/>
      <c r="V89" s="1"/>
      <c r="W89" s="1"/>
      <c r="X89" s="16"/>
    </row>
    <row r="90" spans="2:24" x14ac:dyDescent="0.25">
      <c r="B90" s="1"/>
      <c r="C90" s="1"/>
      <c r="D90" s="16"/>
      <c r="E90" s="1"/>
      <c r="F90" s="1"/>
      <c r="G90" s="16"/>
      <c r="H90" s="1"/>
      <c r="I90" s="1"/>
      <c r="J90" s="1"/>
      <c r="K90" s="1"/>
      <c r="L90" s="1"/>
      <c r="M90" s="1"/>
      <c r="N90" s="1"/>
      <c r="O90" s="1"/>
      <c r="P90" s="16"/>
      <c r="Q90" s="1"/>
      <c r="R90" s="1"/>
      <c r="S90" s="1"/>
      <c r="T90" s="1"/>
      <c r="U90" s="1"/>
      <c r="V90" s="1"/>
      <c r="W90" s="1"/>
      <c r="X90" s="16"/>
    </row>
    <row r="91" spans="2:24" x14ac:dyDescent="0.25">
      <c r="B91" s="1"/>
      <c r="C91" s="1"/>
      <c r="D91" s="16"/>
      <c r="E91" s="1"/>
      <c r="F91" s="1"/>
      <c r="G91" s="16"/>
      <c r="H91" s="1"/>
      <c r="I91" s="1"/>
      <c r="J91" s="1"/>
      <c r="K91" s="1"/>
      <c r="L91" s="1"/>
      <c r="M91" s="1"/>
      <c r="N91" s="1"/>
      <c r="O91" s="1"/>
      <c r="P91" s="16"/>
      <c r="Q91" s="1"/>
      <c r="R91" s="1"/>
      <c r="S91" s="1"/>
      <c r="T91" s="1"/>
      <c r="U91" s="1"/>
      <c r="V91" s="1"/>
      <c r="W91" s="1"/>
      <c r="X91" s="16"/>
    </row>
    <row r="92" spans="2:24" x14ac:dyDescent="0.25">
      <c r="B92" s="1"/>
      <c r="C92" s="1"/>
      <c r="D92" s="16"/>
      <c r="E92" s="1"/>
      <c r="F92" s="1"/>
      <c r="G92" s="16"/>
      <c r="H92" s="1"/>
      <c r="I92" s="1"/>
      <c r="J92" s="1"/>
      <c r="K92" s="1"/>
      <c r="L92" s="1"/>
      <c r="M92" s="1"/>
      <c r="N92" s="1"/>
      <c r="O92" s="1"/>
      <c r="P92" s="16"/>
      <c r="Q92" s="1"/>
      <c r="R92" s="1"/>
      <c r="S92" s="1"/>
      <c r="T92" s="1"/>
      <c r="U92" s="1"/>
      <c r="V92" s="1"/>
      <c r="W92" s="1"/>
      <c r="X92" s="16"/>
    </row>
    <row r="93" spans="2:24" x14ac:dyDescent="0.25">
      <c r="B93" s="1"/>
      <c r="C93" s="1"/>
      <c r="D93" s="16"/>
      <c r="E93" s="1"/>
      <c r="F93" s="1"/>
      <c r="G93" s="16"/>
      <c r="H93" s="1"/>
      <c r="I93" s="1"/>
      <c r="J93" s="1"/>
      <c r="K93" s="1"/>
      <c r="L93" s="1"/>
      <c r="M93" s="1"/>
      <c r="N93" s="1"/>
      <c r="O93" s="1"/>
      <c r="P93" s="16"/>
      <c r="Q93" s="1"/>
      <c r="R93" s="1"/>
      <c r="S93" s="1"/>
      <c r="T93" s="1"/>
      <c r="U93" s="1"/>
      <c r="V93" s="1"/>
      <c r="W93" s="1"/>
      <c r="X93" s="16"/>
    </row>
    <row r="94" spans="2:24" x14ac:dyDescent="0.25">
      <c r="B94" s="1"/>
      <c r="C94" s="1"/>
      <c r="D94" s="16"/>
      <c r="E94" s="1"/>
      <c r="F94" s="1"/>
      <c r="G94" s="16"/>
      <c r="H94" s="1"/>
      <c r="I94" s="1"/>
      <c r="J94" s="1"/>
      <c r="K94" s="1"/>
      <c r="L94" s="1"/>
      <c r="M94" s="1"/>
      <c r="N94" s="1"/>
      <c r="O94" s="1"/>
      <c r="P94" s="16"/>
      <c r="Q94" s="1"/>
      <c r="R94" s="1"/>
      <c r="S94" s="1"/>
      <c r="T94" s="1"/>
      <c r="U94" s="1"/>
      <c r="V94" s="1"/>
      <c r="W94" s="1"/>
      <c r="X94" s="16"/>
    </row>
    <row r="95" spans="2:24" x14ac:dyDescent="0.25">
      <c r="B95" s="1"/>
      <c r="C95" s="1"/>
      <c r="D95" s="16"/>
      <c r="E95" s="1"/>
      <c r="F95" s="1"/>
      <c r="G95" s="16"/>
      <c r="H95" s="1"/>
      <c r="I95" s="1"/>
      <c r="J95" s="1"/>
      <c r="K95" s="1"/>
      <c r="L95" s="1"/>
      <c r="M95" s="1"/>
      <c r="N95" s="1"/>
      <c r="O95" s="1"/>
      <c r="P95" s="16"/>
      <c r="Q95" s="1"/>
      <c r="R95" s="1"/>
      <c r="S95" s="1"/>
      <c r="T95" s="1"/>
      <c r="U95" s="1"/>
      <c r="V95" s="1"/>
      <c r="W95" s="1"/>
      <c r="X95" s="16"/>
    </row>
    <row r="96" spans="2:24" x14ac:dyDescent="0.25">
      <c r="B96" s="1"/>
      <c r="C96" s="1"/>
      <c r="D96" s="16"/>
      <c r="E96" s="1"/>
      <c r="F96" s="1"/>
      <c r="G96" s="16"/>
      <c r="H96" s="1"/>
      <c r="I96" s="1"/>
      <c r="J96" s="1"/>
      <c r="K96" s="1"/>
      <c r="L96" s="1"/>
      <c r="M96" s="1"/>
      <c r="N96" s="1"/>
      <c r="O96" s="1"/>
      <c r="P96" s="16"/>
      <c r="Q96" s="1"/>
      <c r="R96" s="1"/>
      <c r="S96" s="1"/>
      <c r="T96" s="1"/>
      <c r="U96" s="1"/>
      <c r="V96" s="1"/>
      <c r="W96" s="1"/>
      <c r="X96" s="16"/>
    </row>
    <row r="97" spans="2:24" x14ac:dyDescent="0.25">
      <c r="B97" s="1"/>
      <c r="C97" s="1"/>
      <c r="D97" s="16"/>
      <c r="E97" s="1"/>
      <c r="F97" s="1"/>
      <c r="G97" s="16"/>
      <c r="H97" s="1"/>
      <c r="I97" s="1"/>
      <c r="J97" s="1"/>
      <c r="K97" s="1"/>
      <c r="L97" s="1"/>
      <c r="M97" s="1"/>
      <c r="N97" s="1"/>
      <c r="O97" s="1"/>
      <c r="P97" s="16"/>
      <c r="Q97" s="1"/>
      <c r="R97" s="1"/>
      <c r="S97" s="1"/>
      <c r="T97" s="1"/>
      <c r="U97" s="1"/>
      <c r="V97" s="1"/>
      <c r="W97" s="1"/>
      <c r="X97" s="16"/>
    </row>
    <row r="98" spans="2:24" x14ac:dyDescent="0.25">
      <c r="B98" s="1"/>
      <c r="C98" s="1"/>
      <c r="D98" s="16"/>
      <c r="E98" s="1"/>
      <c r="F98" s="1"/>
      <c r="G98" s="16"/>
      <c r="H98" s="1"/>
      <c r="I98" s="1"/>
      <c r="J98" s="1"/>
      <c r="K98" s="1"/>
      <c r="L98" s="1"/>
      <c r="M98" s="1"/>
      <c r="N98" s="1"/>
      <c r="O98" s="1"/>
      <c r="P98" s="16"/>
      <c r="Q98" s="1"/>
      <c r="R98" s="1"/>
      <c r="S98" s="1"/>
      <c r="T98" s="1"/>
      <c r="U98" s="1"/>
      <c r="V98" s="1"/>
      <c r="W98" s="1"/>
      <c r="X98" s="16"/>
    </row>
    <row r="99" spans="2:24" x14ac:dyDescent="0.25">
      <c r="B99" s="1"/>
      <c r="C99" s="1"/>
      <c r="D99" s="16"/>
      <c r="E99" s="1"/>
      <c r="F99" s="1"/>
      <c r="G99" s="16"/>
      <c r="H99" s="1"/>
      <c r="I99" s="1"/>
      <c r="J99" s="1"/>
      <c r="K99" s="1"/>
      <c r="L99" s="1"/>
      <c r="M99" s="1"/>
      <c r="N99" s="1"/>
      <c r="O99" s="1"/>
      <c r="P99" s="16"/>
      <c r="Q99" s="1"/>
      <c r="R99" s="1"/>
      <c r="S99" s="1"/>
      <c r="T99" s="1"/>
      <c r="U99" s="1"/>
      <c r="V99" s="1"/>
      <c r="W99" s="1"/>
      <c r="X99" s="16"/>
    </row>
    <row r="100" spans="2:24" x14ac:dyDescent="0.25">
      <c r="B100" s="1"/>
      <c r="C100" s="1"/>
      <c r="D100" s="16"/>
      <c r="E100" s="1"/>
      <c r="F100" s="1"/>
      <c r="G100" s="16"/>
      <c r="H100" s="1"/>
      <c r="I100" s="1"/>
      <c r="J100" s="1"/>
      <c r="K100" s="1"/>
      <c r="L100" s="1"/>
      <c r="M100" s="1"/>
      <c r="N100" s="1"/>
      <c r="O100" s="1"/>
      <c r="P100" s="16"/>
      <c r="Q100" s="1"/>
      <c r="R100" s="1"/>
      <c r="S100" s="1"/>
      <c r="T100" s="1"/>
      <c r="U100" s="1"/>
      <c r="V100" s="1"/>
      <c r="W100" s="1"/>
      <c r="X100" s="16"/>
    </row>
    <row r="101" spans="2:24" x14ac:dyDescent="0.25">
      <c r="B101" s="1"/>
      <c r="C101" s="1"/>
      <c r="D101" s="16"/>
      <c r="E101" s="1"/>
      <c r="F101" s="1"/>
      <c r="G101" s="16"/>
      <c r="H101" s="1"/>
      <c r="I101" s="1"/>
      <c r="J101" s="1"/>
      <c r="K101" s="1"/>
      <c r="L101" s="1"/>
      <c r="M101" s="1"/>
      <c r="N101" s="1"/>
      <c r="O101" s="1"/>
      <c r="P101" s="16"/>
      <c r="Q101" s="1"/>
      <c r="R101" s="1"/>
      <c r="S101" s="1"/>
      <c r="T101" s="1"/>
      <c r="U101" s="1"/>
      <c r="V101" s="1"/>
      <c r="W101" s="1"/>
      <c r="X101" s="16"/>
    </row>
    <row r="102" spans="2:24" x14ac:dyDescent="0.25">
      <c r="B102" s="1"/>
      <c r="C102" s="1"/>
      <c r="D102" s="16"/>
      <c r="E102" s="1"/>
      <c r="F102" s="1"/>
      <c r="G102" s="16"/>
      <c r="H102" s="1"/>
      <c r="I102" s="1"/>
      <c r="J102" s="1"/>
      <c r="K102" s="1"/>
      <c r="L102" s="1"/>
      <c r="M102" s="1"/>
      <c r="N102" s="1"/>
      <c r="O102" s="1"/>
      <c r="P102" s="16"/>
      <c r="Q102" s="1"/>
      <c r="R102" s="1"/>
      <c r="S102" s="1"/>
      <c r="T102" s="1"/>
      <c r="U102" s="1"/>
      <c r="V102" s="1"/>
      <c r="W102" s="1"/>
      <c r="X102" s="16"/>
    </row>
    <row r="103" spans="2:24" x14ac:dyDescent="0.25">
      <c r="B103" s="1"/>
      <c r="C103" s="1"/>
      <c r="D103" s="16"/>
      <c r="E103" s="1"/>
      <c r="F103" s="1"/>
      <c r="G103" s="16"/>
      <c r="H103" s="1"/>
      <c r="I103" s="1"/>
      <c r="J103" s="1"/>
      <c r="K103" s="1"/>
      <c r="L103" s="1"/>
      <c r="M103" s="1"/>
      <c r="N103" s="1"/>
      <c r="O103" s="1"/>
      <c r="P103" s="16"/>
      <c r="Q103" s="1"/>
      <c r="R103" s="1"/>
      <c r="S103" s="1"/>
      <c r="T103" s="1"/>
      <c r="U103" s="1"/>
      <c r="V103" s="1"/>
      <c r="W103" s="1"/>
      <c r="X103" s="16"/>
    </row>
    <row r="104" spans="2:24" x14ac:dyDescent="0.25">
      <c r="B104" s="1"/>
      <c r="C104" s="1"/>
      <c r="D104" s="16"/>
      <c r="E104" s="1"/>
      <c r="F104" s="1"/>
      <c r="G104" s="16"/>
      <c r="H104" s="1"/>
      <c r="I104" s="1"/>
      <c r="J104" s="1"/>
      <c r="K104" s="1"/>
      <c r="L104" s="1"/>
      <c r="M104" s="1"/>
      <c r="N104" s="1"/>
      <c r="O104" s="1"/>
      <c r="P104" s="16"/>
      <c r="Q104" s="1"/>
      <c r="R104" s="1"/>
      <c r="S104" s="1"/>
      <c r="T104" s="1"/>
      <c r="U104" s="1"/>
      <c r="V104" s="1"/>
      <c r="W104" s="1"/>
      <c r="X104" s="16"/>
    </row>
    <row r="105" spans="2:24" x14ac:dyDescent="0.25">
      <c r="B105" s="1"/>
      <c r="C105" s="1"/>
      <c r="D105" s="16"/>
      <c r="E105" s="1"/>
      <c r="F105" s="1"/>
      <c r="G105" s="16"/>
      <c r="H105" s="1"/>
      <c r="I105" s="1"/>
      <c r="J105" s="1"/>
      <c r="K105" s="1"/>
      <c r="L105" s="1"/>
      <c r="M105" s="1"/>
      <c r="N105" s="1"/>
      <c r="O105" s="1"/>
      <c r="P105" s="16"/>
      <c r="Q105" s="1"/>
      <c r="R105" s="1"/>
      <c r="S105" s="1"/>
      <c r="T105" s="1"/>
      <c r="U105" s="1"/>
      <c r="V105" s="1"/>
      <c r="W105" s="1"/>
      <c r="X105" s="16"/>
    </row>
    <row r="106" spans="2:24" x14ac:dyDescent="0.25">
      <c r="B106" s="1"/>
      <c r="C106" s="1"/>
      <c r="D106" s="16"/>
      <c r="E106" s="1"/>
      <c r="F106" s="1"/>
      <c r="G106" s="16"/>
      <c r="H106" s="1"/>
      <c r="I106" s="1"/>
      <c r="J106" s="1"/>
      <c r="K106" s="1"/>
      <c r="L106" s="1"/>
      <c r="M106" s="1"/>
      <c r="N106" s="1"/>
      <c r="O106" s="1"/>
      <c r="P106" s="16"/>
      <c r="Q106" s="1"/>
      <c r="R106" s="1"/>
      <c r="S106" s="1"/>
      <c r="T106" s="1"/>
      <c r="U106" s="1"/>
      <c r="V106" s="1"/>
      <c r="W106" s="1"/>
      <c r="X106" s="16"/>
    </row>
    <row r="107" spans="2:24" x14ac:dyDescent="0.25">
      <c r="B107" s="1"/>
      <c r="C107" s="1"/>
      <c r="D107" s="16"/>
      <c r="E107" s="1"/>
      <c r="F107" s="1"/>
      <c r="G107" s="16"/>
      <c r="H107" s="1"/>
      <c r="I107" s="1"/>
      <c r="J107" s="1"/>
      <c r="K107" s="1"/>
      <c r="L107" s="1"/>
      <c r="M107" s="1"/>
      <c r="N107" s="1"/>
      <c r="O107" s="1"/>
      <c r="P107" s="16"/>
      <c r="Q107" s="1"/>
      <c r="R107" s="1"/>
      <c r="S107" s="1"/>
      <c r="T107" s="1"/>
      <c r="U107" s="1"/>
      <c r="V107" s="1"/>
      <c r="W107" s="1"/>
      <c r="X107" s="16"/>
    </row>
    <row r="108" spans="2:24" x14ac:dyDescent="0.25">
      <c r="B108" s="1"/>
      <c r="C108" s="1"/>
      <c r="D108" s="16"/>
      <c r="E108" s="1"/>
      <c r="F108" s="1"/>
      <c r="G108" s="16"/>
      <c r="H108" s="1"/>
      <c r="I108" s="1"/>
      <c r="J108" s="1"/>
      <c r="K108" s="1"/>
      <c r="L108" s="1"/>
      <c r="M108" s="1"/>
      <c r="N108" s="1"/>
      <c r="O108" s="1"/>
      <c r="P108" s="16"/>
      <c r="Q108" s="1"/>
      <c r="R108" s="1"/>
      <c r="S108" s="1"/>
      <c r="T108" s="1"/>
      <c r="U108" s="1"/>
      <c r="V108" s="1"/>
      <c r="W108" s="1"/>
      <c r="X108" s="16"/>
    </row>
    <row r="109" spans="2:24" x14ac:dyDescent="0.25">
      <c r="B109" s="1"/>
      <c r="C109" s="1"/>
      <c r="D109" s="16"/>
      <c r="E109" s="1"/>
      <c r="F109" s="1"/>
      <c r="G109" s="16"/>
      <c r="H109" s="1"/>
      <c r="I109" s="1"/>
      <c r="J109" s="1"/>
      <c r="K109" s="1"/>
      <c r="L109" s="1"/>
      <c r="M109" s="1"/>
      <c r="N109" s="1"/>
      <c r="O109" s="1"/>
      <c r="P109" s="16"/>
      <c r="Q109" s="1"/>
      <c r="R109" s="1"/>
      <c r="S109" s="1"/>
      <c r="T109" s="1"/>
      <c r="U109" s="1"/>
      <c r="V109" s="1"/>
      <c r="W109" s="1"/>
      <c r="X109" s="16"/>
    </row>
    <row r="110" spans="2:24" x14ac:dyDescent="0.25">
      <c r="B110" s="1"/>
      <c r="C110" s="1"/>
      <c r="D110" s="16"/>
      <c r="E110" s="1"/>
      <c r="F110" s="1"/>
      <c r="G110" s="16"/>
      <c r="H110" s="1"/>
      <c r="I110" s="1"/>
      <c r="J110" s="1"/>
      <c r="K110" s="1"/>
      <c r="L110" s="1"/>
      <c r="M110" s="1"/>
      <c r="N110" s="1"/>
      <c r="O110" s="1"/>
      <c r="P110" s="16"/>
      <c r="Q110" s="1"/>
      <c r="R110" s="1"/>
      <c r="S110" s="1"/>
      <c r="T110" s="1"/>
      <c r="U110" s="1"/>
      <c r="V110" s="1"/>
      <c r="W110" s="1"/>
      <c r="X110" s="16"/>
    </row>
    <row r="111" spans="2:24" x14ac:dyDescent="0.25">
      <c r="B111" s="1"/>
      <c r="C111" s="1"/>
      <c r="D111" s="16"/>
      <c r="E111" s="1"/>
      <c r="F111" s="1"/>
      <c r="G111" s="16"/>
      <c r="H111" s="1"/>
      <c r="I111" s="1"/>
      <c r="J111" s="1"/>
      <c r="K111" s="1"/>
      <c r="L111" s="1"/>
      <c r="M111" s="1"/>
      <c r="N111" s="1"/>
      <c r="O111" s="1"/>
      <c r="P111" s="16"/>
      <c r="Q111" s="1"/>
      <c r="R111" s="1"/>
      <c r="S111" s="1"/>
      <c r="T111" s="1"/>
      <c r="U111" s="1"/>
      <c r="V111" s="1"/>
      <c r="W111" s="1"/>
      <c r="X111" s="16"/>
    </row>
    <row r="112" spans="2:24" x14ac:dyDescent="0.25">
      <c r="B112" s="1"/>
      <c r="C112" s="1"/>
      <c r="D112" s="16"/>
      <c r="E112" s="1"/>
      <c r="F112" s="1"/>
      <c r="G112" s="16"/>
      <c r="H112" s="1"/>
      <c r="I112" s="1"/>
      <c r="J112" s="1"/>
      <c r="K112" s="1"/>
      <c r="L112" s="1"/>
      <c r="M112" s="1"/>
      <c r="N112" s="1"/>
      <c r="O112" s="1"/>
      <c r="P112" s="16"/>
      <c r="Q112" s="1"/>
      <c r="R112" s="1"/>
      <c r="S112" s="1"/>
      <c r="T112" s="1"/>
      <c r="U112" s="1"/>
      <c r="V112" s="1"/>
      <c r="W112" s="1"/>
      <c r="X112" s="16"/>
    </row>
    <row r="113" spans="2:24" x14ac:dyDescent="0.25">
      <c r="B113" s="1"/>
      <c r="C113" s="1"/>
      <c r="D113" s="16"/>
      <c r="E113" s="1"/>
      <c r="F113" s="1"/>
      <c r="G113" s="16"/>
      <c r="H113" s="1"/>
      <c r="I113" s="1"/>
      <c r="J113" s="1"/>
      <c r="K113" s="1"/>
      <c r="L113" s="1"/>
      <c r="M113" s="1"/>
      <c r="N113" s="1"/>
      <c r="O113" s="1"/>
      <c r="P113" s="16"/>
      <c r="Q113" s="1"/>
      <c r="R113" s="1"/>
      <c r="S113" s="1"/>
      <c r="T113" s="1"/>
      <c r="U113" s="1"/>
      <c r="V113" s="1"/>
      <c r="W113" s="1"/>
      <c r="X113" s="16"/>
    </row>
    <row r="114" spans="2:24" x14ac:dyDescent="0.25">
      <c r="B114" s="1"/>
      <c r="C114" s="1"/>
      <c r="D114" s="16"/>
      <c r="E114" s="1"/>
      <c r="F114" s="1"/>
      <c r="G114" s="16"/>
      <c r="H114" s="1"/>
      <c r="I114" s="1"/>
      <c r="J114" s="1"/>
      <c r="K114" s="1"/>
      <c r="L114" s="1"/>
      <c r="M114" s="1"/>
      <c r="N114" s="1"/>
      <c r="O114" s="1"/>
      <c r="P114" s="16"/>
      <c r="Q114" s="1"/>
      <c r="R114" s="1"/>
      <c r="S114" s="1"/>
      <c r="T114" s="1"/>
      <c r="U114" s="1"/>
      <c r="V114" s="1"/>
      <c r="W114" s="1"/>
      <c r="X114" s="16"/>
    </row>
    <row r="115" spans="2:24" x14ac:dyDescent="0.25">
      <c r="B115" s="1"/>
      <c r="C115" s="1"/>
      <c r="D115" s="16"/>
      <c r="E115" s="1"/>
      <c r="F115" s="1"/>
      <c r="G115" s="16"/>
      <c r="H115" s="1"/>
      <c r="I115" s="1"/>
      <c r="J115" s="1"/>
      <c r="K115" s="1"/>
      <c r="L115" s="1"/>
      <c r="M115" s="1"/>
      <c r="N115" s="1"/>
      <c r="O115" s="1"/>
      <c r="P115" s="16"/>
      <c r="Q115" s="1"/>
      <c r="R115" s="1"/>
      <c r="S115" s="1"/>
      <c r="T115" s="1"/>
      <c r="U115" s="1"/>
      <c r="V115" s="1"/>
      <c r="W115" s="1"/>
      <c r="X115" s="16"/>
    </row>
    <row r="116" spans="2:24" x14ac:dyDescent="0.25">
      <c r="B116" s="1"/>
      <c r="C116" s="1"/>
      <c r="D116" s="16"/>
      <c r="E116" s="1"/>
      <c r="F116" s="1"/>
      <c r="G116" s="16"/>
      <c r="H116" s="1"/>
      <c r="I116" s="1"/>
      <c r="J116" s="1"/>
      <c r="K116" s="1"/>
      <c r="L116" s="1"/>
      <c r="M116" s="1"/>
      <c r="N116" s="1"/>
      <c r="O116" s="1"/>
      <c r="P116" s="16"/>
      <c r="Q116" s="1"/>
      <c r="R116" s="1"/>
      <c r="S116" s="1"/>
      <c r="T116" s="1"/>
      <c r="U116" s="1"/>
      <c r="V116" s="1"/>
      <c r="W116" s="1"/>
      <c r="X116" s="16"/>
    </row>
    <row r="117" spans="2:24" x14ac:dyDescent="0.25">
      <c r="B117" s="1"/>
      <c r="C117" s="1"/>
      <c r="D117" s="16"/>
      <c r="E117" s="1"/>
      <c r="F117" s="1"/>
      <c r="G117" s="16"/>
      <c r="H117" s="1"/>
      <c r="I117" s="1"/>
      <c r="J117" s="1"/>
      <c r="K117" s="1"/>
      <c r="L117" s="1"/>
      <c r="M117" s="1"/>
      <c r="N117" s="1"/>
      <c r="O117" s="1"/>
      <c r="P117" s="16"/>
      <c r="Q117" s="1"/>
      <c r="R117" s="1"/>
      <c r="S117" s="1"/>
      <c r="T117" s="1"/>
      <c r="U117" s="1"/>
      <c r="V117" s="1"/>
      <c r="W117" s="1"/>
      <c r="X117" s="16"/>
    </row>
    <row r="118" spans="2:24" x14ac:dyDescent="0.25">
      <c r="B118" s="1"/>
      <c r="C118" s="1"/>
      <c r="D118" s="16"/>
      <c r="E118" s="1"/>
      <c r="F118" s="1"/>
      <c r="G118" s="16"/>
      <c r="H118" s="1"/>
      <c r="I118" s="1"/>
      <c r="J118" s="1"/>
      <c r="K118" s="1"/>
      <c r="L118" s="1"/>
      <c r="M118" s="1"/>
      <c r="N118" s="1"/>
      <c r="O118" s="1"/>
      <c r="P118" s="16"/>
      <c r="Q118" s="1"/>
      <c r="R118" s="1"/>
      <c r="S118" s="1"/>
      <c r="T118" s="1"/>
      <c r="U118" s="1"/>
      <c r="V118" s="1"/>
      <c r="W118" s="1"/>
      <c r="X118" s="16"/>
    </row>
    <row r="119" spans="2:24" x14ac:dyDescent="0.25">
      <c r="B119" s="1"/>
      <c r="C119" s="1"/>
      <c r="D119" s="16"/>
      <c r="E119" s="1"/>
      <c r="F119" s="1"/>
      <c r="G119" s="16"/>
      <c r="H119" s="1"/>
      <c r="I119" s="1"/>
      <c r="J119" s="1"/>
      <c r="K119" s="1"/>
      <c r="L119" s="1"/>
      <c r="M119" s="1"/>
      <c r="N119" s="1"/>
      <c r="O119" s="1"/>
      <c r="P119" s="16"/>
      <c r="Q119" s="1"/>
      <c r="R119" s="1"/>
      <c r="S119" s="1"/>
      <c r="T119" s="1"/>
      <c r="U119" s="1"/>
      <c r="V119" s="1"/>
      <c r="W119" s="1"/>
      <c r="X119" s="16"/>
    </row>
    <row r="120" spans="2:24" x14ac:dyDescent="0.25">
      <c r="B120" s="1"/>
      <c r="C120" s="1"/>
      <c r="D120" s="16"/>
      <c r="E120" s="1"/>
      <c r="F120" s="1"/>
      <c r="G120" s="16"/>
      <c r="H120" s="1"/>
      <c r="I120" s="1"/>
      <c r="J120" s="1"/>
      <c r="K120" s="1"/>
      <c r="L120" s="1"/>
      <c r="M120" s="1"/>
      <c r="N120" s="1"/>
      <c r="O120" s="1"/>
      <c r="P120" s="16"/>
      <c r="Q120" s="1"/>
      <c r="R120" s="1"/>
      <c r="S120" s="1"/>
      <c r="T120" s="1"/>
      <c r="U120" s="1"/>
      <c r="V120" s="1"/>
      <c r="W120" s="1"/>
      <c r="X120" s="16"/>
    </row>
    <row r="121" spans="2:24" x14ac:dyDescent="0.25">
      <c r="B121" s="1"/>
      <c r="C121" s="1"/>
      <c r="D121" s="16"/>
      <c r="E121" s="1"/>
      <c r="F121" s="1"/>
      <c r="G121" s="16"/>
      <c r="H121" s="1"/>
      <c r="I121" s="1"/>
      <c r="J121" s="1"/>
      <c r="K121" s="1"/>
      <c r="L121" s="1"/>
      <c r="M121" s="1"/>
      <c r="N121" s="1"/>
      <c r="O121" s="1"/>
      <c r="P121" s="16"/>
      <c r="Q121" s="1"/>
      <c r="R121" s="1"/>
      <c r="S121" s="1"/>
      <c r="T121" s="1"/>
      <c r="U121" s="1"/>
      <c r="V121" s="1"/>
      <c r="W121" s="1"/>
      <c r="X121" s="16"/>
    </row>
    <row r="122" spans="2:24" x14ac:dyDescent="0.25">
      <c r="B122" s="1"/>
      <c r="C122" s="1"/>
      <c r="D122" s="16"/>
      <c r="E122" s="1"/>
      <c r="F122" s="1"/>
      <c r="G122" s="16"/>
      <c r="H122" s="1"/>
      <c r="I122" s="1"/>
      <c r="J122" s="1"/>
      <c r="K122" s="1"/>
      <c r="L122" s="1"/>
      <c r="M122" s="1"/>
      <c r="N122" s="1"/>
      <c r="O122" s="1"/>
      <c r="P122" s="16"/>
      <c r="Q122" s="1"/>
      <c r="R122" s="1"/>
      <c r="S122" s="1"/>
      <c r="T122" s="1"/>
      <c r="U122" s="1"/>
      <c r="V122" s="1"/>
      <c r="W122" s="1"/>
      <c r="X122" s="16"/>
    </row>
    <row r="123" spans="2:24" x14ac:dyDescent="0.25">
      <c r="B123" s="1"/>
      <c r="C123" s="1"/>
      <c r="D123" s="16"/>
      <c r="E123" s="1"/>
      <c r="F123" s="1"/>
      <c r="G123" s="16"/>
      <c r="H123" s="1"/>
      <c r="I123" s="1"/>
      <c r="J123" s="1"/>
      <c r="K123" s="1"/>
      <c r="L123" s="1"/>
      <c r="M123" s="1"/>
      <c r="N123" s="1"/>
      <c r="O123" s="1"/>
      <c r="P123" s="16"/>
      <c r="Q123" s="1"/>
      <c r="R123" s="1"/>
      <c r="S123" s="1"/>
      <c r="T123" s="1"/>
      <c r="U123" s="1"/>
      <c r="V123" s="1"/>
      <c r="W123" s="1"/>
      <c r="X123" s="16"/>
    </row>
    <row r="124" spans="2:24" x14ac:dyDescent="0.25">
      <c r="B124" s="1"/>
      <c r="C124" s="1"/>
      <c r="D124" s="16"/>
      <c r="E124" s="1"/>
      <c r="F124" s="1"/>
      <c r="G124" s="16"/>
      <c r="H124" s="1"/>
      <c r="I124" s="1"/>
      <c r="J124" s="1"/>
      <c r="K124" s="1"/>
      <c r="L124" s="1"/>
      <c r="M124" s="1"/>
      <c r="N124" s="1"/>
      <c r="O124" s="1"/>
      <c r="P124" s="16"/>
      <c r="Q124" s="1"/>
      <c r="R124" s="1"/>
      <c r="S124" s="1"/>
      <c r="T124" s="1"/>
      <c r="U124" s="1"/>
      <c r="V124" s="1"/>
      <c r="W124" s="1"/>
      <c r="X124" s="16"/>
    </row>
    <row r="125" spans="2:24" x14ac:dyDescent="0.25">
      <c r="B125" s="1"/>
      <c r="C125" s="1"/>
      <c r="D125" s="16"/>
      <c r="E125" s="1"/>
      <c r="F125" s="1"/>
      <c r="G125" s="16"/>
      <c r="H125" s="1"/>
      <c r="I125" s="1"/>
      <c r="J125" s="1"/>
      <c r="K125" s="1"/>
      <c r="L125" s="1"/>
      <c r="M125" s="1"/>
      <c r="N125" s="1"/>
      <c r="O125" s="1"/>
      <c r="P125" s="16"/>
      <c r="Q125" s="1"/>
      <c r="R125" s="1"/>
      <c r="S125" s="1"/>
      <c r="T125" s="1"/>
      <c r="U125" s="1"/>
      <c r="V125" s="1"/>
      <c r="W125" s="1"/>
      <c r="X125" s="16"/>
    </row>
    <row r="126" spans="2:24" x14ac:dyDescent="0.25">
      <c r="B126" s="1"/>
      <c r="C126" s="1"/>
      <c r="D126" s="16"/>
      <c r="E126" s="1"/>
      <c r="F126" s="1"/>
      <c r="G126" s="16"/>
      <c r="H126" s="1"/>
      <c r="I126" s="1"/>
      <c r="J126" s="1"/>
      <c r="K126" s="1"/>
      <c r="L126" s="1"/>
      <c r="M126" s="1"/>
      <c r="N126" s="1"/>
      <c r="O126" s="1"/>
      <c r="P126" s="16"/>
      <c r="Q126" s="1"/>
      <c r="R126" s="1"/>
      <c r="S126" s="1"/>
      <c r="T126" s="1"/>
      <c r="U126" s="1"/>
      <c r="V126" s="1"/>
      <c r="W126" s="1"/>
      <c r="X126" s="16"/>
    </row>
    <row r="127" spans="2:24" x14ac:dyDescent="0.25">
      <c r="B127" s="1"/>
      <c r="C127" s="1"/>
      <c r="D127" s="16"/>
      <c r="E127" s="1"/>
      <c r="F127" s="1"/>
      <c r="G127" s="16"/>
      <c r="H127" s="1"/>
      <c r="I127" s="1"/>
      <c r="J127" s="1"/>
      <c r="K127" s="1"/>
      <c r="L127" s="1"/>
      <c r="M127" s="1"/>
      <c r="N127" s="1"/>
      <c r="O127" s="1"/>
      <c r="P127" s="16"/>
      <c r="Q127" s="1"/>
      <c r="R127" s="1"/>
      <c r="S127" s="1"/>
      <c r="T127" s="1"/>
      <c r="U127" s="1"/>
      <c r="V127" s="1"/>
      <c r="W127" s="1"/>
      <c r="X127" s="16"/>
    </row>
    <row r="128" spans="2:24" x14ac:dyDescent="0.25">
      <c r="B128" s="1"/>
      <c r="C128" s="1"/>
      <c r="D128" s="16"/>
      <c r="E128" s="1"/>
      <c r="F128" s="1"/>
      <c r="G128" s="16"/>
      <c r="H128" s="1"/>
      <c r="I128" s="1"/>
      <c r="J128" s="1"/>
      <c r="K128" s="1"/>
      <c r="L128" s="1"/>
      <c r="M128" s="1"/>
      <c r="N128" s="1"/>
      <c r="O128" s="1"/>
      <c r="P128" s="16"/>
      <c r="Q128" s="1"/>
      <c r="R128" s="1"/>
      <c r="S128" s="1"/>
      <c r="T128" s="1"/>
      <c r="U128" s="1"/>
      <c r="V128" s="1"/>
      <c r="W128" s="1"/>
      <c r="X128" s="16"/>
    </row>
    <row r="129" spans="2:24" x14ac:dyDescent="0.25">
      <c r="B129" s="1"/>
      <c r="C129" s="1"/>
      <c r="D129" s="16"/>
      <c r="E129" s="1"/>
      <c r="F129" s="1"/>
      <c r="G129" s="16"/>
      <c r="H129" s="1"/>
      <c r="I129" s="1"/>
      <c r="J129" s="1"/>
      <c r="K129" s="1"/>
      <c r="L129" s="1"/>
      <c r="M129" s="1"/>
      <c r="N129" s="1"/>
      <c r="O129" s="1"/>
      <c r="P129" s="16"/>
      <c r="Q129" s="1"/>
      <c r="R129" s="1"/>
      <c r="S129" s="1"/>
      <c r="T129" s="1"/>
      <c r="U129" s="1"/>
      <c r="V129" s="1"/>
      <c r="W129" s="1"/>
      <c r="X129" s="16"/>
    </row>
    <row r="130" spans="2:24" x14ac:dyDescent="0.25">
      <c r="B130" s="1"/>
      <c r="C130" s="1"/>
      <c r="D130" s="16"/>
      <c r="E130" s="1"/>
      <c r="F130" s="1"/>
      <c r="G130" s="16"/>
      <c r="H130" s="1"/>
      <c r="I130" s="1"/>
      <c r="J130" s="1"/>
      <c r="K130" s="1"/>
      <c r="L130" s="1"/>
      <c r="M130" s="1"/>
      <c r="N130" s="1"/>
      <c r="O130" s="1"/>
      <c r="P130" s="16"/>
      <c r="Q130" s="1"/>
      <c r="R130" s="1"/>
      <c r="S130" s="1"/>
      <c r="T130" s="1"/>
      <c r="U130" s="1"/>
      <c r="V130" s="1"/>
      <c r="W130" s="1"/>
      <c r="X130" s="16"/>
    </row>
    <row r="131" spans="2:24" x14ac:dyDescent="0.25">
      <c r="B131" s="1"/>
      <c r="C131" s="1"/>
      <c r="D131" s="16"/>
      <c r="E131" s="1"/>
      <c r="F131" s="1"/>
      <c r="G131" s="16"/>
      <c r="H131" s="1"/>
      <c r="I131" s="1"/>
      <c r="J131" s="1"/>
      <c r="K131" s="1"/>
      <c r="L131" s="1"/>
      <c r="M131" s="1"/>
      <c r="N131" s="1"/>
      <c r="O131" s="1"/>
      <c r="P131" s="16"/>
      <c r="Q131" s="1"/>
      <c r="R131" s="1"/>
      <c r="S131" s="1"/>
      <c r="T131" s="1"/>
      <c r="U131" s="1"/>
      <c r="V131" s="1"/>
      <c r="W131" s="1"/>
      <c r="X131" s="16"/>
    </row>
    <row r="132" spans="2:24" x14ac:dyDescent="0.25">
      <c r="B132" s="1"/>
      <c r="C132" s="1"/>
      <c r="D132" s="16"/>
      <c r="E132" s="1"/>
      <c r="F132" s="1"/>
      <c r="G132" s="16"/>
      <c r="H132" s="1"/>
      <c r="I132" s="1"/>
      <c r="J132" s="1"/>
      <c r="K132" s="1"/>
      <c r="L132" s="1"/>
      <c r="M132" s="1"/>
      <c r="N132" s="1"/>
      <c r="O132" s="1"/>
      <c r="P132" s="16"/>
      <c r="Q132" s="1"/>
      <c r="R132" s="1"/>
      <c r="S132" s="1"/>
      <c r="T132" s="1"/>
      <c r="U132" s="1"/>
      <c r="V132" s="1"/>
      <c r="W132" s="1"/>
      <c r="X132" s="16"/>
    </row>
    <row r="133" spans="2:24" x14ac:dyDescent="0.25">
      <c r="B133" s="1"/>
      <c r="C133" s="1"/>
      <c r="D133" s="16"/>
      <c r="E133" s="1"/>
      <c r="F133" s="1"/>
      <c r="G133" s="16"/>
      <c r="H133" s="1"/>
      <c r="I133" s="1"/>
      <c r="J133" s="1"/>
      <c r="K133" s="1"/>
      <c r="L133" s="1"/>
      <c r="M133" s="1"/>
      <c r="N133" s="1"/>
      <c r="O133" s="1"/>
      <c r="P133" s="16"/>
      <c r="Q133" s="1"/>
      <c r="R133" s="1"/>
      <c r="S133" s="1"/>
      <c r="T133" s="1"/>
      <c r="U133" s="1"/>
      <c r="V133" s="1"/>
      <c r="W133" s="1"/>
      <c r="X133" s="16"/>
    </row>
    <row r="134" spans="2:24" x14ac:dyDescent="0.25">
      <c r="B134" s="1"/>
      <c r="C134" s="1"/>
      <c r="D134" s="16"/>
      <c r="E134" s="1"/>
      <c r="F134" s="1"/>
      <c r="G134" s="16"/>
      <c r="H134" s="1"/>
      <c r="I134" s="1"/>
      <c r="J134" s="1"/>
      <c r="K134" s="1"/>
      <c r="L134" s="1"/>
      <c r="M134" s="1"/>
      <c r="N134" s="1"/>
      <c r="O134" s="1"/>
      <c r="P134" s="16"/>
      <c r="Q134" s="1"/>
      <c r="R134" s="1"/>
      <c r="S134" s="1"/>
      <c r="T134" s="1"/>
      <c r="U134" s="1"/>
      <c r="V134" s="1"/>
      <c r="W134" s="1"/>
      <c r="X134" s="16"/>
    </row>
    <row r="135" spans="2:24" x14ac:dyDescent="0.25">
      <c r="B135" s="1"/>
      <c r="C135" s="1"/>
      <c r="D135" s="16"/>
      <c r="E135" s="1"/>
      <c r="F135" s="1"/>
      <c r="G135" s="16"/>
      <c r="H135" s="1"/>
      <c r="I135" s="1"/>
      <c r="J135" s="1"/>
      <c r="K135" s="1"/>
      <c r="L135" s="1"/>
      <c r="M135" s="1"/>
      <c r="N135" s="1"/>
      <c r="O135" s="1"/>
      <c r="P135" s="16"/>
      <c r="Q135" s="1"/>
      <c r="R135" s="1"/>
      <c r="S135" s="1"/>
      <c r="T135" s="1"/>
      <c r="U135" s="1"/>
      <c r="V135" s="1"/>
      <c r="W135" s="1"/>
      <c r="X135" s="16"/>
    </row>
    <row r="136" spans="2:24" x14ac:dyDescent="0.25">
      <c r="B136" s="1"/>
      <c r="C136" s="1"/>
      <c r="D136" s="16"/>
      <c r="E136" s="1"/>
      <c r="F136" s="1"/>
      <c r="G136" s="16"/>
      <c r="H136" s="1"/>
      <c r="I136" s="1"/>
      <c r="J136" s="1"/>
      <c r="K136" s="1"/>
      <c r="L136" s="1"/>
      <c r="M136" s="1"/>
      <c r="N136" s="1"/>
      <c r="O136" s="1"/>
      <c r="P136" s="16"/>
      <c r="Q136" s="1"/>
      <c r="R136" s="1"/>
      <c r="S136" s="1"/>
      <c r="T136" s="1"/>
      <c r="U136" s="1"/>
      <c r="V136" s="1"/>
      <c r="W136" s="1"/>
      <c r="X136" s="16"/>
    </row>
    <row r="137" spans="2:24" x14ac:dyDescent="0.25">
      <c r="B137" s="1"/>
      <c r="C137" s="1"/>
      <c r="D137" s="16"/>
      <c r="E137" s="1"/>
      <c r="F137" s="1"/>
      <c r="G137" s="16"/>
      <c r="H137" s="1"/>
      <c r="I137" s="1"/>
      <c r="J137" s="1"/>
      <c r="K137" s="1"/>
      <c r="L137" s="1"/>
      <c r="M137" s="1"/>
      <c r="N137" s="1"/>
      <c r="O137" s="1"/>
      <c r="P137" s="16"/>
      <c r="Q137" s="1"/>
      <c r="R137" s="1"/>
      <c r="S137" s="1"/>
      <c r="T137" s="1"/>
      <c r="U137" s="1"/>
      <c r="V137" s="1"/>
      <c r="W137" s="1"/>
      <c r="X137" s="16"/>
    </row>
    <row r="138" spans="2:24" x14ac:dyDescent="0.25">
      <c r="B138" s="1"/>
      <c r="C138" s="1"/>
      <c r="D138" s="16"/>
      <c r="E138" s="1"/>
      <c r="F138" s="1"/>
      <c r="G138" s="16"/>
      <c r="H138" s="1"/>
      <c r="I138" s="1"/>
      <c r="J138" s="1"/>
      <c r="K138" s="1"/>
      <c r="L138" s="1"/>
      <c r="M138" s="1"/>
      <c r="N138" s="1"/>
      <c r="O138" s="1"/>
      <c r="P138" s="16"/>
      <c r="Q138" s="1"/>
      <c r="R138" s="1"/>
      <c r="S138" s="1"/>
      <c r="T138" s="1"/>
      <c r="U138" s="1"/>
      <c r="V138" s="1"/>
      <c r="W138" s="1"/>
      <c r="X138" s="16"/>
    </row>
    <row r="139" spans="2:24" x14ac:dyDescent="0.25">
      <c r="B139" s="1"/>
      <c r="C139" s="1"/>
      <c r="D139" s="16"/>
      <c r="E139" s="1"/>
      <c r="F139" s="1"/>
      <c r="G139" s="16"/>
      <c r="H139" s="1"/>
      <c r="I139" s="1"/>
      <c r="J139" s="1"/>
      <c r="K139" s="1"/>
      <c r="L139" s="1"/>
      <c r="M139" s="1"/>
      <c r="N139" s="1"/>
      <c r="O139" s="1"/>
      <c r="P139" s="16"/>
      <c r="Q139" s="1"/>
      <c r="R139" s="1"/>
      <c r="S139" s="1"/>
      <c r="T139" s="1"/>
      <c r="U139" s="1"/>
      <c r="V139" s="1"/>
      <c r="W139" s="1"/>
      <c r="X139" s="16"/>
    </row>
    <row r="140" spans="2:24" x14ac:dyDescent="0.25">
      <c r="B140" s="1"/>
      <c r="C140" s="1"/>
      <c r="D140" s="16"/>
      <c r="E140" s="1"/>
      <c r="F140" s="1"/>
      <c r="G140" s="16"/>
      <c r="H140" s="1"/>
      <c r="I140" s="1"/>
      <c r="J140" s="1"/>
      <c r="K140" s="1"/>
      <c r="L140" s="1"/>
      <c r="M140" s="1"/>
      <c r="N140" s="1"/>
      <c r="O140" s="1"/>
      <c r="P140" s="16"/>
      <c r="Q140" s="1"/>
      <c r="R140" s="1"/>
      <c r="S140" s="1"/>
      <c r="T140" s="1"/>
      <c r="U140" s="1"/>
      <c r="V140" s="1"/>
      <c r="W140" s="1"/>
      <c r="X140" s="16"/>
    </row>
    <row r="141" spans="2:24" x14ac:dyDescent="0.25">
      <c r="B141" s="1"/>
      <c r="C141" s="1"/>
      <c r="D141" s="16"/>
      <c r="E141" s="1"/>
      <c r="F141" s="1"/>
      <c r="G141" s="16"/>
      <c r="H141" s="1"/>
      <c r="I141" s="1"/>
      <c r="J141" s="1"/>
      <c r="K141" s="1"/>
      <c r="L141" s="1"/>
      <c r="M141" s="1"/>
      <c r="N141" s="1"/>
      <c r="O141" s="1"/>
      <c r="P141" s="16"/>
      <c r="Q141" s="1"/>
      <c r="R141" s="1"/>
      <c r="S141" s="1"/>
      <c r="T141" s="1"/>
      <c r="U141" s="1"/>
      <c r="V141" s="1"/>
      <c r="W141" s="1"/>
      <c r="X141" s="16"/>
    </row>
    <row r="142" spans="2:24" x14ac:dyDescent="0.25">
      <c r="B142" s="1"/>
      <c r="C142" s="1"/>
      <c r="D142" s="16"/>
      <c r="E142" s="1"/>
      <c r="F142" s="1"/>
      <c r="G142" s="16"/>
      <c r="H142" s="1"/>
      <c r="I142" s="1"/>
      <c r="J142" s="1"/>
      <c r="K142" s="1"/>
      <c r="L142" s="1"/>
      <c r="M142" s="1"/>
      <c r="N142" s="1"/>
      <c r="O142" s="1"/>
      <c r="P142" s="16"/>
      <c r="Q142" s="1"/>
      <c r="R142" s="1"/>
      <c r="S142" s="1"/>
      <c r="T142" s="1"/>
      <c r="U142" s="1"/>
      <c r="V142" s="1"/>
      <c r="W142" s="1"/>
      <c r="X142" s="16"/>
    </row>
    <row r="143" spans="2:24" x14ac:dyDescent="0.25">
      <c r="B143" s="1"/>
      <c r="C143" s="1"/>
      <c r="D143" s="16"/>
      <c r="E143" s="1"/>
      <c r="F143" s="1"/>
      <c r="G143" s="16"/>
      <c r="H143" s="1"/>
      <c r="I143" s="1"/>
      <c r="J143" s="1"/>
      <c r="K143" s="1"/>
      <c r="L143" s="1"/>
      <c r="M143" s="1"/>
      <c r="N143" s="1"/>
      <c r="O143" s="1"/>
      <c r="P143" s="16"/>
      <c r="Q143" s="1"/>
      <c r="R143" s="1"/>
      <c r="S143" s="1"/>
      <c r="T143" s="1"/>
      <c r="U143" s="1"/>
      <c r="V143" s="1"/>
      <c r="W143" s="1"/>
      <c r="X143" s="16"/>
    </row>
    <row r="144" spans="2:24" x14ac:dyDescent="0.25">
      <c r="B144" s="1"/>
      <c r="C144" s="1"/>
      <c r="D144" s="16"/>
      <c r="E144" s="1"/>
      <c r="F144" s="1"/>
      <c r="G144" s="16"/>
      <c r="H144" s="1"/>
      <c r="I144" s="1"/>
      <c r="J144" s="1"/>
      <c r="K144" s="1"/>
      <c r="L144" s="1"/>
      <c r="M144" s="1"/>
      <c r="N144" s="1"/>
      <c r="O144" s="1"/>
      <c r="P144" s="16"/>
      <c r="Q144" s="1"/>
      <c r="R144" s="1"/>
      <c r="S144" s="1"/>
      <c r="T144" s="1"/>
      <c r="U144" s="1"/>
      <c r="V144" s="1"/>
      <c r="W144" s="1"/>
      <c r="X144" s="16"/>
    </row>
    <row r="145" spans="2:24" x14ac:dyDescent="0.25">
      <c r="B145" s="1"/>
      <c r="C145" s="1"/>
      <c r="D145" s="16"/>
      <c r="E145" s="1"/>
      <c r="F145" s="1"/>
      <c r="G145" s="16"/>
      <c r="H145" s="1"/>
      <c r="I145" s="1"/>
      <c r="J145" s="1"/>
      <c r="K145" s="1"/>
      <c r="L145" s="1"/>
      <c r="M145" s="1"/>
      <c r="N145" s="1"/>
      <c r="O145" s="1"/>
      <c r="P145" s="16"/>
      <c r="Q145" s="1"/>
      <c r="R145" s="1"/>
      <c r="S145" s="1"/>
      <c r="T145" s="1"/>
      <c r="U145" s="1"/>
      <c r="V145" s="1"/>
      <c r="W145" s="1"/>
      <c r="X145" s="16"/>
    </row>
    <row r="146" spans="2:24" x14ac:dyDescent="0.25">
      <c r="B146" s="1"/>
      <c r="C146" s="1"/>
      <c r="D146" s="16"/>
      <c r="E146" s="1"/>
      <c r="F146" s="1"/>
      <c r="G146" s="16"/>
      <c r="H146" s="1"/>
      <c r="I146" s="1"/>
      <c r="J146" s="1"/>
      <c r="K146" s="1"/>
      <c r="L146" s="1"/>
      <c r="M146" s="1"/>
      <c r="N146" s="1"/>
      <c r="O146" s="1"/>
      <c r="P146" s="16"/>
      <c r="Q146" s="1"/>
      <c r="R146" s="1"/>
      <c r="S146" s="1"/>
      <c r="T146" s="1"/>
      <c r="U146" s="1"/>
      <c r="V146" s="1"/>
      <c r="W146" s="1"/>
      <c r="X146" s="16"/>
    </row>
  </sheetData>
  <sortState xmlns:xlrd2="http://schemas.microsoft.com/office/spreadsheetml/2017/richdata2" ref="B2:G109">
    <sortCondition ref="B2:B109"/>
    <sortCondition ref="C2:C109"/>
  </sortState>
  <mergeCells count="8">
    <mergeCell ref="Z1:AB1"/>
    <mergeCell ref="AC1:AE1"/>
    <mergeCell ref="AF1:AN1"/>
    <mergeCell ref="AO1:AV1"/>
    <mergeCell ref="Q1:X1"/>
    <mergeCell ref="H1:P1"/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Statistics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syriani</cp:lastModifiedBy>
  <dcterms:created xsi:type="dcterms:W3CDTF">2011-08-01T14:22:18Z</dcterms:created>
  <dcterms:modified xsi:type="dcterms:W3CDTF">2023-08-24T16:09:32Z</dcterms:modified>
</cp:coreProperties>
</file>