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uni practices and projects and documents\Engineering Economics\"/>
    </mc:Choice>
  </mc:AlternateContent>
  <xr:revisionPtr revIDLastSave="0" documentId="13_ncr:1_{4D8932E1-8B89-4A0A-8696-385AC2D640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preciation" sheetId="2" r:id="rId1"/>
    <sheet name="CFAT" sheetId="3" r:id="rId2"/>
    <sheet name="NPV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 l="1"/>
  <c r="G7" i="3" l="1"/>
  <c r="G8" i="3"/>
  <c r="G9" i="3"/>
  <c r="G10" i="3"/>
  <c r="G11" i="3"/>
  <c r="G12" i="3"/>
  <c r="F7" i="3" l="1"/>
  <c r="I3" i="3" l="1"/>
  <c r="J3" i="3" s="1"/>
  <c r="H3" i="3"/>
  <c r="H2" i="3"/>
  <c r="I2" i="3" s="1"/>
  <c r="J2" i="3" s="1"/>
  <c r="F8" i="3"/>
  <c r="F9" i="3"/>
  <c r="F10" i="3"/>
  <c r="F11" i="3"/>
  <c r="F12" i="3"/>
  <c r="B3" i="2" l="1"/>
  <c r="C3" i="2"/>
  <c r="D4" i="2"/>
  <c r="D3" i="2"/>
  <c r="D5" i="2" s="1"/>
  <c r="E3" i="2"/>
  <c r="A4" i="2"/>
  <c r="A5" i="2"/>
  <c r="A6" i="2"/>
  <c r="A7" i="2"/>
  <c r="A8" i="2"/>
  <c r="A9" i="2"/>
  <c r="A10" i="2"/>
  <c r="A11" i="2"/>
  <c r="A12" i="2"/>
  <c r="A13" i="2"/>
  <c r="A14" i="2"/>
  <c r="A3" i="2"/>
  <c r="D6" i="2" l="1"/>
  <c r="D8" i="2" s="1"/>
  <c r="D9" i="2" s="1"/>
  <c r="D7" i="2"/>
  <c r="C4" i="2"/>
  <c r="B4" i="2"/>
  <c r="E4" i="2"/>
  <c r="E5" i="2" s="1"/>
  <c r="E4" i="3"/>
  <c r="H4" i="3" s="1"/>
  <c r="I4" i="3" s="1"/>
  <c r="J4" i="3" s="1"/>
  <c r="C6" i="2" l="1"/>
  <c r="C5" i="2"/>
  <c r="E5" i="3"/>
  <c r="H5" i="3" s="1"/>
  <c r="I5" i="3" s="1"/>
  <c r="J5" i="3" s="1"/>
  <c r="B5" i="2"/>
  <c r="E6" i="2"/>
  <c r="D10" i="2"/>
  <c r="D11" i="2"/>
  <c r="E6" i="3" l="1"/>
  <c r="H6" i="3" s="1"/>
  <c r="I6" i="3" s="1"/>
  <c r="J6" i="3" s="1"/>
  <c r="E7" i="2"/>
  <c r="C7" i="2"/>
  <c r="B6" i="2"/>
  <c r="E7" i="3" s="1"/>
  <c r="H7" i="3" s="1"/>
  <c r="I7" i="3" s="1"/>
  <c r="J7" i="3" s="1"/>
  <c r="D12" i="2"/>
  <c r="D13" i="2" s="1"/>
  <c r="C8" i="2" l="1"/>
  <c r="B7" i="2"/>
  <c r="E8" i="2"/>
  <c r="D14" i="2"/>
  <c r="E8" i="3" l="1"/>
  <c r="H8" i="3" s="1"/>
  <c r="I8" i="3" s="1"/>
  <c r="J8" i="3" s="1"/>
  <c r="C9" i="2"/>
  <c r="E9" i="2"/>
  <c r="B8" i="2"/>
  <c r="E9" i="3" s="1"/>
  <c r="H9" i="3" s="1"/>
  <c r="I9" i="3" s="1"/>
  <c r="J9" i="3" s="1"/>
  <c r="C10" i="2" l="1"/>
  <c r="B9" i="2"/>
  <c r="B10" i="2" s="1"/>
  <c r="E10" i="3"/>
  <c r="H10" i="3" s="1"/>
  <c r="I10" i="3" s="1"/>
  <c r="J10" i="3" s="1"/>
  <c r="B11" i="2"/>
  <c r="B12" i="2" s="1"/>
  <c r="B13" i="2" s="1"/>
  <c r="E10" i="2"/>
  <c r="E11" i="3" s="1"/>
  <c r="H11" i="3" s="1"/>
  <c r="I11" i="3" s="1"/>
  <c r="J11" i="3" s="1"/>
  <c r="E11" i="2" l="1"/>
  <c r="E12" i="3" s="1"/>
  <c r="H12" i="3" s="1"/>
  <c r="I12" i="3" s="1"/>
  <c r="J12" i="3" s="1"/>
  <c r="C12" i="2"/>
  <c r="C13" i="2" s="1"/>
  <c r="C11" i="2"/>
  <c r="B14" i="2"/>
  <c r="C14" i="2" l="1"/>
  <c r="E12" i="2"/>
  <c r="E13" i="3" l="1"/>
  <c r="H13" i="3" s="1"/>
  <c r="I13" i="3" s="1"/>
  <c r="J13" i="3" s="1"/>
  <c r="E13" i="2"/>
  <c r="E14" i="3" s="1"/>
  <c r="H14" i="3" s="1"/>
  <c r="I14" i="3" s="1"/>
  <c r="J14" i="3" s="1"/>
  <c r="E14" i="2"/>
  <c r="E15" i="3" s="1"/>
  <c r="H15" i="3" s="1"/>
  <c r="I15" i="3" s="1"/>
  <c r="J15" i="3" s="1"/>
</calcChain>
</file>

<file path=xl/sharedStrings.xml><?xml version="1.0" encoding="utf-8"?>
<sst xmlns="http://schemas.openxmlformats.org/spreadsheetml/2006/main" count="20" uniqueCount="19">
  <si>
    <t>استهلاک اثاثیه و لوازم اداری(مستقیم)</t>
  </si>
  <si>
    <t>استهلاک تاسیسات وتجهیزات جانبی(12%)</t>
  </si>
  <si>
    <t>استهلاک ماشین آلات،تجهیزات و وسایل نقلیه(35%)</t>
  </si>
  <si>
    <t>استهلاک ساخت وبنا(7%)</t>
  </si>
  <si>
    <t>استهلاک آماده سازی زمین(7%)</t>
  </si>
  <si>
    <t>CFBT</t>
  </si>
  <si>
    <t>D</t>
  </si>
  <si>
    <t>I</t>
  </si>
  <si>
    <t>PR</t>
  </si>
  <si>
    <t>IT</t>
  </si>
  <si>
    <t>TX</t>
  </si>
  <si>
    <t>CFAT</t>
  </si>
  <si>
    <t>در سال های 1 و2 استهلاک نداریم.</t>
  </si>
  <si>
    <t>سال</t>
  </si>
  <si>
    <t>IRR</t>
  </si>
  <si>
    <t>NPV</t>
  </si>
  <si>
    <t>period</t>
  </si>
  <si>
    <t>Period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</si>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</sst>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9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6"/>
  <sheetViews>
    <sheetView tabSelected="1" workbookViewId="0">
      <selection activeCell="C24" sqref="C24"/>
    </sheetView>
  </sheetViews>
  <sheetFormatPr defaultRowHeight="14.4" x14ac:dyDescent="0.3"/>
  <cols>
    <col min="1" max="1" width="25.33203125" customWidth="1"/>
    <col min="2" max="2" width="30.6640625" customWidth="1"/>
    <col min="3" max="3" width="37.21875" customWidth="1"/>
    <col min="4" max="4" width="19.109375" customWidth="1"/>
    <col min="5" max="5" width="22.88671875" customWidth="1"/>
    <col min="9" max="10" width="24.5546875" customWidth="1"/>
    <col min="11" max="11" width="29.6640625" customWidth="1"/>
    <col min="12" max="12" width="14.88671875" customWidth="1"/>
    <col min="13" max="13" width="28.88671875" customWidth="1"/>
  </cols>
  <sheetData>
    <row r="2" spans="1:6" x14ac:dyDescent="0.3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1" t="s">
        <v>13</v>
      </c>
    </row>
    <row r="3" spans="1:6" x14ac:dyDescent="0.3">
      <c r="A3" s="6">
        <f>270/12</f>
        <v>22.5</v>
      </c>
      <c r="B3" s="7">
        <f>897*12%</f>
        <v>107.64</v>
      </c>
      <c r="C3" s="8">
        <f>17306*35%</f>
        <v>6057.0999999999995</v>
      </c>
      <c r="D3" s="9">
        <f>4305*7%</f>
        <v>301.35000000000002</v>
      </c>
      <c r="E3" s="10">
        <f>622*7%</f>
        <v>43.540000000000006</v>
      </c>
      <c r="F3" s="11">
        <v>3</v>
      </c>
    </row>
    <row r="4" spans="1:6" x14ac:dyDescent="0.3">
      <c r="A4" s="6">
        <f t="shared" ref="A4:A14" si="0">270/12</f>
        <v>22.5</v>
      </c>
      <c r="B4" s="7">
        <f>(897-B3)*12%</f>
        <v>94.723199999999991</v>
      </c>
      <c r="C4" s="8">
        <f>(17336-C3)*35%</f>
        <v>3947.6150000000002</v>
      </c>
      <c r="D4" s="9">
        <f>(4305-D3)*7%</f>
        <v>280.25550000000004</v>
      </c>
      <c r="E4" s="10">
        <f>(622-E3)*7%</f>
        <v>40.492200000000004</v>
      </c>
      <c r="F4" s="11">
        <v>4</v>
      </c>
    </row>
    <row r="5" spans="1:6" x14ac:dyDescent="0.3">
      <c r="A5" s="6">
        <f t="shared" si="0"/>
        <v>22.5</v>
      </c>
      <c r="B5" s="7">
        <f>(897-SUM($B$3:B4))*12%</f>
        <v>83.356415999999996</v>
      </c>
      <c r="C5" s="8">
        <f>(17336-SUM($C$3:C4))*35%</f>
        <v>2565.9497499999998</v>
      </c>
      <c r="D5" s="9">
        <f>(4305-SUM($D$3:D4))*7%</f>
        <v>260.63761500000004</v>
      </c>
      <c r="E5" s="10">
        <f>(622-SUM($E$3:E4))*7%</f>
        <v>37.657746000000003</v>
      </c>
      <c r="F5" s="11">
        <v>5</v>
      </c>
    </row>
    <row r="6" spans="1:6" x14ac:dyDescent="0.3">
      <c r="A6" s="6">
        <f t="shared" si="0"/>
        <v>22.5</v>
      </c>
      <c r="B6" s="7">
        <f>(897-SUM($B$3:B5))*12%</f>
        <v>73.353646080000004</v>
      </c>
      <c r="C6" s="8">
        <f>(17336-SUM($C$3:C5))*35%</f>
        <v>1667.8673374999998</v>
      </c>
      <c r="D6" s="9">
        <f>(4305-SUM($D$3:D5))*7%</f>
        <v>242.39298195000001</v>
      </c>
      <c r="E6" s="10">
        <f>(622-SUM($E$3:E5))*7%</f>
        <v>35.021703780000003</v>
      </c>
      <c r="F6" s="11">
        <v>6</v>
      </c>
    </row>
    <row r="7" spans="1:6" x14ac:dyDescent="0.3">
      <c r="A7" s="6">
        <f t="shared" si="0"/>
        <v>22.5</v>
      </c>
      <c r="B7" s="7">
        <f>(897-SUM($B$3:B6))*12%</f>
        <v>64.551208550400005</v>
      </c>
      <c r="C7" s="8">
        <f>(17336-SUM($C$3:C6))*35%</f>
        <v>1084.1137693749999</v>
      </c>
      <c r="D7" s="9">
        <f>(4305-SUM($D$3:D6))*7%</f>
        <v>225.4254732135</v>
      </c>
      <c r="E7" s="10">
        <f>(622-SUM($E$3:E6))*7%</f>
        <v>32.570184515400001</v>
      </c>
      <c r="F7" s="11">
        <v>7</v>
      </c>
    </row>
    <row r="8" spans="1:6" x14ac:dyDescent="0.3">
      <c r="A8" s="6">
        <f t="shared" si="0"/>
        <v>22.5</v>
      </c>
      <c r="B8" s="7">
        <f>(897-SUM($B$3:B7))*12%</f>
        <v>56.805063524352001</v>
      </c>
      <c r="C8" s="8">
        <f>(17336-SUM($C$3:C7))*35%</f>
        <v>704.6739500937498</v>
      </c>
      <c r="D8" s="9">
        <f>(4305-SUM($D$3:D7))*7%</f>
        <v>209.645690088555</v>
      </c>
      <c r="E8" s="10">
        <f>(622-SUM($E$3:E7))*7%</f>
        <v>30.290271599322001</v>
      </c>
      <c r="F8" s="11">
        <v>8</v>
      </c>
    </row>
    <row r="9" spans="1:6" x14ac:dyDescent="0.3">
      <c r="A9" s="6">
        <f t="shared" si="0"/>
        <v>22.5</v>
      </c>
      <c r="B9" s="7">
        <f>(897-SUM($B$3:B8))*12%</f>
        <v>49.988455901429759</v>
      </c>
      <c r="C9" s="8">
        <f>(17336-SUM($C$3:C8))*35%</f>
        <v>458.03806756093758</v>
      </c>
      <c r="D9" s="9">
        <f>(4305-SUM($D$3:D8))*7%</f>
        <v>194.97049178235616</v>
      </c>
      <c r="E9" s="10">
        <f>(622-SUM($E$3:E8))*7%</f>
        <v>28.169952587369462</v>
      </c>
      <c r="F9" s="11">
        <v>9</v>
      </c>
    </row>
    <row r="10" spans="1:6" x14ac:dyDescent="0.3">
      <c r="A10" s="6">
        <f t="shared" si="0"/>
        <v>22.5</v>
      </c>
      <c r="B10" s="7">
        <f>(897-SUM($B$3:B9))*12%</f>
        <v>43.989841193258187</v>
      </c>
      <c r="C10" s="8">
        <f>(17336-SUM($C$3:C9))*35%</f>
        <v>297.72474391460946</v>
      </c>
      <c r="D10" s="9">
        <f>(4305-SUM($D$3:D9))*7%</f>
        <v>181.32255735759122</v>
      </c>
      <c r="E10" s="10">
        <f>(622-SUM($E$3:E9))*7%</f>
        <v>26.1980559062536</v>
      </c>
      <c r="F10" s="11">
        <v>10</v>
      </c>
    </row>
    <row r="11" spans="1:6" x14ac:dyDescent="0.3">
      <c r="A11" s="6">
        <f t="shared" si="0"/>
        <v>22.5</v>
      </c>
      <c r="B11" s="7">
        <f>(897-SUM($B$3:B10))*12%</f>
        <v>38.711060250067206</v>
      </c>
      <c r="C11" s="8">
        <f>(17336-SUM($C$3:C10))*35%</f>
        <v>193.52108354449646</v>
      </c>
      <c r="D11" s="9">
        <f>(4305-SUM($D$3:D10))*7%</f>
        <v>168.62997834255984</v>
      </c>
      <c r="E11" s="10">
        <f>(622-SUM($E$3:E10))*7%</f>
        <v>24.364191992815847</v>
      </c>
      <c r="F11" s="11">
        <v>11</v>
      </c>
    </row>
    <row r="12" spans="1:6" x14ac:dyDescent="0.3">
      <c r="A12" s="6">
        <f t="shared" si="0"/>
        <v>22.5</v>
      </c>
      <c r="B12" s="7">
        <f>(897-SUM($B$3:B11))*12%</f>
        <v>34.065733020059135</v>
      </c>
      <c r="C12" s="8">
        <f>(17336-SUM($C$3:C11))*35%</f>
        <v>125.78870430392288</v>
      </c>
      <c r="D12" s="9">
        <f>(4305-SUM($D$3:D11))*7%</f>
        <v>156.82587985858063</v>
      </c>
      <c r="E12" s="10">
        <f>(622-SUM($E$3:E11))*7%</f>
        <v>22.658698553318736</v>
      </c>
      <c r="F12" s="11">
        <v>12</v>
      </c>
    </row>
    <row r="13" spans="1:6" x14ac:dyDescent="0.3">
      <c r="A13" s="6">
        <f t="shared" si="0"/>
        <v>22.5</v>
      </c>
      <c r="B13" s="7">
        <f>(897-SUM($B$3:B12))*12%</f>
        <v>29.977845057652036</v>
      </c>
      <c r="C13" s="8">
        <f>(17336-SUM($C$3:C12))*35%</f>
        <v>81.762657797549934</v>
      </c>
      <c r="D13" s="9">
        <f>(4305-SUM($D$3:D12))*7%</f>
        <v>145.84806826848001</v>
      </c>
      <c r="E13" s="10">
        <f>(622-SUM($E$3:E12))*7%</f>
        <v>21.072589654586427</v>
      </c>
      <c r="F13" s="11">
        <v>13</v>
      </c>
    </row>
    <row r="14" spans="1:6" x14ac:dyDescent="0.3">
      <c r="A14" s="6">
        <f t="shared" si="0"/>
        <v>22.5</v>
      </c>
      <c r="B14" s="7">
        <f>(897-SUM($B$3:B13))*12%</f>
        <v>26.38050365073379</v>
      </c>
      <c r="C14" s="8">
        <f>(17336-SUM($C$3:C13))*35%</f>
        <v>53.145727568407523</v>
      </c>
      <c r="D14" s="9">
        <f>(4305-SUM($D$3:D13))*7%</f>
        <v>135.63870348968641</v>
      </c>
      <c r="E14" s="10">
        <f>(622-SUM($E$3:E13))*7%</f>
        <v>19.597508378765376</v>
      </c>
      <c r="F14" s="11">
        <v>14</v>
      </c>
    </row>
    <row r="17" spans="3:3" x14ac:dyDescent="0.3">
      <c r="C17" s="12" t="s">
        <v>12</v>
      </c>
    </row>
    <row r="18" spans="3:3" x14ac:dyDescent="0.3">
      <c r="C18" s="12"/>
    </row>
    <row r="19" spans="3:3" x14ac:dyDescent="0.3">
      <c r="C19" s="12"/>
    </row>
    <row r="20" spans="3:3" x14ac:dyDescent="0.3">
      <c r="C20" s="12"/>
    </row>
    <row r="26" spans="3:3" x14ac:dyDescent="0.3">
      <c r="C26" s="1"/>
    </row>
  </sheetData>
  <mergeCells count="1">
    <mergeCell ref="C17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15"/>
  <sheetViews>
    <sheetView zoomScale="145" zoomScaleNormal="145" workbookViewId="0">
      <selection activeCell="D12" sqref="D12"/>
    </sheetView>
  </sheetViews>
  <sheetFormatPr defaultRowHeight="14.4" x14ac:dyDescent="0.3"/>
  <sheetData>
    <row r="1" spans="3:10" x14ac:dyDescent="0.3">
      <c r="C1" s="23" t="s">
        <v>17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</row>
    <row r="2" spans="3:10" x14ac:dyDescent="0.3">
      <c r="C2" s="13">
        <v>1</v>
      </c>
      <c r="D2" s="14">
        <v>-5047</v>
      </c>
      <c r="E2" s="15">
        <v>0</v>
      </c>
      <c r="F2" s="16">
        <v>0</v>
      </c>
      <c r="G2" s="17">
        <v>0</v>
      </c>
      <c r="H2" s="18">
        <f>IF(D2-E2-F2&gt;0,D2-E2-F2,0)</f>
        <v>0</v>
      </c>
      <c r="I2" s="19">
        <f>30%*H2</f>
        <v>0</v>
      </c>
      <c r="J2" s="20">
        <f>D2-F2-G2-I2</f>
        <v>-5047</v>
      </c>
    </row>
    <row r="3" spans="3:10" x14ac:dyDescent="0.3">
      <c r="C3" s="21">
        <v>2</v>
      </c>
      <c r="D3" s="14">
        <v>-3365</v>
      </c>
      <c r="E3" s="15">
        <v>0</v>
      </c>
      <c r="F3" s="16">
        <v>0</v>
      </c>
      <c r="G3" s="17">
        <v>0</v>
      </c>
      <c r="H3" s="18">
        <f t="shared" ref="H3:H15" si="0">IF(D3-E3-F3&gt;0,D3-E3-F3,0)</f>
        <v>0</v>
      </c>
      <c r="I3" s="19">
        <f t="shared" ref="I3:I15" si="1">30%*H3</f>
        <v>0</v>
      </c>
      <c r="J3" s="20">
        <f t="shared" ref="J3:J15" si="2">D3-F3-G3-I3</f>
        <v>-3365</v>
      </c>
    </row>
    <row r="4" spans="3:10" x14ac:dyDescent="0.3">
      <c r="C4" s="21">
        <v>3</v>
      </c>
      <c r="D4" s="14">
        <v>3000</v>
      </c>
      <c r="E4" s="15">
        <f>SUM(Depreciation!A3:E3)</f>
        <v>6532.13</v>
      </c>
      <c r="F4" s="16">
        <v>0</v>
      </c>
      <c r="G4" s="17">
        <v>0</v>
      </c>
      <c r="H4" s="18">
        <f t="shared" si="0"/>
        <v>0</v>
      </c>
      <c r="I4" s="19">
        <f t="shared" si="1"/>
        <v>0</v>
      </c>
      <c r="J4" s="22">
        <f t="shared" si="2"/>
        <v>3000</v>
      </c>
    </row>
    <row r="5" spans="3:10" x14ac:dyDescent="0.3">
      <c r="C5" s="21">
        <v>4</v>
      </c>
      <c r="D5" s="14">
        <v>3000</v>
      </c>
      <c r="E5" s="15">
        <f>SUM(Depreciation!A4:E4)</f>
        <v>4385.5859</v>
      </c>
      <c r="F5" s="16">
        <v>0</v>
      </c>
      <c r="G5" s="17">
        <v>0</v>
      </c>
      <c r="H5" s="18">
        <f t="shared" si="0"/>
        <v>0</v>
      </c>
      <c r="I5" s="19">
        <f t="shared" si="1"/>
        <v>0</v>
      </c>
      <c r="J5" s="22">
        <f t="shared" si="2"/>
        <v>3000</v>
      </c>
    </row>
    <row r="6" spans="3:10" x14ac:dyDescent="0.3">
      <c r="C6" s="21">
        <v>5</v>
      </c>
      <c r="D6" s="14">
        <v>3000</v>
      </c>
      <c r="E6" s="15">
        <f>SUM(Depreciation!A5:E5)</f>
        <v>2970.1015269999998</v>
      </c>
      <c r="F6" s="16">
        <v>0</v>
      </c>
      <c r="G6" s="17">
        <v>0</v>
      </c>
      <c r="H6" s="18">
        <f t="shared" si="0"/>
        <v>29.898473000000195</v>
      </c>
      <c r="I6" s="19">
        <f t="shared" si="1"/>
        <v>8.969541900000058</v>
      </c>
      <c r="J6" s="22">
        <f t="shared" si="2"/>
        <v>2991.0304581</v>
      </c>
    </row>
    <row r="7" spans="3:10" x14ac:dyDescent="0.3">
      <c r="C7" s="21">
        <v>6</v>
      </c>
      <c r="D7" s="14">
        <v>3000</v>
      </c>
      <c r="E7" s="15">
        <f>SUM(Depreciation!A6:E6)</f>
        <v>2041.1356693099999</v>
      </c>
      <c r="F7" s="16">
        <f>(0.12*19629)/6</f>
        <v>392.58</v>
      </c>
      <c r="G7" s="17">
        <f>19629/6</f>
        <v>3271.5</v>
      </c>
      <c r="H7" s="18">
        <f t="shared" si="0"/>
        <v>566.28433069000016</v>
      </c>
      <c r="I7" s="19">
        <f t="shared" si="1"/>
        <v>169.88529920700003</v>
      </c>
      <c r="J7" s="20">
        <f t="shared" si="2"/>
        <v>-833.96529920699993</v>
      </c>
    </row>
    <row r="8" spans="3:10" x14ac:dyDescent="0.3">
      <c r="C8" s="13">
        <v>7</v>
      </c>
      <c r="D8" s="14">
        <v>3000</v>
      </c>
      <c r="E8" s="15">
        <f>SUM(Depreciation!A7:E7)</f>
        <v>1429.1606356542998</v>
      </c>
      <c r="F8" s="16">
        <f t="shared" ref="F8:F12" si="3">(0.12*19629)/6</f>
        <v>392.58</v>
      </c>
      <c r="G8" s="17">
        <f t="shared" ref="G8:G12" si="4">19629/6</f>
        <v>3271.5</v>
      </c>
      <c r="H8" s="18">
        <f t="shared" si="0"/>
        <v>1178.2593643457003</v>
      </c>
      <c r="I8" s="19">
        <f t="shared" si="1"/>
        <v>353.4778093037101</v>
      </c>
      <c r="J8" s="20">
        <f t="shared" si="2"/>
        <v>-1017.55780930371</v>
      </c>
    </row>
    <row r="9" spans="3:10" x14ac:dyDescent="0.3">
      <c r="C9" s="21">
        <v>8</v>
      </c>
      <c r="D9" s="14">
        <v>3000</v>
      </c>
      <c r="E9" s="15">
        <f>SUM(Depreciation!A8:E8)</f>
        <v>1023.9149753059788</v>
      </c>
      <c r="F9" s="16">
        <f t="shared" si="3"/>
        <v>392.58</v>
      </c>
      <c r="G9" s="17">
        <f t="shared" si="4"/>
        <v>3271.5</v>
      </c>
      <c r="H9" s="18">
        <f t="shared" si="0"/>
        <v>1583.5050246940214</v>
      </c>
      <c r="I9" s="19">
        <f t="shared" si="1"/>
        <v>475.05150740820636</v>
      </c>
      <c r="J9" s="20">
        <f t="shared" si="2"/>
        <v>-1139.1315074082063</v>
      </c>
    </row>
    <row r="10" spans="3:10" x14ac:dyDescent="0.3">
      <c r="C10" s="21">
        <v>9</v>
      </c>
      <c r="D10" s="14">
        <v>3000</v>
      </c>
      <c r="E10" s="15">
        <f>SUM(Depreciation!A9:E9)</f>
        <v>753.66696783209295</v>
      </c>
      <c r="F10" s="16">
        <f t="shared" si="3"/>
        <v>392.58</v>
      </c>
      <c r="G10" s="17">
        <f t="shared" si="4"/>
        <v>3271.5</v>
      </c>
      <c r="H10" s="18">
        <f t="shared" si="0"/>
        <v>1853.7530321679069</v>
      </c>
      <c r="I10" s="19">
        <f t="shared" si="1"/>
        <v>556.12590965037202</v>
      </c>
      <c r="J10" s="20">
        <f t="shared" si="2"/>
        <v>-1220.205909650372</v>
      </c>
    </row>
    <row r="11" spans="3:10" x14ac:dyDescent="0.3">
      <c r="C11" s="21">
        <v>10</v>
      </c>
      <c r="D11" s="14">
        <v>3000</v>
      </c>
      <c r="E11" s="15">
        <f>SUM(Depreciation!A10:E10)</f>
        <v>571.73519837171239</v>
      </c>
      <c r="F11" s="16">
        <f t="shared" si="3"/>
        <v>392.58</v>
      </c>
      <c r="G11" s="17">
        <f t="shared" si="4"/>
        <v>3271.5</v>
      </c>
      <c r="H11" s="18">
        <f t="shared" si="0"/>
        <v>2035.6848016282875</v>
      </c>
      <c r="I11" s="19">
        <f t="shared" si="1"/>
        <v>610.70544048848626</v>
      </c>
      <c r="J11" s="20">
        <f t="shared" si="2"/>
        <v>-1274.7854404884861</v>
      </c>
    </row>
    <row r="12" spans="3:10" x14ac:dyDescent="0.3">
      <c r="C12" s="21">
        <v>11</v>
      </c>
      <c r="D12" s="14">
        <v>3000</v>
      </c>
      <c r="E12" s="15">
        <f>SUM(Depreciation!A11:E11)</f>
        <v>447.72631412993934</v>
      </c>
      <c r="F12" s="16">
        <f t="shared" si="3"/>
        <v>392.58</v>
      </c>
      <c r="G12" s="17">
        <f t="shared" si="4"/>
        <v>3271.5</v>
      </c>
      <c r="H12" s="18">
        <f t="shared" si="0"/>
        <v>2159.6936858700606</v>
      </c>
      <c r="I12" s="19">
        <f t="shared" si="1"/>
        <v>647.90810576101819</v>
      </c>
      <c r="J12" s="20">
        <f t="shared" si="2"/>
        <v>-1311.9881057610182</v>
      </c>
    </row>
    <row r="13" spans="3:10" x14ac:dyDescent="0.3">
      <c r="C13" s="21">
        <v>12</v>
      </c>
      <c r="D13" s="14">
        <v>3000</v>
      </c>
      <c r="E13" s="15">
        <f>SUM(Depreciation!A12:E12)</f>
        <v>361.83901573588139</v>
      </c>
      <c r="F13" s="16">
        <v>0</v>
      </c>
      <c r="G13" s="17">
        <v>0</v>
      </c>
      <c r="H13" s="18">
        <f t="shared" si="0"/>
        <v>2638.1609842641187</v>
      </c>
      <c r="I13" s="19">
        <f t="shared" si="1"/>
        <v>791.44829527923559</v>
      </c>
      <c r="J13" s="22">
        <f t="shared" si="2"/>
        <v>2208.5517047207645</v>
      </c>
    </row>
    <row r="14" spans="3:10" x14ac:dyDescent="0.3">
      <c r="C14" s="21">
        <v>13</v>
      </c>
      <c r="D14" s="14">
        <v>3000</v>
      </c>
      <c r="E14" s="15">
        <f>SUM(Depreciation!A13:E13)</f>
        <v>301.16116077826837</v>
      </c>
      <c r="F14" s="16">
        <v>0</v>
      </c>
      <c r="G14" s="17">
        <v>0</v>
      </c>
      <c r="H14" s="18">
        <f t="shared" si="0"/>
        <v>2698.8388392217316</v>
      </c>
      <c r="I14" s="19">
        <f t="shared" si="1"/>
        <v>809.65165176651942</v>
      </c>
      <c r="J14" s="22">
        <f t="shared" si="2"/>
        <v>2190.3483482334805</v>
      </c>
    </row>
    <row r="15" spans="3:10" x14ac:dyDescent="0.3">
      <c r="C15" s="21">
        <v>14</v>
      </c>
      <c r="D15" s="14">
        <v>3000</v>
      </c>
      <c r="E15" s="15">
        <f>SUM(Depreciation!A14:E14)</f>
        <v>257.26244308759311</v>
      </c>
      <c r="F15" s="16">
        <v>0</v>
      </c>
      <c r="G15" s="17">
        <v>0</v>
      </c>
      <c r="H15" s="18">
        <f t="shared" si="0"/>
        <v>2742.7375569124069</v>
      </c>
      <c r="I15" s="19">
        <f t="shared" si="1"/>
        <v>822.82126707372208</v>
      </c>
      <c r="J15" s="22">
        <f t="shared" si="2"/>
        <v>2177.1787329262779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115" zoomScaleNormal="115" workbookViewId="0">
      <selection activeCell="K8" sqref="K8"/>
    </sheetView>
  </sheetViews>
  <sheetFormatPr defaultRowHeight="14.4" x14ac:dyDescent="0.3"/>
  <cols>
    <col min="2" max="2" width="10.109375" bestFit="1" customWidth="1"/>
    <col min="11" max="11" width="9.77734375" bestFit="1" customWidth="1"/>
  </cols>
  <sheetData>
    <row r="1" spans="1:11" x14ac:dyDescent="0.3">
      <c r="A1" s="2"/>
      <c r="C1" s="4"/>
      <c r="D1" s="5"/>
      <c r="G1" s="25" t="s">
        <v>16</v>
      </c>
      <c r="H1" s="16" t="s">
        <v>11</v>
      </c>
    </row>
    <row r="2" spans="1:11" x14ac:dyDescent="0.3">
      <c r="G2" s="26">
        <v>1</v>
      </c>
      <c r="H2" s="16">
        <v>-5047</v>
      </c>
      <c r="J2" s="14" t="s">
        <v>18</v>
      </c>
      <c r="K2" s="27">
        <v>0.12</v>
      </c>
    </row>
    <row r="3" spans="1:11" x14ac:dyDescent="0.3">
      <c r="G3" s="26">
        <v>2</v>
      </c>
      <c r="H3" s="16">
        <v>-3365</v>
      </c>
      <c r="J3" s="14" t="s">
        <v>15</v>
      </c>
      <c r="K3" s="28">
        <f>NPV(K2,H2:H15)</f>
        <v>-2505.8907798478481</v>
      </c>
    </row>
    <row r="4" spans="1:11" x14ac:dyDescent="0.3">
      <c r="G4" s="26">
        <v>3</v>
      </c>
      <c r="H4" s="16">
        <v>3000</v>
      </c>
      <c r="J4" s="14" t="s">
        <v>14</v>
      </c>
      <c r="K4" s="27">
        <f>IRR(H2:H15)</f>
        <v>7.5266446024979672E-3</v>
      </c>
    </row>
    <row r="5" spans="1:11" x14ac:dyDescent="0.3">
      <c r="G5" s="26">
        <v>4</v>
      </c>
      <c r="H5" s="16">
        <v>3000</v>
      </c>
    </row>
    <row r="6" spans="1:11" x14ac:dyDescent="0.3">
      <c r="G6" s="26">
        <v>5</v>
      </c>
      <c r="H6" s="16">
        <v>2991.03</v>
      </c>
    </row>
    <row r="7" spans="1:11" x14ac:dyDescent="0.3">
      <c r="G7" s="26">
        <v>6</v>
      </c>
      <c r="H7" s="16">
        <v>-833.96500000000003</v>
      </c>
    </row>
    <row r="8" spans="1:11" x14ac:dyDescent="0.3">
      <c r="G8" s="26">
        <v>7</v>
      </c>
      <c r="H8" s="16">
        <v>-1017.56</v>
      </c>
    </row>
    <row r="9" spans="1:11" x14ac:dyDescent="0.3">
      <c r="G9" s="26">
        <v>8</v>
      </c>
      <c r="H9" s="16">
        <v>-1139.1300000000001</v>
      </c>
    </row>
    <row r="10" spans="1:11" x14ac:dyDescent="0.3">
      <c r="G10" s="26">
        <v>9</v>
      </c>
      <c r="H10" s="16">
        <v>-1220.21</v>
      </c>
    </row>
    <row r="11" spans="1:11" x14ac:dyDescent="0.3">
      <c r="G11" s="26">
        <v>10</v>
      </c>
      <c r="H11" s="16">
        <v>-1274.79</v>
      </c>
    </row>
    <row r="12" spans="1:11" x14ac:dyDescent="0.3">
      <c r="G12" s="26">
        <v>11</v>
      </c>
      <c r="H12" s="16">
        <v>-1311.99</v>
      </c>
    </row>
    <row r="13" spans="1:11" x14ac:dyDescent="0.3">
      <c r="G13" s="26">
        <v>12</v>
      </c>
      <c r="H13" s="16">
        <v>2208.5520000000001</v>
      </c>
    </row>
    <row r="14" spans="1:11" x14ac:dyDescent="0.3">
      <c r="G14" s="26">
        <v>13</v>
      </c>
      <c r="H14" s="16">
        <v>2190.348</v>
      </c>
    </row>
    <row r="15" spans="1:11" x14ac:dyDescent="0.3">
      <c r="G15" s="26">
        <v>14</v>
      </c>
      <c r="H15" s="16">
        <v>2177.1790000000001</v>
      </c>
    </row>
    <row r="19" spans="2:2" x14ac:dyDescent="0.3">
      <c r="B19" s="3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Depreciation</vt:lpstr>
      <vt:lpstr>CFAT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Mirza</cp:lastModifiedBy>
  <dcterms:created xsi:type="dcterms:W3CDTF">2017-05-02T10:17:08Z</dcterms:created>
  <dcterms:modified xsi:type="dcterms:W3CDTF">2022-09-19T12:30:22Z</dcterms:modified>
</cp:coreProperties>
</file>