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min\PO_SQ\"/>
    </mc:Choice>
  </mc:AlternateContent>
  <bookViews>
    <workbookView xWindow="0" yWindow="0" windowWidth="20490" windowHeight="7620"/>
  </bookViews>
  <sheets>
    <sheet name="VLU (2)" sheetId="21" r:id="rId1"/>
    <sheet name="Advances" sheetId="20" r:id="rId2"/>
    <sheet name="SQ" sheetId="22" r:id="rId3"/>
  </sheets>
  <definedNames>
    <definedName name="__IntlFixup" hidden="1">TRUE</definedName>
    <definedName name="_xlnm._FilterDatabase" localSheetId="1" hidden="1">Advances!$C$7:$G$15</definedName>
    <definedName name="_xlnm._FilterDatabase" localSheetId="0" hidden="1">'VLU (2)'!#REF!</definedName>
    <definedName name="_Order1" hidden="1">0</definedName>
    <definedName name="aa" localSheetId="2" hidden="1">OFFSET([0]!Data.Top.Left,1,0)</definedName>
    <definedName name="aa" hidden="1">OFFSET([0]!Data.Top.Left,1,0)</definedName>
    <definedName name="afasdfasdfasfas" localSheetId="2" hidden="1">OFFSET([0]!Data.Top.Left,1,0)</definedName>
    <definedName name="afasdfasdfasfas" hidden="1">OFFSET([0]!Data.Top.Left,1,0)</definedName>
    <definedName name="asasaqsqqsq" localSheetId="2" hidden="1">OFFSET([0]!Data.Top.Left,1,0)</definedName>
    <definedName name="asasaqsqqsq" hidden="1">OFFSET([0]!Data.Top.Left,1,0)</definedName>
    <definedName name="asasaswddqqerergs" localSheetId="2" hidden="1">OFFSET([0]!Data.Top.Left,1,0)</definedName>
    <definedName name="asasaswddqqerergs" hidden="1">OFFSET([0]!Data.Top.Left,1,0)</definedName>
    <definedName name="asdfadsfasfasdfasdfasdfasdfasdfas" localSheetId="2" hidden="1">OFFSET([0]!Data.Top.Left,1,0)</definedName>
    <definedName name="asdfadsfasfasdfasdfasdfasdfasdfas" hidden="1">OFFSET([0]!Data.Top.Left,1,0)</definedName>
    <definedName name="asdfasdf" localSheetId="2" hidden="1">OFFSET([0]!Data.Top.Left,1,0)</definedName>
    <definedName name="asdfasdf" hidden="1">OFFSET([0]!Data.Top.Left,1,0)</definedName>
    <definedName name="CC">[0]!CC</definedName>
    <definedName name="cwewwfet">[0]!cwewwfet</definedName>
    <definedName name="Data.Dump" localSheetId="2" hidden="1">OFFSET([0]!Data.Top.Left,1,0)</definedName>
    <definedName name="Data.Dump" localSheetId="0" hidden="1">OFFSET([0]!Data.Top.Left,1,0)</definedName>
    <definedName name="Data.Dump" hidden="1">OFFSET([0]!Data.Top.Left,1,0)</definedName>
    <definedName name="dfsdweeeryuopojhgf">[0]!dfsdweeeryuopojhgf</definedName>
    <definedName name="dwqdqw">[0]!dwqdqw</definedName>
    <definedName name="EFEEQWDDQ" localSheetId="2" hidden="1">OFFSET([0]!Data.Top.Left,1,0)</definedName>
    <definedName name="EFEEQWDDQ" hidden="1">OFFSET([0]!Data.Top.Left,1,0)</definedName>
    <definedName name="HTML_CodePage" hidden="1">1252</definedName>
    <definedName name="HTML_Control" localSheetId="2" hidden="1">{"'Leverage'!$B$2:$M$418"}</definedName>
    <definedName name="HTML_Control" localSheetId="0" hidden="1">{"'Leverage'!$B$2:$M$418"}</definedName>
    <definedName name="HTML_Control" hidden="1">{"'Leverage'!$B$2:$M$418"}</definedName>
    <definedName name="HTML_Description" hidden="1">""</definedName>
    <definedName name="HTML_Email" hidden="1">""</definedName>
    <definedName name="HTML_Header" hidden="1">"Leverage"</definedName>
    <definedName name="HTML_LastUpdate" hidden="1">"8/21/00"</definedName>
    <definedName name="HTML_LineAfter" hidden="1">FALSE</definedName>
    <definedName name="HTML_LineBefore" hidden="1">FALSE</definedName>
    <definedName name="HTML_Name" hidden="1">"Frank Vickers"</definedName>
    <definedName name="HTML_OBDlg2" hidden="1">TRUE</definedName>
    <definedName name="HTML_OBDlg4" hidden="1">TRUE</definedName>
    <definedName name="HTML_OS" hidden="1">0</definedName>
    <definedName name="HTML_PathFile" hidden="1">"C:\my documents\lever.htm"</definedName>
    <definedName name="HTML_Title" hidden="1">"leverage"</definedName>
    <definedName name="jujuy" hidden="1">{"'Leverage'!$B$2:$M$418"}</definedName>
    <definedName name="Macro1" localSheetId="2">SQ!Macro1</definedName>
    <definedName name="Macro1" localSheetId="0">'VLU (2)'!Macro1</definedName>
    <definedName name="Macro1">[0]!Macro1</definedName>
    <definedName name="Macro2" localSheetId="2">SQ!Macro2</definedName>
    <definedName name="Macro2" localSheetId="0">'VLU (2)'!Macro2</definedName>
    <definedName name="Macro2">[0]!Macro2</definedName>
    <definedName name="Ownership" localSheetId="2" hidden="1">OFFSET([0]!Data.Top.Left,1,0)</definedName>
    <definedName name="Ownership" localSheetId="0" hidden="1">OFFSET([0]!Data.Top.Left,1,0)</definedName>
    <definedName name="Ownership" hidden="1">OFFSET([0]!Data.Top.Left,1,0)</definedName>
    <definedName name="P" localSheetId="2">SQ!P</definedName>
    <definedName name="P">[0]!P</definedName>
    <definedName name="PACK" localSheetId="2" hidden="1">OFFSET([0]!Data.Top.Left,1,0)</definedName>
    <definedName name="PACK" hidden="1">OFFSET([0]!Data.Top.Left,1,0)</definedName>
    <definedName name="_xlnm.Print_Area" localSheetId="2">SQ!$A$1:$I$49</definedName>
    <definedName name="qwdwqdqw" localSheetId="2" hidden="1">OFFSET([0]!Data.Top.Left,1,0)</definedName>
    <definedName name="qwdwqdqw" hidden="1">OFFSET([0]!Data.Top.Left,1,0)</definedName>
    <definedName name="sdaasdasdqwqqtt" hidden="1">{"'Leverage'!$B$2:$M$418"}</definedName>
    <definedName name="sdfaffqwe" hidden="1">{"'Leverage'!$B$2:$M$418"}</definedName>
    <definedName name="SDSDS" localSheetId="2" hidden="1">OFFSET([0]!Data.Top.Left,1,0)</definedName>
    <definedName name="SDSDS" hidden="1">OFFSET([0]!Data.Top.Left,1,0)</definedName>
    <definedName name="sdsdsdsdaaqq" localSheetId="2" hidden="1">OFFSET([0]!Data.Top.Left,1,0)</definedName>
    <definedName name="sdsdsdsdaaqq" hidden="1">OFFSET([0]!Data.Top.Left,1,0)</definedName>
    <definedName name="SDSDSDSDSDDS" localSheetId="2" hidden="1">OFFSET([0]!Data.Top.Left,1,0)</definedName>
    <definedName name="SDSDSDSDSDDS" hidden="1">OFFSET([0]!Data.Top.Left,1,0)</definedName>
    <definedName name="sq">[0]!sq</definedName>
    <definedName name="sshdjsdyfhj" localSheetId="2" hidden="1">OFFSET([0]!Data.Top.Left,1,0)</definedName>
    <definedName name="sshdjsdyfhj" hidden="1">OFFSET([0]!Data.Top.Left,1,0)</definedName>
    <definedName name="valuevx">42.314159</definedName>
  </definedNames>
  <calcPr calcId="162913"/>
</workbook>
</file>

<file path=xl/calcChain.xml><?xml version="1.0" encoding="utf-8"?>
<calcChain xmlns="http://schemas.openxmlformats.org/spreadsheetml/2006/main">
  <c r="A38" i="22" l="1"/>
  <c r="A40" i="22"/>
  <c r="A39" i="22"/>
  <c r="H36" i="22"/>
  <c r="H34" i="22"/>
  <c r="A35" i="22"/>
  <c r="H8" i="22"/>
  <c r="H20" i="22"/>
  <c r="H19" i="22"/>
  <c r="G20" i="22"/>
  <c r="G19" i="22"/>
  <c r="F20" i="22"/>
  <c r="F19" i="22"/>
  <c r="E20" i="22"/>
  <c r="E19" i="22"/>
  <c r="A20" i="22"/>
  <c r="A19" i="22"/>
  <c r="A15" i="22"/>
  <c r="A14" i="22"/>
  <c r="G12" i="22"/>
  <c r="G11" i="22"/>
  <c r="A12" i="22"/>
  <c r="A11" i="22"/>
  <c r="W7" i="21"/>
  <c r="W2" i="21"/>
  <c r="S5" i="21"/>
  <c r="S3" i="21"/>
  <c r="S4" i="21"/>
  <c r="S6" i="21"/>
  <c r="S7" i="21"/>
  <c r="S2" i="21"/>
  <c r="W3" i="21"/>
  <c r="W4" i="21"/>
  <c r="W6" i="21"/>
  <c r="X3" i="21"/>
  <c r="X4" i="21"/>
  <c r="X6" i="21"/>
  <c r="X7" i="21"/>
  <c r="X2" i="21"/>
  <c r="R7" i="21" l="1"/>
  <c r="R6" i="21"/>
  <c r="R5" i="21"/>
  <c r="R4" i="21"/>
  <c r="R3" i="21"/>
  <c r="R2" i="21"/>
  <c r="G18" i="20" l="1"/>
  <c r="G17" i="20"/>
  <c r="F18" i="20"/>
  <c r="F17" i="20"/>
  <c r="E18" i="20"/>
  <c r="E17" i="20"/>
  <c r="D18" i="20"/>
  <c r="D17" i="20"/>
  <c r="C18" i="20"/>
  <c r="C17" i="20"/>
  <c r="B18" i="20"/>
  <c r="B17" i="20"/>
</calcChain>
</file>

<file path=xl/sharedStrings.xml><?xml version="1.0" encoding="utf-8"?>
<sst xmlns="http://schemas.openxmlformats.org/spreadsheetml/2006/main" count="245" uniqueCount="133">
  <si>
    <t>Date</t>
  </si>
  <si>
    <t>Narration</t>
  </si>
  <si>
    <t>Debit</t>
  </si>
  <si>
    <t>FCy</t>
  </si>
  <si>
    <t xml:space="preserve">DHS  </t>
  </si>
  <si>
    <t>Location</t>
  </si>
  <si>
    <t>Dubai, UAE</t>
  </si>
  <si>
    <t>Sharjah, UAE</t>
  </si>
  <si>
    <t>ASMARA FUTURE MEDICAL EQUIPMENT</t>
  </si>
  <si>
    <t>NIZIP GENERAL TRADING LLC</t>
  </si>
  <si>
    <t>Month:</t>
  </si>
  <si>
    <t>GENERAL MECHANIC CO.</t>
  </si>
  <si>
    <t>BITLIS TRADING FZE</t>
  </si>
  <si>
    <t>Ref:</t>
  </si>
  <si>
    <t>Company:</t>
  </si>
  <si>
    <t>Yakamoz General Trading LLC</t>
  </si>
  <si>
    <t>Source:</t>
  </si>
  <si>
    <t>Yakomoz Petrokimya Ürünleri San. Diş. Tic. Ltd.Şti - Istanbul, Turkey</t>
  </si>
  <si>
    <t>Type of Transaction:</t>
  </si>
  <si>
    <t>Advances from Customers</t>
  </si>
  <si>
    <t>Prepared By:</t>
  </si>
  <si>
    <t>Asad Zaman</t>
  </si>
  <si>
    <t>Y165</t>
  </si>
  <si>
    <t>Y166</t>
  </si>
  <si>
    <t>Y167</t>
  </si>
  <si>
    <t>Y168</t>
  </si>
  <si>
    <t>Y169</t>
  </si>
  <si>
    <t>Y170</t>
  </si>
  <si>
    <t>Y171</t>
  </si>
  <si>
    <t>Y172</t>
  </si>
  <si>
    <t>Y172-CL</t>
  </si>
  <si>
    <t>Y170-CL</t>
  </si>
  <si>
    <t>REF #</t>
  </si>
  <si>
    <t>REP OF EX</t>
  </si>
  <si>
    <t>CT OF REP OF EX</t>
  </si>
  <si>
    <t>EXPORTER</t>
  </si>
  <si>
    <t>CT OF EX</t>
  </si>
  <si>
    <t>IMPORTER</t>
  </si>
  <si>
    <t>CT OF IM</t>
  </si>
  <si>
    <t>REPP OF IM</t>
  </si>
  <si>
    <t>CT OF REP OF IM</t>
  </si>
  <si>
    <t>ORIGIN</t>
  </si>
  <si>
    <t>LO PORT</t>
  </si>
  <si>
    <t>DIS PORT</t>
  </si>
  <si>
    <t>TOTAL AMOUNT</t>
  </si>
  <si>
    <t>IN WORDS</t>
  </si>
  <si>
    <t>DIS 1</t>
  </si>
  <si>
    <t>QTY1</t>
  </si>
  <si>
    <t>UNIT1</t>
  </si>
  <si>
    <t>UNIT PRICE1</t>
  </si>
  <si>
    <t>TOTAL1</t>
  </si>
  <si>
    <t>DIS 2</t>
  </si>
  <si>
    <t>QTY2</t>
  </si>
  <si>
    <t>UNIT2</t>
  </si>
  <si>
    <t>UNIT PRICE2</t>
  </si>
  <si>
    <t>TOTAL2</t>
  </si>
  <si>
    <t>ITEM</t>
  </si>
  <si>
    <t>Currency</t>
  </si>
  <si>
    <t>DATE</t>
  </si>
  <si>
    <t>EXPORTER:</t>
  </si>
  <si>
    <t>SHIP TO:</t>
  </si>
  <si>
    <t>REPRESENTATIVE OF THE IMPORTER:</t>
  </si>
  <si>
    <t>Payment Terms</t>
  </si>
  <si>
    <t>Shipping Mode</t>
  </si>
  <si>
    <t>Shipment Terms</t>
  </si>
  <si>
    <t>100% CASH ADVANCE</t>
  </si>
  <si>
    <t>BY SEA</t>
  </si>
  <si>
    <t>EX FACTORY</t>
  </si>
  <si>
    <t>Description</t>
  </si>
  <si>
    <t>Qty</t>
  </si>
  <si>
    <t>Unit</t>
  </si>
  <si>
    <t>Price Per Unit</t>
  </si>
  <si>
    <t>Amount</t>
  </si>
  <si>
    <t>Amount in Words:</t>
  </si>
  <si>
    <t>SUB TOTAL</t>
  </si>
  <si>
    <t>OTHERS</t>
  </si>
  <si>
    <t>-</t>
  </si>
  <si>
    <t>APPROVED BY:</t>
  </si>
  <si>
    <t>03/12/2018</t>
  </si>
  <si>
    <t>08/12/2018</t>
  </si>
  <si>
    <t>28/12/2018</t>
  </si>
  <si>
    <t>12/12/2018</t>
  </si>
  <si>
    <t>21/12/2018</t>
  </si>
  <si>
    <t>23/12/2018</t>
  </si>
  <si>
    <t>Two Million Dirhams Only</t>
  </si>
  <si>
    <t>One Million Two Hundred  Thousand Dirhams Only</t>
  </si>
  <si>
    <t>One Million Three Hundred  Thousand Dirhams Only</t>
  </si>
  <si>
    <t>Four Hundred  Thousand Dirhams Only</t>
  </si>
  <si>
    <t>Two Million Five Hundred  Thousand Dirhams Only</t>
  </si>
  <si>
    <t>Three Million Dirhams Only</t>
  </si>
  <si>
    <t>Dubai, U.A.E</t>
  </si>
  <si>
    <t>Sharjah, U.A.E</t>
  </si>
  <si>
    <t>ASMARA FUTURE MEDICAL EQUIPMENT TRADING LLC</t>
  </si>
  <si>
    <t>Copenhagen, Denmark</t>
  </si>
  <si>
    <t>YAKOMOZ PETROKIMYA URUNLERI SANAYI DIS TICARET LIMITED SIRKETI</t>
  </si>
  <si>
    <t>Istanbul, Turkey</t>
  </si>
  <si>
    <t>ENVITEC WISMAR GMBH</t>
  </si>
  <si>
    <t>Wismar, Germany</t>
  </si>
  <si>
    <t>ESKA DIAGNOSTIC KFT</t>
  </si>
  <si>
    <t>Budapest, Hungary</t>
  </si>
  <si>
    <t>FB LABORATORIES INC</t>
  </si>
  <si>
    <t>Hauppauge, United States</t>
  </si>
  <si>
    <t>Origin: Turkey</t>
  </si>
  <si>
    <t>Loading: Istanbul, Turkey</t>
  </si>
  <si>
    <t>Discharge: Copenhagen, Denmark</t>
  </si>
  <si>
    <t>Discharge: Wismar, Germany</t>
  </si>
  <si>
    <t>Discharge: Budapest, Hungary</t>
  </si>
  <si>
    <t>Discharge: Hauppauge, United States</t>
  </si>
  <si>
    <t>ICU Ventilation Environment System PA-700b II</t>
  </si>
  <si>
    <t>PCS</t>
  </si>
  <si>
    <t>Medical Equipment 4D Color Doppler Ultrasound Scanner System in Hospital</t>
  </si>
  <si>
    <t>ISO Electric Wheelchair Type (ME192)</t>
  </si>
  <si>
    <t>FC-P1 Ce Approved Foldable Electric Wheelchair</t>
  </si>
  <si>
    <t>Portable Etco2 Real-Time Capnograph with 10h Battery Life</t>
  </si>
  <si>
    <t>B Model Ultrasound Scanner with High Quality (QDMH-MQ-001A)</t>
  </si>
  <si>
    <t>SETS</t>
  </si>
  <si>
    <t>CE Approved Medical Equipment High Grade Infant Incubator (H-2000)</t>
  </si>
  <si>
    <t>Strong Power Big Spot Size Ice Painfree Permanent Diode Laser Hair Removal 808nm 2000W Laser Beauty Equipmentfor Salon SPA Hospital Clinic Medical Ce TUV</t>
  </si>
  <si>
    <t>Medical Equipment Gait Training System for Rehabilitation</t>
  </si>
  <si>
    <t>Luxurious Type Imported Upholstery Floor-Fixed China Dental Equipment Unit, Medical Equipment Suppliers</t>
  </si>
  <si>
    <t>2017 Hot Sale Economy and Durability Medical Bed Hospital Equipment</t>
  </si>
  <si>
    <t>Dental Chair PU Colors for Dental Hospital Medical Lab Surgical Diagnostic Equipment</t>
  </si>
  <si>
    <t>Portable IPL Laser Shr Elight Medical Beauty Hair Removal Equipment</t>
  </si>
  <si>
    <t>Dental Teeth Whitening Machine (Connected) of Lab Hosptial Medical Surgical Diagnostic Equipment</t>
  </si>
  <si>
    <t>Medical Laser RF Fractional CO2 Laser Beauty SalonEquipment</t>
  </si>
  <si>
    <t>Medical Device Medical Equipment Knee Cpm</t>
  </si>
  <si>
    <t>Professional Medical Beauty Laser Depilation 755nm 808nm 1064nm Wavelength Laser Hair Removal SalonEquipment</t>
  </si>
  <si>
    <t>Dental Handpiece of Low Speed Handpiece Kit of HospitalMedical Lab Surgical Diagnostic Equipment</t>
  </si>
  <si>
    <t>My-A031 Full Digital Color Doppler 4D Ultrasound Scanner Medical Equipment</t>
  </si>
  <si>
    <t>Medical IPL Shr Elight Laser Hair Removal BeautyEquipment with Ce Approval</t>
  </si>
  <si>
    <t xml:space="preserve">Date : </t>
  </si>
  <si>
    <t xml:space="preserve">Reference : </t>
  </si>
  <si>
    <t>Packing: Container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</si>
</sst>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(* #,##0.00_);_(* \(#,##0.00\);_(* &quot;-&quot;??_);_(@_)"/>
    <numFmt numFmtId="164" formatCode="_-* #,##0.00_-;\-* #,##0.00_-;_-* &quot;-&quot;??_-;_-@_-"/>
    <numFmt numFmtId="165" formatCode="#,###,###.00"/>
    <numFmt numFmtId="166" formatCode="mmmm\ \ yyyy"/>
    <numFmt numFmtId="167" formatCode="[$AED]\ #,##0.00"/>
    <numFmt numFmtId="168" formatCode="[$AED]\ #,##0"/>
    <numFmt numFmtId="169" formatCode="_-[$AED]\ * #,##0.00_-;\-[$AED]\ * #,##0.00_-;_-[$AED]\ * &quot;-&quot;??_-;_-@_-"/>
  </numFmts>
  <fonts count="2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0"/>
      <color theme="1"/>
      <name val="Bahnschrift Light"/>
      <family val="2"/>
    </font>
    <font>
      <sz val="11"/>
      <color theme="1"/>
      <name val="Bahnschrift Light"/>
      <family val="2"/>
    </font>
    <font>
      <sz val="10.5"/>
      <color rgb="FF000000"/>
      <name val="Bahnschrift Light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w Cen MT"/>
      <family val="2"/>
    </font>
    <font>
      <b/>
      <sz val="10"/>
      <name val="Tw Cen MT"/>
      <family val="2"/>
    </font>
    <font>
      <b/>
      <sz val="9"/>
      <name val="Tw Cen MT"/>
      <family val="2"/>
    </font>
    <font>
      <sz val="8"/>
      <name val="Tw Cen MT"/>
      <family val="2"/>
    </font>
    <font>
      <b/>
      <sz val="10"/>
      <color theme="1"/>
      <name val="Tw Cen MT"/>
      <family val="2"/>
    </font>
    <font>
      <sz val="9"/>
      <name val="Tw Cen MT"/>
      <family val="2"/>
    </font>
    <font>
      <sz val="10"/>
      <color theme="1"/>
      <name val="Tw Cen MT"/>
      <family val="2"/>
    </font>
    <font>
      <sz val="8"/>
      <name val="Arial"/>
      <family val="2"/>
    </font>
    <font>
      <sz val="12"/>
      <name val="Tw Cen MT"/>
      <family val="2"/>
    </font>
    <font>
      <sz val="11"/>
      <color theme="1"/>
      <name val="Tw Cen MT"/>
      <family val="2"/>
    </font>
    <font>
      <sz val="12"/>
      <color theme="1"/>
      <name val="Tw Cen MT"/>
      <family val="2"/>
    </font>
    <font>
      <b/>
      <sz val="11"/>
      <name val="Tw Cen MT"/>
      <family val="2"/>
    </font>
    <font>
      <sz val="11"/>
      <name val="Tw Cen MT"/>
      <family val="2"/>
    </font>
    <font>
      <sz val="9"/>
      <color theme="1"/>
      <name val="Tw Cen MT"/>
      <family val="2"/>
    </font>
  </fonts>
  <fills count="9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Dot">
        <color theme="5"/>
      </left>
      <right/>
      <top style="dashDot">
        <color theme="5"/>
      </top>
      <bottom style="dashDot">
        <color theme="5"/>
      </bottom>
      <diagonal/>
    </border>
    <border>
      <left/>
      <right style="dashDot">
        <color theme="5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9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6" fillId="0" borderId="0"/>
    <xf numFmtId="43" fontId="6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</cellStyleXfs>
  <cellXfs count="139">
    <xf numFmtId="0" fontId="0" fillId="0" borderId="0" xfId="0"/>
    <xf numFmtId="0" fontId="0" fillId="2" borderId="1" xfId="0" applyFill="1" applyBorder="1"/>
    <xf numFmtId="0" fontId="0" fillId="0" borderId="1" xfId="0" applyBorder="1"/>
    <xf numFmtId="165" fontId="0" fillId="0" borderId="1" xfId="0" applyNumberFormat="1" applyBorder="1"/>
    <xf numFmtId="14" fontId="0" fillId="0" borderId="1" xfId="0" applyNumberFormat="1" applyBorder="1"/>
    <xf numFmtId="0" fontId="4" fillId="3" borderId="2" xfId="0" applyFont="1" applyFill="1" applyBorder="1" applyAlignment="1">
      <alignment horizontal="center" wrapText="1"/>
    </xf>
    <xf numFmtId="14" fontId="0" fillId="4" borderId="1" xfId="0" applyNumberFormat="1" applyFill="1" applyBorder="1"/>
    <xf numFmtId="0" fontId="0" fillId="4" borderId="1" xfId="0" applyFill="1" applyBorder="1"/>
    <xf numFmtId="165" fontId="0" fillId="4" borderId="1" xfId="0" applyNumberFormat="1" applyFill="1" applyBorder="1"/>
    <xf numFmtId="14" fontId="0" fillId="5" borderId="1" xfId="0" applyNumberFormat="1" applyFill="1" applyBorder="1"/>
    <xf numFmtId="0" fontId="0" fillId="5" borderId="1" xfId="0" applyFill="1" applyBorder="1"/>
    <xf numFmtId="165" fontId="0" fillId="5" borderId="1" xfId="0" applyNumberFormat="1" applyFill="1" applyBorder="1"/>
    <xf numFmtId="0" fontId="4" fillId="6" borderId="2" xfId="0" applyFont="1" applyFill="1" applyBorder="1" applyAlignment="1">
      <alignment horizontal="center" wrapText="1"/>
    </xf>
    <xf numFmtId="14" fontId="0" fillId="6" borderId="1" xfId="0" applyNumberFormat="1" applyFill="1" applyBorder="1"/>
    <xf numFmtId="0" fontId="0" fillId="6" borderId="1" xfId="0" applyFill="1" applyBorder="1"/>
    <xf numFmtId="165" fontId="0" fillId="6" borderId="1" xfId="0" applyNumberFormat="1" applyFill="1" applyBorder="1"/>
    <xf numFmtId="0" fontId="0" fillId="7" borderId="0" xfId="0" applyFill="1"/>
    <xf numFmtId="14" fontId="0" fillId="7" borderId="0" xfId="0" applyNumberFormat="1" applyFill="1"/>
    <xf numFmtId="165" fontId="0" fillId="7" borderId="0" xfId="0" applyNumberFormat="1" applyFill="1"/>
    <xf numFmtId="0" fontId="1" fillId="0" borderId="1" xfId="3" applyFont="1" applyBorder="1" applyAlignment="1">
      <alignment vertical="center"/>
    </xf>
    <xf numFmtId="0" fontId="1" fillId="0" borderId="0" xfId="3" applyFont="1" applyAlignment="1">
      <alignment vertical="center"/>
    </xf>
    <xf numFmtId="4" fontId="1" fillId="0" borderId="1" xfId="3" applyNumberFormat="1" applyFont="1" applyBorder="1" applyAlignment="1">
      <alignment vertical="center"/>
    </xf>
    <xf numFmtId="0" fontId="1" fillId="0" borderId="1" xfId="3" applyFont="1" applyBorder="1" applyAlignment="1">
      <alignment horizontal="center" vertical="center"/>
    </xf>
    <xf numFmtId="0" fontId="7" fillId="0" borderId="0" xfId="4" applyFont="1" applyAlignment="1">
      <alignment vertical="center"/>
    </xf>
    <xf numFmtId="0" fontId="8" fillId="0" borderId="0" xfId="4" applyFont="1" applyAlignment="1">
      <alignment vertical="center"/>
    </xf>
    <xf numFmtId="14" fontId="8" fillId="0" borderId="0" xfId="4" quotePrefix="1" applyNumberFormat="1" applyFont="1" applyAlignment="1">
      <alignment horizontal="left" vertical="center"/>
    </xf>
    <xf numFmtId="0" fontId="6" fillId="0" borderId="0" xfId="4" applyAlignment="1">
      <alignment vertical="center"/>
    </xf>
    <xf numFmtId="43" fontId="0" fillId="0" borderId="0" xfId="5" applyFont="1" applyAlignment="1">
      <alignment vertical="center"/>
    </xf>
    <xf numFmtId="0" fontId="8" fillId="0" borderId="0" xfId="4" applyFont="1" applyAlignment="1">
      <alignment horizontal="left" vertical="center"/>
    </xf>
    <xf numFmtId="0" fontId="8" fillId="0" borderId="0" xfId="6" applyFont="1" applyFill="1" applyBorder="1" applyAlignment="1">
      <alignment horizontal="left" vertical="center"/>
    </xf>
    <xf numFmtId="0" fontId="10" fillId="0" borderId="0" xfId="6" applyFont="1" applyFill="1" applyBorder="1" applyAlignment="1">
      <alignment vertical="center" wrapText="1"/>
    </xf>
    <xf numFmtId="0" fontId="7" fillId="0" borderId="0" xfId="6" applyFont="1" applyFill="1" applyBorder="1" applyAlignment="1">
      <alignment vertical="center" wrapText="1"/>
    </xf>
    <xf numFmtId="0" fontId="11" fillId="0" borderId="10" xfId="6" applyFont="1" applyFill="1" applyBorder="1" applyAlignment="1">
      <alignment horizontal="left" vertical="center"/>
    </xf>
    <xf numFmtId="0" fontId="7" fillId="0" borderId="0" xfId="6" applyFont="1" applyFill="1" applyBorder="1" applyAlignment="1">
      <alignment horizontal="left" vertical="center"/>
    </xf>
    <xf numFmtId="0" fontId="13" fillId="0" borderId="10" xfId="6" applyFont="1" applyFill="1" applyBorder="1" applyAlignment="1">
      <alignment horizontal="left" vertical="center"/>
    </xf>
    <xf numFmtId="0" fontId="8" fillId="0" borderId="10" xfId="6" applyFont="1" applyFill="1" applyBorder="1" applyAlignment="1">
      <alignment vertical="center"/>
    </xf>
    <xf numFmtId="0" fontId="7" fillId="0" borderId="14" xfId="6" applyFont="1" applyFill="1" applyBorder="1" applyAlignment="1">
      <alignment horizontal="left" vertical="center"/>
    </xf>
    <xf numFmtId="0" fontId="7" fillId="0" borderId="10" xfId="6" applyFont="1" applyFill="1" applyBorder="1" applyAlignment="1">
      <alignment horizontal="center" vertical="center"/>
    </xf>
    <xf numFmtId="0" fontId="8" fillId="0" borderId="4" xfId="6" applyFont="1" applyFill="1" applyBorder="1" applyAlignment="1">
      <alignment horizontal="center" vertical="center"/>
    </xf>
    <xf numFmtId="0" fontId="8" fillId="0" borderId="15" xfId="6" applyFont="1" applyFill="1" applyBorder="1" applyAlignment="1">
      <alignment horizontal="center" vertical="center"/>
    </xf>
    <xf numFmtId="0" fontId="7" fillId="0" borderId="11" xfId="6" applyFont="1" applyFill="1" applyBorder="1" applyAlignment="1">
      <alignment horizontal="center" vertical="center"/>
    </xf>
    <xf numFmtId="14" fontId="7" fillId="0" borderId="15" xfId="6" applyNumberFormat="1" applyFont="1" applyFill="1" applyBorder="1" applyAlignment="1">
      <alignment horizontal="center" vertical="center"/>
    </xf>
    <xf numFmtId="43" fontId="8" fillId="0" borderId="15" xfId="7" applyFont="1" applyFill="1" applyBorder="1" applyAlignment="1">
      <alignment horizontal="center" vertical="center"/>
    </xf>
    <xf numFmtId="43" fontId="8" fillId="0" borderId="5" xfId="7" applyFont="1" applyFill="1" applyBorder="1" applyAlignment="1">
      <alignment horizontal="center" vertical="center"/>
    </xf>
    <xf numFmtId="43" fontId="8" fillId="0" borderId="4" xfId="7" applyFont="1" applyFill="1" applyBorder="1" applyAlignment="1">
      <alignment horizontal="center" vertical="center"/>
    </xf>
    <xf numFmtId="0" fontId="10" fillId="0" borderId="16" xfId="8" applyFont="1" applyFill="1" applyBorder="1" applyAlignment="1">
      <alignment horizontal="center" vertical="center"/>
    </xf>
    <xf numFmtId="0" fontId="10" fillId="0" borderId="7" xfId="8" applyFont="1" applyFill="1" applyBorder="1" applyAlignment="1">
      <alignment horizontal="center" vertical="center"/>
    </xf>
    <xf numFmtId="0" fontId="14" fillId="0" borderId="0" xfId="4" applyFont="1" applyAlignment="1">
      <alignment vertical="center"/>
    </xf>
    <xf numFmtId="43" fontId="14" fillId="0" borderId="0" xfId="5" applyFont="1" applyAlignment="1">
      <alignment vertical="center"/>
    </xf>
    <xf numFmtId="0" fontId="10" fillId="0" borderId="20" xfId="8" applyFont="1" applyFill="1" applyBorder="1" applyAlignment="1">
      <alignment horizontal="center" vertical="center"/>
    </xf>
    <xf numFmtId="0" fontId="10" fillId="0" borderId="17" xfId="8" applyFont="1" applyFill="1" applyBorder="1" applyAlignment="1">
      <alignment horizontal="center" vertical="center"/>
    </xf>
    <xf numFmtId="168" fontId="10" fillId="0" borderId="17" xfId="8" applyNumberFormat="1" applyFont="1" applyFill="1" applyBorder="1" applyAlignment="1">
      <alignment horizontal="center" vertical="center"/>
    </xf>
    <xf numFmtId="168" fontId="10" fillId="0" borderId="20" xfId="8" applyNumberFormat="1" applyFont="1" applyFill="1" applyBorder="1" applyAlignment="1">
      <alignment horizontal="center" vertical="center"/>
    </xf>
    <xf numFmtId="167" fontId="10" fillId="0" borderId="17" xfId="8" applyNumberFormat="1" applyFont="1" applyFill="1" applyBorder="1" applyAlignment="1">
      <alignment horizontal="center" vertical="center"/>
    </xf>
    <xf numFmtId="167" fontId="10" fillId="0" borderId="20" xfId="8" applyNumberFormat="1" applyFont="1" applyFill="1" applyBorder="1" applyAlignment="1">
      <alignment horizontal="center" vertical="center"/>
    </xf>
    <xf numFmtId="0" fontId="10" fillId="0" borderId="20" xfId="6" applyFont="1" applyFill="1" applyBorder="1" applyAlignment="1">
      <alignment horizontal="center" vertical="center"/>
    </xf>
    <xf numFmtId="0" fontId="10" fillId="0" borderId="17" xfId="6" applyFont="1" applyFill="1" applyBorder="1" applyAlignment="1">
      <alignment horizontal="center" vertical="center"/>
    </xf>
    <xf numFmtId="167" fontId="10" fillId="0" borderId="17" xfId="6" applyNumberFormat="1" applyFont="1" applyFill="1" applyBorder="1" applyAlignment="1">
      <alignment horizontal="center" vertical="center"/>
    </xf>
    <xf numFmtId="167" fontId="10" fillId="0" borderId="20" xfId="6" applyNumberFormat="1" applyFont="1" applyFill="1" applyBorder="1" applyAlignment="1">
      <alignment horizontal="center" vertical="center"/>
    </xf>
    <xf numFmtId="167" fontId="10" fillId="0" borderId="17" xfId="7" applyNumberFormat="1" applyFont="1" applyFill="1" applyBorder="1" applyAlignment="1">
      <alignment horizontal="center" vertical="center"/>
    </xf>
    <xf numFmtId="167" fontId="10" fillId="0" borderId="20" xfId="7" applyNumberFormat="1" applyFont="1" applyFill="1" applyBorder="1" applyAlignment="1">
      <alignment horizontal="center" vertical="center"/>
    </xf>
    <xf numFmtId="167" fontId="10" fillId="0" borderId="19" xfId="7" applyNumberFormat="1" applyFont="1" applyFill="1" applyBorder="1" applyAlignment="1">
      <alignment horizontal="center" vertical="center"/>
    </xf>
    <xf numFmtId="0" fontId="10" fillId="0" borderId="27" xfId="6" applyFont="1" applyFill="1" applyBorder="1" applyAlignment="1">
      <alignment horizontal="center" vertical="center"/>
    </xf>
    <xf numFmtId="0" fontId="10" fillId="0" borderId="11" xfId="6" applyFont="1" applyFill="1" applyBorder="1" applyAlignment="1">
      <alignment horizontal="center" vertical="center"/>
    </xf>
    <xf numFmtId="167" fontId="10" fillId="0" borderId="28" xfId="7" applyNumberFormat="1" applyFont="1" applyFill="1" applyBorder="1" applyAlignment="1">
      <alignment horizontal="center" vertical="center"/>
    </xf>
    <xf numFmtId="167" fontId="10" fillId="0" borderId="29" xfId="7" applyNumberFormat="1" applyFont="1" applyFill="1" applyBorder="1" applyAlignment="1">
      <alignment horizontal="center" vertical="center"/>
    </xf>
    <xf numFmtId="0" fontId="12" fillId="0" borderId="10" xfId="6" applyFont="1" applyFill="1" applyBorder="1" applyAlignment="1">
      <alignment vertical="center"/>
    </xf>
    <xf numFmtId="0" fontId="15" fillId="0" borderId="0" xfId="6" applyFont="1" applyFill="1" applyBorder="1" applyAlignment="1">
      <alignment vertical="center"/>
    </xf>
    <xf numFmtId="167" fontId="7" fillId="0" borderId="0" xfId="6" applyNumberFormat="1" applyFont="1" applyFill="1" applyBorder="1" applyAlignment="1">
      <alignment horizontal="right" vertical="center"/>
    </xf>
    <xf numFmtId="0" fontId="10" fillId="0" borderId="0" xfId="6" applyFont="1" applyFill="1" applyBorder="1" applyAlignment="1">
      <alignment vertical="center"/>
    </xf>
    <xf numFmtId="43" fontId="17" fillId="0" borderId="20" xfId="5" applyFont="1" applyFill="1" applyBorder="1" applyAlignment="1">
      <alignment horizontal="center" vertical="center"/>
    </xf>
    <xf numFmtId="0" fontId="10" fillId="0" borderId="10" xfId="6" applyFont="1" applyFill="1" applyBorder="1" applyAlignment="1">
      <alignment vertical="center"/>
    </xf>
    <xf numFmtId="0" fontId="16" fillId="0" borderId="0" xfId="6" applyFont="1" applyFill="1" applyBorder="1" applyAlignment="1">
      <alignment vertical="center" wrapText="1"/>
    </xf>
    <xf numFmtId="167" fontId="13" fillId="0" borderId="0" xfId="6" applyNumberFormat="1" applyFont="1" applyFill="1" applyBorder="1" applyAlignment="1">
      <alignment horizontal="right" vertical="center" wrapText="1"/>
    </xf>
    <xf numFmtId="0" fontId="7" fillId="0" borderId="10" xfId="6" applyFont="1" applyFill="1" applyBorder="1" applyAlignment="1">
      <alignment vertical="center"/>
    </xf>
    <xf numFmtId="167" fontId="18" fillId="0" borderId="14" xfId="8" applyNumberFormat="1" applyFont="1" applyFill="1" applyBorder="1" applyAlignment="1">
      <alignment horizontal="right" vertical="center"/>
    </xf>
    <xf numFmtId="43" fontId="19" fillId="0" borderId="14" xfId="8" applyNumberFormat="1" applyFont="1" applyFill="1" applyBorder="1" applyAlignment="1">
      <alignment horizontal="center" vertical="center"/>
    </xf>
    <xf numFmtId="0" fontId="10" fillId="0" borderId="21" xfId="6" applyFont="1" applyFill="1" applyBorder="1" applyAlignment="1">
      <alignment vertical="center"/>
    </xf>
    <xf numFmtId="0" fontId="20" fillId="0" borderId="10" xfId="6" applyFont="1" applyFill="1" applyBorder="1" applyAlignment="1">
      <alignment horizontal="center" vertical="center"/>
    </xf>
    <xf numFmtId="0" fontId="20" fillId="0" borderId="0" xfId="6" applyFont="1" applyFill="1" applyBorder="1" applyAlignment="1">
      <alignment horizontal="center" vertical="center"/>
    </xf>
    <xf numFmtId="0" fontId="15" fillId="0" borderId="11" xfId="6" applyFont="1" applyFill="1" applyBorder="1" applyAlignment="1">
      <alignment vertical="center"/>
    </xf>
    <xf numFmtId="0" fontId="15" fillId="0" borderId="12" xfId="6" applyFont="1" applyFill="1" applyBorder="1" applyAlignment="1">
      <alignment vertical="center"/>
    </xf>
    <xf numFmtId="0" fontId="15" fillId="0" borderId="13" xfId="6" applyFont="1" applyFill="1" applyBorder="1" applyAlignment="1">
      <alignment vertical="center"/>
    </xf>
    <xf numFmtId="14" fontId="1" fillId="0" borderId="0" xfId="3" applyNumberFormat="1" applyFont="1" applyAlignment="1">
      <alignment vertical="center"/>
    </xf>
    <xf numFmtId="14" fontId="1" fillId="0" borderId="1" xfId="3" quotePrefix="1" applyNumberFormat="1" applyFont="1" applyBorder="1" applyAlignment="1">
      <alignment vertical="center"/>
    </xf>
    <xf numFmtId="0" fontId="12" fillId="0" borderId="10" xfId="6" applyFont="1" applyFill="1" applyBorder="1" applyAlignment="1">
      <alignment horizontal="left" vertical="center"/>
    </xf>
    <xf numFmtId="0" fontId="7" fillId="0" borderId="10" xfId="6" applyFont="1" applyFill="1" applyBorder="1" applyAlignment="1">
      <alignment horizontal="left" vertical="center"/>
    </xf>
    <xf numFmtId="169" fontId="18" fillId="0" borderId="28" xfId="8" applyNumberFormat="1" applyFont="1" applyFill="1" applyBorder="1" applyAlignment="1">
      <alignment horizontal="center" vertical="center"/>
    </xf>
    <xf numFmtId="169" fontId="16" fillId="0" borderId="30" xfId="6" applyNumberFormat="1" applyFont="1" applyFill="1" applyBorder="1" applyAlignment="1">
      <alignment vertical="center"/>
    </xf>
    <xf numFmtId="169" fontId="10" fillId="0" borderId="7" xfId="8" applyNumberFormat="1" applyFont="1" applyFill="1" applyBorder="1" applyAlignment="1">
      <alignment horizontal="center" vertical="center"/>
    </xf>
    <xf numFmtId="169" fontId="10" fillId="0" borderId="16" xfId="8" applyNumberFormat="1" applyFont="1" applyFill="1" applyBorder="1" applyAlignment="1">
      <alignment horizontal="center" vertical="center"/>
    </xf>
    <xf numFmtId="169" fontId="10" fillId="0" borderId="17" xfId="8" applyNumberFormat="1" applyFont="1" applyFill="1" applyBorder="1" applyAlignment="1">
      <alignment horizontal="center" vertical="center"/>
    </xf>
    <xf numFmtId="169" fontId="10" fillId="0" borderId="20" xfId="8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166" fontId="3" fillId="0" borderId="1" xfId="0" applyNumberFormat="1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7" fillId="0" borderId="4" xfId="6" applyFont="1" applyFill="1" applyBorder="1" applyAlignment="1">
      <alignment horizontal="center" vertical="center"/>
    </xf>
    <xf numFmtId="0" fontId="7" fillId="0" borderId="5" xfId="6" applyFont="1" applyFill="1" applyBorder="1" applyAlignment="1">
      <alignment horizontal="center" vertical="center"/>
    </xf>
    <xf numFmtId="0" fontId="7" fillId="0" borderId="6" xfId="6" applyFont="1" applyFill="1" applyBorder="1" applyAlignment="1">
      <alignment horizontal="center" vertical="center"/>
    </xf>
    <xf numFmtId="0" fontId="8" fillId="0" borderId="4" xfId="6" applyFont="1" applyFill="1" applyBorder="1" applyAlignment="1">
      <alignment horizontal="left" vertical="center"/>
    </xf>
    <xf numFmtId="0" fontId="8" fillId="0" borderId="5" xfId="6" applyFont="1" applyFill="1" applyBorder="1" applyAlignment="1">
      <alignment horizontal="left" vertical="center"/>
    </xf>
    <xf numFmtId="0" fontId="8" fillId="0" borderId="6" xfId="6" applyFont="1" applyFill="1" applyBorder="1" applyAlignment="1">
      <alignment horizontal="left" vertical="center"/>
    </xf>
    <xf numFmtId="0" fontId="9" fillId="0" borderId="7" xfId="6" applyFont="1" applyFill="1" applyBorder="1" applyAlignment="1">
      <alignment horizontal="left" vertical="center"/>
    </xf>
    <xf numFmtId="0" fontId="9" fillId="0" borderId="8" xfId="6" applyFont="1" applyFill="1" applyBorder="1" applyAlignment="1">
      <alignment horizontal="left" vertical="center"/>
    </xf>
    <xf numFmtId="0" fontId="9" fillId="0" borderId="9" xfId="6" applyFont="1" applyFill="1" applyBorder="1" applyAlignment="1">
      <alignment horizontal="left" vertical="center"/>
    </xf>
    <xf numFmtId="0" fontId="12" fillId="0" borderId="11" xfId="6" applyFont="1" applyFill="1" applyBorder="1" applyAlignment="1">
      <alignment horizontal="left" vertical="center"/>
    </xf>
    <xf numFmtId="0" fontId="12" fillId="0" borderId="12" xfId="6" applyFont="1" applyFill="1" applyBorder="1" applyAlignment="1">
      <alignment horizontal="left" vertical="center"/>
    </xf>
    <xf numFmtId="0" fontId="12" fillId="0" borderId="13" xfId="6" applyFont="1" applyFill="1" applyBorder="1" applyAlignment="1">
      <alignment horizontal="left" vertical="center"/>
    </xf>
    <xf numFmtId="0" fontId="12" fillId="0" borderId="10" xfId="6" applyFont="1" applyFill="1" applyBorder="1" applyAlignment="1">
      <alignment horizontal="left" vertical="center"/>
    </xf>
    <xf numFmtId="0" fontId="12" fillId="0" borderId="14" xfId="6" applyFont="1" applyFill="1" applyBorder="1" applyAlignment="1">
      <alignment horizontal="left" vertical="center"/>
    </xf>
    <xf numFmtId="0" fontId="12" fillId="0" borderId="10" xfId="6" applyFont="1" applyFill="1" applyBorder="1" applyAlignment="1">
      <alignment horizontal="center" vertical="center"/>
    </xf>
    <xf numFmtId="0" fontId="12" fillId="0" borderId="14" xfId="6" applyFont="1" applyFill="1" applyBorder="1" applyAlignment="1">
      <alignment horizontal="center" vertical="center"/>
    </xf>
    <xf numFmtId="0" fontId="8" fillId="0" borderId="4" xfId="6" applyFont="1" applyFill="1" applyBorder="1" applyAlignment="1">
      <alignment horizontal="center" vertical="center"/>
    </xf>
    <xf numFmtId="0" fontId="8" fillId="0" borderId="5" xfId="6" applyFont="1" applyFill="1" applyBorder="1" applyAlignment="1">
      <alignment horizontal="center" vertical="center"/>
    </xf>
    <xf numFmtId="0" fontId="8" fillId="0" borderId="6" xfId="6" applyFont="1" applyFill="1" applyBorder="1" applyAlignment="1">
      <alignment horizontal="center" vertical="center"/>
    </xf>
    <xf numFmtId="0" fontId="10" fillId="0" borderId="17" xfId="6" applyFont="1" applyFill="1" applyBorder="1" applyAlignment="1">
      <alignment vertical="center"/>
    </xf>
    <xf numFmtId="0" fontId="10" fillId="0" borderId="18" xfId="6" applyFont="1" applyFill="1" applyBorder="1" applyAlignment="1">
      <alignment vertical="center"/>
    </xf>
    <xf numFmtId="0" fontId="10" fillId="0" borderId="19" xfId="6" applyFont="1" applyFill="1" applyBorder="1" applyAlignment="1">
      <alignment vertical="center"/>
    </xf>
    <xf numFmtId="0" fontId="10" fillId="0" borderId="7" xfId="6" applyFont="1" applyBorder="1" applyAlignment="1">
      <alignment horizontal="left" vertical="center"/>
    </xf>
    <xf numFmtId="0" fontId="10" fillId="0" borderId="8" xfId="6" applyFont="1" applyBorder="1" applyAlignment="1">
      <alignment horizontal="left" vertical="center"/>
    </xf>
    <xf numFmtId="0" fontId="10" fillId="0" borderId="9" xfId="6" applyFont="1" applyBorder="1" applyAlignment="1">
      <alignment horizontal="left" vertical="center"/>
    </xf>
    <xf numFmtId="0" fontId="10" fillId="8" borderId="17" xfId="4" applyFont="1" applyFill="1" applyBorder="1" applyAlignment="1">
      <alignment horizontal="left" vertical="center"/>
    </xf>
    <xf numFmtId="0" fontId="10" fillId="8" borderId="18" xfId="4" applyFont="1" applyFill="1" applyBorder="1" applyAlignment="1">
      <alignment horizontal="left" vertical="center"/>
    </xf>
    <xf numFmtId="0" fontId="10" fillId="8" borderId="19" xfId="4" applyFont="1" applyFill="1" applyBorder="1" applyAlignment="1">
      <alignment horizontal="left" vertical="center"/>
    </xf>
    <xf numFmtId="0" fontId="10" fillId="8" borderId="21" xfId="4" applyFont="1" applyFill="1" applyBorder="1" applyAlignment="1">
      <alignment horizontal="left" vertical="center"/>
    </xf>
    <xf numFmtId="0" fontId="10" fillId="8" borderId="22" xfId="4" applyFont="1" applyFill="1" applyBorder="1" applyAlignment="1">
      <alignment horizontal="left" vertical="center"/>
    </xf>
    <xf numFmtId="0" fontId="10" fillId="8" borderId="23" xfId="4" applyFont="1" applyFill="1" applyBorder="1" applyAlignment="1">
      <alignment horizontal="left" vertical="center"/>
    </xf>
    <xf numFmtId="0" fontId="10" fillId="0" borderId="21" xfId="8" applyFont="1" applyFill="1" applyBorder="1" applyAlignment="1">
      <alignment horizontal="left" vertical="center"/>
    </xf>
    <xf numFmtId="0" fontId="10" fillId="0" borderId="22" xfId="8" applyFont="1" applyFill="1" applyBorder="1" applyAlignment="1">
      <alignment horizontal="left" vertical="center"/>
    </xf>
    <xf numFmtId="0" fontId="10" fillId="0" borderId="23" xfId="8" applyFont="1" applyFill="1" applyBorder="1" applyAlignment="1">
      <alignment horizontal="left" vertical="center"/>
    </xf>
    <xf numFmtId="0" fontId="10" fillId="0" borderId="17" xfId="8" applyFont="1" applyFill="1" applyBorder="1" applyAlignment="1">
      <alignment horizontal="left" vertical="center"/>
    </xf>
    <xf numFmtId="0" fontId="10" fillId="0" borderId="18" xfId="8" applyFont="1" applyFill="1" applyBorder="1" applyAlignment="1">
      <alignment horizontal="left" vertical="center"/>
    </xf>
    <xf numFmtId="0" fontId="10" fillId="0" borderId="19" xfId="8" applyFont="1" applyFill="1" applyBorder="1" applyAlignment="1">
      <alignment horizontal="left" vertical="center"/>
    </xf>
    <xf numFmtId="0" fontId="10" fillId="0" borderId="24" xfId="6" applyFont="1" applyFill="1" applyBorder="1" applyAlignment="1">
      <alignment vertical="center"/>
    </xf>
    <xf numFmtId="0" fontId="10" fillId="0" borderId="25" xfId="6" applyFont="1" applyFill="1" applyBorder="1" applyAlignment="1">
      <alignment vertical="center"/>
    </xf>
    <xf numFmtId="0" fontId="10" fillId="0" borderId="26" xfId="6" applyFont="1" applyFill="1" applyBorder="1" applyAlignment="1">
      <alignment vertical="center"/>
    </xf>
    <xf numFmtId="0" fontId="20" fillId="0" borderId="31" xfId="6" applyFont="1" applyFill="1" applyBorder="1" applyAlignment="1">
      <alignment horizontal="center" vertical="center"/>
    </xf>
    <xf numFmtId="0" fontId="20" fillId="0" borderId="32" xfId="6" applyFont="1" applyFill="1" applyBorder="1" applyAlignment="1">
      <alignment horizontal="center" vertical="center"/>
    </xf>
  </cellXfs>
  <cellStyles count="9">
    <cellStyle name="Comma 2" xfId="2"/>
    <cellStyle name="Comma 2 2" xfId="5"/>
    <cellStyle name="Comma 2 2 2" xfId="7"/>
    <cellStyle name="Normal" xfId="0" builtinId="0"/>
    <cellStyle name="Normal 2" xfId="1"/>
    <cellStyle name="Normal 2 2" xfId="4"/>
    <cellStyle name="Normal 2 2 2" xfId="6"/>
    <cellStyle name="Normal 2 3" xfId="8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6350</xdr:colOff>
      <xdr:row>5</xdr:row>
      <xdr:rowOff>50800</xdr:rowOff>
    </xdr:from>
    <xdr:to>
      <xdr:col>4</xdr:col>
      <xdr:colOff>165100</xdr:colOff>
      <xdr:row>8</xdr:row>
      <xdr:rowOff>120650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6350" y="1003300"/>
          <a:ext cx="2720975" cy="641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400">
              <a:solidFill>
                <a:schemeClr val="bg1">
                  <a:lumMod val="50000"/>
                </a:schemeClr>
              </a:solidFill>
              <a:latin typeface="Bauhaus 93" panose="04030905020B02020C02" pitchFamily="82" charset="0"/>
            </a:rPr>
            <a:t>SALES</a:t>
          </a:r>
          <a:r>
            <a:rPr lang="en-US" sz="2400" baseline="0">
              <a:solidFill>
                <a:schemeClr val="bg1">
                  <a:lumMod val="50000"/>
                </a:schemeClr>
              </a:solidFill>
              <a:latin typeface="Bauhaus 93" panose="04030905020B02020C02" pitchFamily="82" charset="0"/>
            </a:rPr>
            <a:t> </a:t>
          </a:r>
          <a:r>
            <a:rPr lang="en-US" sz="2400">
              <a:solidFill>
                <a:schemeClr val="bg1">
                  <a:lumMod val="50000"/>
                </a:schemeClr>
              </a:solidFill>
              <a:latin typeface="Bauhaus 93" panose="04030905020B02020C02" pitchFamily="82" charset="0"/>
            </a:rPr>
            <a:t>QUOTATION</a:t>
          </a:r>
        </a:p>
      </xdr:txBody>
    </xdr:sp>
    <xdr:clientData/>
  </xdr:twoCellAnchor>
  <xdr:oneCellAnchor>
    <xdr:from>
      <xdr:col>0</xdr:col>
      <xdr:colOff>344365</xdr:colOff>
      <xdr:row>40</xdr:row>
      <xdr:rowOff>49532</xdr:rowOff>
    </xdr:from>
    <xdr:ext cx="1266093" cy="830186"/>
    <xdr:pic>
      <xdr:nvPicPr>
        <xdr:cNvPr id="3" name="Picture 3" descr="Image result for signatures images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344365" y="8355332"/>
          <a:ext cx="1266093" cy="830186"/>
        </a:xfrm>
        <a:prstGeom prst="rect">
          <a:avLst/>
        </a:prstGeom>
        <a:noFill/>
      </xdr:spPr>
    </xdr:pic>
    <xdr:clientData/>
  </xdr:oneCellAnchor>
  <xdr:oneCellAnchor>
    <xdr:from>
      <xdr:col>2</xdr:col>
      <xdr:colOff>589086</xdr:colOff>
      <xdr:row>39</xdr:row>
      <xdr:rowOff>164856</xdr:rowOff>
    </xdr:from>
    <xdr:ext cx="1195754" cy="1206744"/>
    <xdr:pic>
      <xdr:nvPicPr>
        <xdr:cNvPr id="4" name="Picture 9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1808286" y="8280156"/>
          <a:ext cx="1195754" cy="1206744"/>
        </a:xfrm>
        <a:prstGeom prst="rect">
          <a:avLst/>
        </a:prstGeom>
        <a:noFill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7"/>
  <sheetViews>
    <sheetView tabSelected="1" workbookViewId="0">
      <selection activeCell="U8" sqref="U8"/>
    </sheetView>
  </sheetViews>
  <sheetFormatPr defaultRowHeight="15"/>
  <cols>
    <col min="1" max="1" width="9.7109375" style="20" bestFit="1" customWidth="1"/>
    <col min="2" max="2" width="12.140625" style="20" customWidth="1"/>
    <col min="3" max="3" width="12.28515625" style="20" customWidth="1"/>
    <col min="4" max="4" width="9.5703125" style="20" customWidth="1"/>
    <col min="5" max="8" width="9.140625" style="20"/>
    <col min="9" max="9" width="12" style="20" customWidth="1"/>
    <col min="10" max="10" width="9.140625" style="20"/>
    <col min="11" max="11" width="11.28515625" style="20" customWidth="1"/>
    <col min="12" max="12" width="11.7109375" style="20" customWidth="1"/>
    <col min="13" max="13" width="15.42578125" style="20" customWidth="1"/>
    <col min="14" max="14" width="12.140625" style="20" customWidth="1"/>
    <col min="15" max="15" width="10.85546875" style="20" customWidth="1"/>
    <col min="16" max="18" width="9.140625" style="20"/>
    <col min="19" max="19" width="14.5703125" style="20" customWidth="1"/>
    <col min="20" max="20" width="11.42578125" style="20" customWidth="1"/>
    <col min="21" max="26" width="9.140625" style="20"/>
    <col min="27" max="28" width="10.7109375" style="20" bestFit="1" customWidth="1"/>
    <col min="29" max="16384" width="9.140625" style="20"/>
  </cols>
  <sheetData>
    <row r="1" spans="1:28">
      <c r="A1" s="19" t="s">
        <v>32</v>
      </c>
      <c r="B1" s="19" t="s">
        <v>33</v>
      </c>
      <c r="C1" s="19" t="s">
        <v>34</v>
      </c>
      <c r="D1" s="19" t="s">
        <v>35</v>
      </c>
      <c r="E1" s="19" t="s">
        <v>36</v>
      </c>
      <c r="F1" s="19" t="s">
        <v>37</v>
      </c>
      <c r="G1" s="19" t="s">
        <v>38</v>
      </c>
      <c r="H1" s="19" t="s">
        <v>39</v>
      </c>
      <c r="I1" s="19" t="s">
        <v>40</v>
      </c>
      <c r="J1" s="19" t="s">
        <v>41</v>
      </c>
      <c r="K1" s="19" t="s">
        <v>42</v>
      </c>
      <c r="L1" s="19" t="s">
        <v>43</v>
      </c>
      <c r="M1" s="19" t="s">
        <v>44</v>
      </c>
      <c r="N1" s="19" t="s">
        <v>45</v>
      </c>
      <c r="O1" s="19" t="s">
        <v>46</v>
      </c>
      <c r="P1" s="19" t="s">
        <v>47</v>
      </c>
      <c r="Q1" s="19" t="s">
        <v>48</v>
      </c>
      <c r="R1" s="19" t="s">
        <v>49</v>
      </c>
      <c r="S1" s="19" t="s">
        <v>50</v>
      </c>
      <c r="T1" s="19" t="s">
        <v>51</v>
      </c>
      <c r="U1" s="19" t="s">
        <v>52</v>
      </c>
      <c r="V1" s="19" t="s">
        <v>53</v>
      </c>
      <c r="W1" s="19" t="s">
        <v>54</v>
      </c>
      <c r="X1" s="19" t="s">
        <v>55</v>
      </c>
      <c r="Y1" s="19" t="s">
        <v>56</v>
      </c>
      <c r="Z1" s="19" t="s">
        <v>57</v>
      </c>
      <c r="AA1" s="19" t="s">
        <v>58</v>
      </c>
    </row>
    <row r="2" spans="1:28">
      <c r="A2" s="19" t="s">
        <v>22</v>
      </c>
      <c r="B2" s="19"/>
      <c r="C2" s="19"/>
      <c r="D2" s="19" t="s">
        <v>94</v>
      </c>
      <c r="E2" s="19" t="s">
        <v>95</v>
      </c>
      <c r="F2" s="19" t="s">
        <v>8</v>
      </c>
      <c r="G2" s="19" t="s">
        <v>93</v>
      </c>
      <c r="H2" s="19" t="s">
        <v>92</v>
      </c>
      <c r="I2" s="19" t="s">
        <v>90</v>
      </c>
      <c r="J2" s="19" t="s">
        <v>102</v>
      </c>
      <c r="K2" s="19" t="s">
        <v>103</v>
      </c>
      <c r="L2" s="19" t="s">
        <v>104</v>
      </c>
      <c r="M2" s="21">
        <v>2000000</v>
      </c>
      <c r="N2" s="19" t="s">
        <v>84</v>
      </c>
      <c r="O2" s="19" t="s">
        <v>108</v>
      </c>
      <c r="P2" s="22">
        <v>104</v>
      </c>
      <c r="Q2" s="22" t="s">
        <v>109</v>
      </c>
      <c r="R2" s="21">
        <f>S2/P2</f>
        <v>10989.010989010991</v>
      </c>
      <c r="S2" s="21">
        <f>M2*4/7</f>
        <v>1142857.142857143</v>
      </c>
      <c r="T2" s="19" t="s">
        <v>117</v>
      </c>
      <c r="U2" s="22">
        <v>47</v>
      </c>
      <c r="V2" s="22" t="s">
        <v>109</v>
      </c>
      <c r="W2" s="21">
        <f>X2/U2</f>
        <v>18237.082066869301</v>
      </c>
      <c r="X2" s="19">
        <f>M2*3/7</f>
        <v>857142.85714285716</v>
      </c>
      <c r="Y2" s="19"/>
      <c r="Z2" s="19"/>
      <c r="AA2" s="84" t="s">
        <v>78</v>
      </c>
      <c r="AB2" s="83">
        <v>43468</v>
      </c>
    </row>
    <row r="3" spans="1:28">
      <c r="A3" s="19" t="s">
        <v>23</v>
      </c>
      <c r="B3" s="19"/>
      <c r="C3" s="19"/>
      <c r="D3" s="19" t="s">
        <v>94</v>
      </c>
      <c r="E3" s="19" t="s">
        <v>95</v>
      </c>
      <c r="F3" s="19" t="s">
        <v>8</v>
      </c>
      <c r="G3" s="19" t="s">
        <v>93</v>
      </c>
      <c r="H3" s="19" t="s">
        <v>92</v>
      </c>
      <c r="I3" s="19" t="s">
        <v>90</v>
      </c>
      <c r="J3" s="19" t="s">
        <v>102</v>
      </c>
      <c r="K3" s="19" t="s">
        <v>103</v>
      </c>
      <c r="L3" s="19" t="s">
        <v>104</v>
      </c>
      <c r="M3" s="21">
        <v>1200000</v>
      </c>
      <c r="N3" s="19" t="s">
        <v>85</v>
      </c>
      <c r="O3" s="19" t="s">
        <v>110</v>
      </c>
      <c r="P3" s="22">
        <v>8</v>
      </c>
      <c r="Q3" s="22" t="s">
        <v>109</v>
      </c>
      <c r="R3" s="21">
        <f t="shared" ref="R3:R7" si="0">S3/P3</f>
        <v>85714.28571428571</v>
      </c>
      <c r="S3" s="21">
        <f t="shared" ref="S3:S7" si="1">M3*4/7</f>
        <v>685714.28571428568</v>
      </c>
      <c r="T3" s="19" t="s">
        <v>116</v>
      </c>
      <c r="U3" s="22">
        <v>93</v>
      </c>
      <c r="V3" s="22" t="s">
        <v>109</v>
      </c>
      <c r="W3" s="21">
        <f t="shared" ref="W3:W7" si="2">X3/U3</f>
        <v>5529.9539170506914</v>
      </c>
      <c r="X3" s="19">
        <f t="shared" ref="X3:X7" si="3">M3*3/7</f>
        <v>514285.71428571426</v>
      </c>
      <c r="Y3" s="19"/>
      <c r="Z3" s="19"/>
      <c r="AA3" s="84" t="s">
        <v>79</v>
      </c>
      <c r="AB3" s="83">
        <v>43473</v>
      </c>
    </row>
    <row r="4" spans="1:28">
      <c r="A4" s="19" t="s">
        <v>28</v>
      </c>
      <c r="B4" s="19"/>
      <c r="C4" s="19"/>
      <c r="D4" s="19" t="s">
        <v>94</v>
      </c>
      <c r="E4" s="19" t="s">
        <v>95</v>
      </c>
      <c r="F4" s="19" t="s">
        <v>8</v>
      </c>
      <c r="G4" s="19" t="s">
        <v>93</v>
      </c>
      <c r="H4" s="19" t="s">
        <v>92</v>
      </c>
      <c r="I4" s="19" t="s">
        <v>90</v>
      </c>
      <c r="J4" s="19" t="s">
        <v>102</v>
      </c>
      <c r="K4" s="19" t="s">
        <v>103</v>
      </c>
      <c r="L4" s="19" t="s">
        <v>104</v>
      </c>
      <c r="M4" s="21">
        <v>1300000</v>
      </c>
      <c r="N4" s="19" t="s">
        <v>86</v>
      </c>
      <c r="O4" s="19" t="s">
        <v>113</v>
      </c>
      <c r="P4" s="22">
        <v>135</v>
      </c>
      <c r="Q4" s="22" t="s">
        <v>109</v>
      </c>
      <c r="R4" s="21">
        <f t="shared" si="0"/>
        <v>5502.6455026455023</v>
      </c>
      <c r="S4" s="21">
        <f t="shared" si="1"/>
        <v>742857.14285714284</v>
      </c>
      <c r="T4" s="19" t="s">
        <v>118</v>
      </c>
      <c r="U4" s="22">
        <v>151</v>
      </c>
      <c r="V4" s="22" t="s">
        <v>109</v>
      </c>
      <c r="W4" s="21">
        <f t="shared" si="2"/>
        <v>3689.6877956480607</v>
      </c>
      <c r="X4" s="19">
        <f t="shared" si="3"/>
        <v>557142.85714285716</v>
      </c>
      <c r="Y4" s="19"/>
      <c r="Z4" s="19"/>
      <c r="AA4" s="84" t="s">
        <v>80</v>
      </c>
      <c r="AB4" s="83">
        <v>43493</v>
      </c>
    </row>
    <row r="5" spans="1:28">
      <c r="A5" s="19" t="s">
        <v>24</v>
      </c>
      <c r="B5" s="19"/>
      <c r="C5" s="19"/>
      <c r="D5" s="19" t="s">
        <v>94</v>
      </c>
      <c r="E5" s="19" t="s">
        <v>95</v>
      </c>
      <c r="F5" s="19" t="s">
        <v>96</v>
      </c>
      <c r="G5" s="19" t="s">
        <v>97</v>
      </c>
      <c r="H5" s="19" t="s">
        <v>9</v>
      </c>
      <c r="I5" s="19" t="s">
        <v>90</v>
      </c>
      <c r="J5" s="19" t="s">
        <v>102</v>
      </c>
      <c r="K5" s="19" t="s">
        <v>103</v>
      </c>
      <c r="L5" s="19" t="s">
        <v>105</v>
      </c>
      <c r="M5" s="21">
        <v>400000</v>
      </c>
      <c r="N5" s="19" t="s">
        <v>87</v>
      </c>
      <c r="O5" s="19" t="s">
        <v>111</v>
      </c>
      <c r="P5" s="22">
        <v>136</v>
      </c>
      <c r="Q5" s="19" t="s">
        <v>109</v>
      </c>
      <c r="R5" s="21">
        <f t="shared" si="0"/>
        <v>2941.1764705882351</v>
      </c>
      <c r="S5" s="21">
        <f>M5</f>
        <v>400000</v>
      </c>
      <c r="T5" s="19"/>
      <c r="U5" s="22"/>
      <c r="V5" s="19"/>
      <c r="W5" s="21"/>
      <c r="X5" s="19"/>
      <c r="Y5" s="19"/>
      <c r="Z5" s="19"/>
      <c r="AA5" s="84" t="s">
        <v>81</v>
      </c>
      <c r="AB5" s="83">
        <v>43477</v>
      </c>
    </row>
    <row r="6" spans="1:28">
      <c r="A6" s="19" t="s">
        <v>30</v>
      </c>
      <c r="B6" s="19"/>
      <c r="C6" s="19"/>
      <c r="D6" s="19" t="s">
        <v>94</v>
      </c>
      <c r="E6" s="19" t="s">
        <v>95</v>
      </c>
      <c r="F6" s="19" t="s">
        <v>98</v>
      </c>
      <c r="G6" s="19" t="s">
        <v>99</v>
      </c>
      <c r="H6" s="19" t="s">
        <v>11</v>
      </c>
      <c r="I6" s="19" t="s">
        <v>91</v>
      </c>
      <c r="J6" s="19" t="s">
        <v>102</v>
      </c>
      <c r="K6" s="19" t="s">
        <v>103</v>
      </c>
      <c r="L6" s="19" t="s">
        <v>106</v>
      </c>
      <c r="M6" s="21">
        <v>2500000</v>
      </c>
      <c r="N6" s="19" t="s">
        <v>88</v>
      </c>
      <c r="O6" s="19" t="s">
        <v>114</v>
      </c>
      <c r="P6" s="22">
        <v>195</v>
      </c>
      <c r="Q6" s="19" t="s">
        <v>115</v>
      </c>
      <c r="R6" s="21">
        <f t="shared" si="0"/>
        <v>7326.0073260073259</v>
      </c>
      <c r="S6" s="21">
        <f t="shared" si="1"/>
        <v>1428571.4285714286</v>
      </c>
      <c r="T6" s="19" t="s">
        <v>129</v>
      </c>
      <c r="U6" s="22">
        <v>97</v>
      </c>
      <c r="V6" s="19" t="s">
        <v>109</v>
      </c>
      <c r="W6" s="21">
        <f t="shared" si="2"/>
        <v>11045.655375552282</v>
      </c>
      <c r="X6" s="19">
        <f t="shared" si="3"/>
        <v>1071428.5714285714</v>
      </c>
      <c r="Y6" s="19"/>
      <c r="Z6" s="19"/>
      <c r="AA6" s="84" t="s">
        <v>82</v>
      </c>
      <c r="AB6" s="83">
        <v>43486</v>
      </c>
    </row>
    <row r="7" spans="1:28">
      <c r="A7" s="19" t="s">
        <v>31</v>
      </c>
      <c r="B7" s="19"/>
      <c r="C7" s="19"/>
      <c r="D7" s="19" t="s">
        <v>94</v>
      </c>
      <c r="E7" s="19" t="s">
        <v>95</v>
      </c>
      <c r="F7" s="19" t="s">
        <v>100</v>
      </c>
      <c r="G7" s="19" t="s">
        <v>101</v>
      </c>
      <c r="H7" s="19" t="s">
        <v>12</v>
      </c>
      <c r="I7" s="19" t="s">
        <v>90</v>
      </c>
      <c r="J7" s="19" t="s">
        <v>102</v>
      </c>
      <c r="K7" s="19" t="s">
        <v>103</v>
      </c>
      <c r="L7" s="19" t="s">
        <v>107</v>
      </c>
      <c r="M7" s="21">
        <v>3000000</v>
      </c>
      <c r="N7" s="19" t="s">
        <v>89</v>
      </c>
      <c r="O7" s="19" t="s">
        <v>112</v>
      </c>
      <c r="P7" s="22">
        <v>117</v>
      </c>
      <c r="Q7" s="19" t="s">
        <v>109</v>
      </c>
      <c r="R7" s="21">
        <f t="shared" si="0"/>
        <v>14652.014652014652</v>
      </c>
      <c r="S7" s="21">
        <f t="shared" si="1"/>
        <v>1714285.7142857143</v>
      </c>
      <c r="T7" s="19" t="s">
        <v>122</v>
      </c>
      <c r="U7" s="22">
        <v>175</v>
      </c>
      <c r="V7" s="19" t="s">
        <v>109</v>
      </c>
      <c r="W7" s="21">
        <f t="shared" si="2"/>
        <v>7346.9387755102043</v>
      </c>
      <c r="X7" s="19">
        <f t="shared" si="3"/>
        <v>1285714.2857142857</v>
      </c>
      <c r="Y7" s="19"/>
      <c r="Z7" s="19"/>
      <c r="AA7" s="84" t="s">
        <v>83</v>
      </c>
      <c r="AB7" s="83">
        <v>43488</v>
      </c>
    </row>
    <row r="9" spans="1:28">
      <c r="A9" s="20" t="s">
        <v>22</v>
      </c>
      <c r="B9" s="20">
        <v>43468</v>
      </c>
      <c r="C9" s="20" t="s">
        <v>8</v>
      </c>
      <c r="D9" s="20" t="s">
        <v>6</v>
      </c>
      <c r="E9" s="20">
        <v>2000000</v>
      </c>
      <c r="F9" s="20" t="s">
        <v>4</v>
      </c>
      <c r="S9" s="20" t="s">
        <v>117</v>
      </c>
      <c r="T9" s="20" t="s">
        <v>109</v>
      </c>
      <c r="U9" s="20">
        <v>5000</v>
      </c>
      <c r="V9" s="20">
        <v>18350</v>
      </c>
    </row>
    <row r="10" spans="1:28">
      <c r="A10" s="20" t="s">
        <v>23</v>
      </c>
      <c r="B10" s="20">
        <v>43473</v>
      </c>
      <c r="C10" s="20" t="s">
        <v>8</v>
      </c>
      <c r="D10" s="20" t="s">
        <v>6</v>
      </c>
      <c r="E10" s="20">
        <v>1200000</v>
      </c>
      <c r="F10" s="20" t="s">
        <v>4</v>
      </c>
      <c r="S10" s="20" t="s">
        <v>116</v>
      </c>
      <c r="T10" s="20" t="s">
        <v>109</v>
      </c>
      <c r="U10" s="20">
        <v>1500</v>
      </c>
      <c r="V10" s="20">
        <v>5505</v>
      </c>
    </row>
    <row r="11" spans="1:28">
      <c r="A11" s="20" t="s">
        <v>28</v>
      </c>
      <c r="B11" s="20">
        <v>43493</v>
      </c>
      <c r="C11" s="20" t="s">
        <v>8</v>
      </c>
      <c r="D11" s="20" t="s">
        <v>6</v>
      </c>
      <c r="E11" s="20">
        <v>1300000</v>
      </c>
      <c r="F11" s="20" t="s">
        <v>4</v>
      </c>
      <c r="S11" s="20" t="s">
        <v>118</v>
      </c>
      <c r="T11" s="20" t="s">
        <v>109</v>
      </c>
      <c r="U11" s="20">
        <v>1000</v>
      </c>
      <c r="V11" s="20">
        <v>3670</v>
      </c>
    </row>
    <row r="12" spans="1:28">
      <c r="A12" s="20" t="s">
        <v>24</v>
      </c>
      <c r="B12" s="20">
        <v>43477</v>
      </c>
      <c r="C12" s="20" t="s">
        <v>9</v>
      </c>
      <c r="D12" s="20" t="s">
        <v>6</v>
      </c>
      <c r="E12" s="20">
        <v>400000</v>
      </c>
      <c r="F12" s="20" t="s">
        <v>4</v>
      </c>
    </row>
    <row r="13" spans="1:28">
      <c r="A13" s="20" t="s">
        <v>30</v>
      </c>
      <c r="B13" s="20">
        <v>43486</v>
      </c>
      <c r="C13" s="20" t="s">
        <v>11</v>
      </c>
      <c r="D13" s="20" t="s">
        <v>7</v>
      </c>
      <c r="E13" s="20">
        <v>2500000</v>
      </c>
      <c r="F13" s="20" t="s">
        <v>4</v>
      </c>
      <c r="S13" s="20" t="s">
        <v>129</v>
      </c>
      <c r="T13" s="20" t="s">
        <v>109</v>
      </c>
      <c r="U13" s="20">
        <v>3000</v>
      </c>
      <c r="V13" s="20">
        <v>11010</v>
      </c>
    </row>
    <row r="14" spans="1:28">
      <c r="A14" s="20" t="s">
        <v>31</v>
      </c>
      <c r="B14" s="20">
        <v>43488</v>
      </c>
      <c r="C14" s="20" t="s">
        <v>12</v>
      </c>
      <c r="D14" s="20" t="s">
        <v>6</v>
      </c>
      <c r="E14" s="20">
        <v>3000000</v>
      </c>
      <c r="F14" s="20" t="s">
        <v>4</v>
      </c>
      <c r="S14" s="20" t="s">
        <v>122</v>
      </c>
      <c r="T14" s="20" t="s">
        <v>109</v>
      </c>
      <c r="U14" s="20">
        <v>2000</v>
      </c>
      <c r="V14" s="20">
        <v>7340</v>
      </c>
    </row>
    <row r="18" spans="13:16">
      <c r="M18" s="20" t="s">
        <v>119</v>
      </c>
      <c r="N18" s="20" t="s">
        <v>109</v>
      </c>
      <c r="O18" s="20">
        <v>6000</v>
      </c>
      <c r="P18" s="20">
        <v>22020</v>
      </c>
    </row>
    <row r="19" spans="13:16">
      <c r="M19" s="20" t="s">
        <v>120</v>
      </c>
      <c r="N19" s="20" t="s">
        <v>109</v>
      </c>
      <c r="O19" s="20">
        <v>15000</v>
      </c>
      <c r="P19" s="20">
        <v>55050</v>
      </c>
    </row>
    <row r="20" spans="13:16">
      <c r="M20" s="20" t="s">
        <v>121</v>
      </c>
      <c r="N20" s="20" t="s">
        <v>109</v>
      </c>
      <c r="O20" s="20">
        <v>980</v>
      </c>
      <c r="P20" s="20">
        <v>3596.6</v>
      </c>
    </row>
    <row r="22" spans="13:16">
      <c r="M22" s="20" t="s">
        <v>123</v>
      </c>
      <c r="N22" s="20" t="s">
        <v>109</v>
      </c>
      <c r="O22" s="20">
        <v>40</v>
      </c>
      <c r="P22" s="20">
        <v>146.80000000000001</v>
      </c>
    </row>
    <row r="23" spans="13:16">
      <c r="M23" s="20" t="s">
        <v>124</v>
      </c>
      <c r="N23" s="20" t="s">
        <v>109</v>
      </c>
      <c r="O23" s="20">
        <v>10000</v>
      </c>
      <c r="P23" s="20">
        <v>36700</v>
      </c>
    </row>
    <row r="24" spans="13:16">
      <c r="M24" s="20" t="s">
        <v>125</v>
      </c>
      <c r="N24" s="20" t="s">
        <v>109</v>
      </c>
      <c r="O24" s="20">
        <v>980</v>
      </c>
      <c r="P24" s="20">
        <v>3596.6</v>
      </c>
    </row>
    <row r="25" spans="13:16">
      <c r="M25" s="20" t="s">
        <v>126</v>
      </c>
      <c r="N25" s="20" t="s">
        <v>109</v>
      </c>
      <c r="O25" s="20">
        <v>9000</v>
      </c>
      <c r="P25" s="20">
        <v>33030</v>
      </c>
    </row>
    <row r="26" spans="13:16">
      <c r="M26" s="20" t="s">
        <v>127</v>
      </c>
      <c r="N26" s="20" t="s">
        <v>109</v>
      </c>
      <c r="O26" s="20">
        <v>47</v>
      </c>
      <c r="P26" s="20">
        <v>172.49</v>
      </c>
    </row>
    <row r="27" spans="13:16">
      <c r="M27" s="20" t="s">
        <v>128</v>
      </c>
      <c r="N27" s="20" t="s">
        <v>109</v>
      </c>
      <c r="O27" s="20">
        <v>680</v>
      </c>
      <c r="P27" s="20">
        <v>2495.6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D20" sqref="D20"/>
    </sheetView>
  </sheetViews>
  <sheetFormatPr defaultRowHeight="15"/>
  <cols>
    <col min="1" max="1" width="14.42578125" customWidth="1"/>
    <col min="3" max="3" width="10.7109375" bestFit="1" customWidth="1"/>
    <col min="4" max="4" width="43.7109375" bestFit="1" customWidth="1"/>
    <col min="5" max="5" width="10.7109375" bestFit="1" customWidth="1"/>
    <col min="6" max="7" width="11.7109375" bestFit="1" customWidth="1"/>
  </cols>
  <sheetData>
    <row r="1" spans="1:7">
      <c r="B1" s="94" t="s">
        <v>14</v>
      </c>
      <c r="C1" s="94"/>
      <c r="D1" s="96" t="s">
        <v>15</v>
      </c>
      <c r="E1" s="96"/>
      <c r="F1" s="96"/>
      <c r="G1" s="96"/>
    </row>
    <row r="2" spans="1:7">
      <c r="B2" s="94" t="s">
        <v>16</v>
      </c>
      <c r="C2" s="94"/>
      <c r="D2" s="96" t="s">
        <v>17</v>
      </c>
      <c r="E2" s="96"/>
      <c r="F2" s="96"/>
      <c r="G2" s="96"/>
    </row>
    <row r="3" spans="1:7">
      <c r="B3" s="94" t="s">
        <v>18</v>
      </c>
      <c r="C3" s="94"/>
      <c r="D3" s="96" t="s">
        <v>19</v>
      </c>
      <c r="E3" s="96"/>
      <c r="F3" s="96"/>
      <c r="G3" s="96"/>
    </row>
    <row r="4" spans="1:7">
      <c r="B4" s="94" t="s">
        <v>10</v>
      </c>
      <c r="C4" s="94"/>
      <c r="D4" s="95">
        <v>43466</v>
      </c>
      <c r="E4" s="95"/>
      <c r="F4" s="95"/>
      <c r="G4" s="95"/>
    </row>
    <row r="5" spans="1:7">
      <c r="B5" s="94" t="s">
        <v>20</v>
      </c>
      <c r="C5" s="94"/>
      <c r="D5" s="96" t="s">
        <v>21</v>
      </c>
      <c r="E5" s="96"/>
      <c r="F5" s="96"/>
      <c r="G5" s="96"/>
    </row>
    <row r="7" spans="1:7">
      <c r="B7" s="1" t="s">
        <v>13</v>
      </c>
      <c r="C7" s="1" t="s">
        <v>0</v>
      </c>
      <c r="D7" s="1" t="s">
        <v>1</v>
      </c>
      <c r="E7" s="1" t="s">
        <v>5</v>
      </c>
      <c r="F7" s="1" t="s">
        <v>2</v>
      </c>
      <c r="G7" s="1" t="s">
        <v>3</v>
      </c>
    </row>
    <row r="8" spans="1:7">
      <c r="B8" s="12" t="s">
        <v>22</v>
      </c>
      <c r="C8" s="13">
        <v>43468</v>
      </c>
      <c r="D8" s="14" t="s">
        <v>8</v>
      </c>
      <c r="E8" s="14" t="s">
        <v>6</v>
      </c>
      <c r="F8" s="15">
        <v>2000000</v>
      </c>
      <c r="G8" s="14" t="s">
        <v>4</v>
      </c>
    </row>
    <row r="9" spans="1:7">
      <c r="B9" s="12" t="s">
        <v>23</v>
      </c>
      <c r="C9" s="13">
        <v>43473</v>
      </c>
      <c r="D9" s="14" t="s">
        <v>8</v>
      </c>
      <c r="E9" s="14" t="s">
        <v>6</v>
      </c>
      <c r="F9" s="15">
        <v>1200000</v>
      </c>
      <c r="G9" s="14" t="s">
        <v>4</v>
      </c>
    </row>
    <row r="10" spans="1:7">
      <c r="B10" s="12" t="s">
        <v>28</v>
      </c>
      <c r="C10" s="13">
        <v>43493</v>
      </c>
      <c r="D10" s="14" t="s">
        <v>8</v>
      </c>
      <c r="E10" s="14" t="s">
        <v>6</v>
      </c>
      <c r="F10" s="15">
        <v>1300000</v>
      </c>
      <c r="G10" s="14" t="s">
        <v>4</v>
      </c>
    </row>
    <row r="11" spans="1:7">
      <c r="A11" s="93" t="s">
        <v>31</v>
      </c>
      <c r="B11" s="5" t="s">
        <v>26</v>
      </c>
      <c r="C11" s="6">
        <v>43488</v>
      </c>
      <c r="D11" s="7" t="s">
        <v>12</v>
      </c>
      <c r="E11" s="7" t="s">
        <v>6</v>
      </c>
      <c r="F11" s="8">
        <v>2000000</v>
      </c>
      <c r="G11" s="7" t="s">
        <v>4</v>
      </c>
    </row>
    <row r="12" spans="1:7">
      <c r="A12" s="93"/>
      <c r="B12" s="5" t="s">
        <v>27</v>
      </c>
      <c r="C12" s="6">
        <v>43491</v>
      </c>
      <c r="D12" s="7" t="s">
        <v>12</v>
      </c>
      <c r="E12" s="7" t="s">
        <v>6</v>
      </c>
      <c r="F12" s="8">
        <v>1000000</v>
      </c>
      <c r="G12" s="7" t="s">
        <v>4</v>
      </c>
    </row>
    <row r="13" spans="1:7">
      <c r="A13" s="93" t="s">
        <v>30</v>
      </c>
      <c r="B13" s="5" t="s">
        <v>25</v>
      </c>
      <c r="C13" s="9">
        <v>43486</v>
      </c>
      <c r="D13" s="10" t="s">
        <v>11</v>
      </c>
      <c r="E13" s="10" t="s">
        <v>7</v>
      </c>
      <c r="F13" s="11">
        <v>1000000</v>
      </c>
      <c r="G13" s="10" t="s">
        <v>4</v>
      </c>
    </row>
    <row r="14" spans="1:7">
      <c r="A14" s="93"/>
      <c r="B14" s="5" t="s">
        <v>29</v>
      </c>
      <c r="C14" s="9">
        <v>43494</v>
      </c>
      <c r="D14" s="10" t="s">
        <v>11</v>
      </c>
      <c r="E14" s="10" t="s">
        <v>7</v>
      </c>
      <c r="F14" s="11">
        <v>1500000</v>
      </c>
      <c r="G14" s="10" t="s">
        <v>4</v>
      </c>
    </row>
    <row r="15" spans="1:7">
      <c r="B15" s="5" t="s">
        <v>24</v>
      </c>
      <c r="C15" s="4">
        <v>43477</v>
      </c>
      <c r="D15" s="2" t="s">
        <v>9</v>
      </c>
      <c r="E15" s="2" t="s">
        <v>6</v>
      </c>
      <c r="F15" s="3">
        <v>400000</v>
      </c>
      <c r="G15" s="2" t="s">
        <v>4</v>
      </c>
    </row>
    <row r="17" spans="2:7">
      <c r="B17" s="16" t="str">
        <f>A13</f>
        <v>Y172-CL</v>
      </c>
      <c r="C17" s="17">
        <f>C13</f>
        <v>43486</v>
      </c>
      <c r="D17" s="16" t="str">
        <f>D13</f>
        <v>GENERAL MECHANIC CO.</v>
      </c>
      <c r="E17" s="16" t="str">
        <f>E13</f>
        <v>Sharjah, UAE</v>
      </c>
      <c r="F17" s="18">
        <f>SUM(F13:F14)</f>
        <v>2500000</v>
      </c>
      <c r="G17" s="16" t="str">
        <f>G12</f>
        <v xml:space="preserve">DHS  </v>
      </c>
    </row>
    <row r="18" spans="2:7">
      <c r="B18" s="16" t="str">
        <f>A11</f>
        <v>Y170-CL</v>
      </c>
      <c r="C18" s="17">
        <f>C11</f>
        <v>43488</v>
      </c>
      <c r="D18" s="16" t="str">
        <f>D11</f>
        <v>BITLIS TRADING FZE</v>
      </c>
      <c r="E18" s="16" t="str">
        <f>E11</f>
        <v>Dubai, UAE</v>
      </c>
      <c r="F18" s="18">
        <f>SUM(F11:F12)</f>
        <v>3000000</v>
      </c>
      <c r="G18" s="16" t="str">
        <f>G17</f>
        <v xml:space="preserve">DHS  </v>
      </c>
    </row>
  </sheetData>
  <autoFilter ref="C7:G15">
    <sortState ref="C4:J26">
      <sortCondition ref="C4:C26"/>
    </sortState>
  </autoFilter>
  <sortState ref="B8:G15">
    <sortCondition ref="D8"/>
  </sortState>
  <mergeCells count="12">
    <mergeCell ref="B1:C1"/>
    <mergeCell ref="D1:G1"/>
    <mergeCell ref="B2:C2"/>
    <mergeCell ref="D2:G2"/>
    <mergeCell ref="B3:C3"/>
    <mergeCell ref="D3:G3"/>
    <mergeCell ref="A11:A12"/>
    <mergeCell ref="A13:A14"/>
    <mergeCell ref="B4:C4"/>
    <mergeCell ref="D4:G4"/>
    <mergeCell ref="B5:C5"/>
    <mergeCell ref="D5:G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8:J49"/>
  <sheetViews>
    <sheetView view="pageBreakPreview" topLeftCell="A5" zoomScaleNormal="130" zoomScaleSheetLayoutView="100" zoomScalePageLayoutView="115" workbookViewId="0">
      <selection activeCell="A13" sqref="A13:D13"/>
    </sheetView>
  </sheetViews>
  <sheetFormatPr defaultRowHeight="15"/>
  <cols>
    <col min="1" max="3" width="9.140625" style="23"/>
    <col min="4" max="4" width="27.28515625" style="23" customWidth="1"/>
    <col min="5" max="6" width="9.140625" style="23"/>
    <col min="7" max="7" width="19.42578125" style="23" customWidth="1"/>
    <col min="8" max="8" width="21.140625" style="23" customWidth="1"/>
    <col min="9" max="9" width="2.7109375" style="26" customWidth="1"/>
    <col min="10" max="10" width="11.140625" style="27" bestFit="1" customWidth="1"/>
    <col min="11" max="16384" width="9.140625" style="26"/>
  </cols>
  <sheetData>
    <row r="8" spans="1:9">
      <c r="G8" s="24" t="s">
        <v>130</v>
      </c>
      <c r="H8" s="25" t="e">
        <f>VLOOKUP(H9,'VLU (2)'!A2:AA19,27,FALSE)</f>
        <v>#N/A</v>
      </c>
    </row>
    <row r="9" spans="1:9" ht="15.75" thickBot="1">
      <c r="G9" s="24" t="s">
        <v>131</v>
      </c>
      <c r="H9" s="28"/>
    </row>
    <row r="10" spans="1:9" ht="20.25" customHeight="1" thickBot="1">
      <c r="A10" s="100" t="s">
        <v>59</v>
      </c>
      <c r="B10" s="101"/>
      <c r="C10" s="101"/>
      <c r="D10" s="102"/>
      <c r="E10" s="29"/>
      <c r="F10" s="29"/>
      <c r="G10" s="100" t="s">
        <v>60</v>
      </c>
      <c r="H10" s="102"/>
    </row>
    <row r="11" spans="1:9" ht="20.25" customHeight="1">
      <c r="A11" s="103" t="e">
        <f>VLOOKUP(H9,'VLU (2)'!A2:AA19,4,FALSE)</f>
        <v>#N/A</v>
      </c>
      <c r="B11" s="104"/>
      <c r="C11" s="104"/>
      <c r="D11" s="105"/>
      <c r="E11" s="30"/>
      <c r="F11" s="31"/>
      <c r="G11" s="103" t="e">
        <f>VLOOKUP(H9,'VLU (2)'!A2:AA19,6,FALSE)</f>
        <v>#N/A</v>
      </c>
      <c r="H11" s="105"/>
      <c r="I11" s="32"/>
    </row>
    <row r="12" spans="1:9" ht="20.25" customHeight="1" thickBot="1">
      <c r="A12" s="106" t="e">
        <f>VLOOKUP(H9,'VLU (2)'!A2:AA19,5,FALSE)</f>
        <v>#N/A</v>
      </c>
      <c r="B12" s="107"/>
      <c r="C12" s="107"/>
      <c r="D12" s="108"/>
      <c r="E12" s="33"/>
      <c r="F12" s="33"/>
      <c r="G12" s="109" t="e">
        <f>VLOOKUP(H9,'VLU (2)'!A2:AA19,7,FALSE)</f>
        <v>#N/A</v>
      </c>
      <c r="H12" s="110"/>
      <c r="I12" s="34"/>
    </row>
    <row r="13" spans="1:9" ht="20.25" customHeight="1" thickBot="1">
      <c r="A13" s="100" t="s">
        <v>61</v>
      </c>
      <c r="B13" s="101"/>
      <c r="C13" s="101"/>
      <c r="D13" s="102"/>
      <c r="E13" s="29"/>
      <c r="F13" s="29"/>
      <c r="G13" s="111"/>
      <c r="H13" s="112"/>
    </row>
    <row r="14" spans="1:9" ht="20.25" customHeight="1">
      <c r="A14" s="103" t="e">
        <f>VLOOKUP(H9,'VLU (2)'!A2:AA19,8,FALSE)</f>
        <v>#N/A</v>
      </c>
      <c r="B14" s="104"/>
      <c r="C14" s="104"/>
      <c r="D14" s="105"/>
      <c r="E14" s="33"/>
      <c r="F14" s="33"/>
      <c r="G14" s="35"/>
      <c r="H14" s="36"/>
    </row>
    <row r="15" spans="1:9" ht="20.25" customHeight="1" thickBot="1">
      <c r="A15" s="106" t="e">
        <f>VLOOKUP(H9,'VLU (2)'!A2:AA19,9,FALSE)</f>
        <v>#N/A</v>
      </c>
      <c r="B15" s="107"/>
      <c r="C15" s="107"/>
      <c r="D15" s="108"/>
      <c r="E15" s="33"/>
      <c r="F15" s="33"/>
      <c r="G15" s="37"/>
      <c r="H15" s="36"/>
    </row>
    <row r="16" spans="1:9" ht="24.95" customHeight="1" thickBot="1">
      <c r="A16" s="113" t="s">
        <v>62</v>
      </c>
      <c r="B16" s="114"/>
      <c r="C16" s="114"/>
      <c r="D16" s="115"/>
      <c r="E16" s="29"/>
      <c r="F16" s="29"/>
      <c r="G16" s="38" t="s">
        <v>63</v>
      </c>
      <c r="H16" s="39" t="s">
        <v>64</v>
      </c>
    </row>
    <row r="17" spans="1:10" ht="15.75" thickBot="1">
      <c r="A17" s="97" t="s">
        <v>65</v>
      </c>
      <c r="B17" s="98"/>
      <c r="C17" s="98"/>
      <c r="D17" s="99"/>
      <c r="E17" s="33"/>
      <c r="F17" s="33"/>
      <c r="G17" s="40" t="s">
        <v>66</v>
      </c>
      <c r="H17" s="41" t="s">
        <v>67</v>
      </c>
    </row>
    <row r="18" spans="1:10" ht="15.75" thickBot="1">
      <c r="A18" s="113" t="s">
        <v>68</v>
      </c>
      <c r="B18" s="114"/>
      <c r="C18" s="114"/>
      <c r="D18" s="115"/>
      <c r="E18" s="42" t="s">
        <v>69</v>
      </c>
      <c r="F18" s="43" t="s">
        <v>70</v>
      </c>
      <c r="G18" s="44" t="s">
        <v>71</v>
      </c>
      <c r="H18" s="39" t="s">
        <v>72</v>
      </c>
    </row>
    <row r="19" spans="1:10" s="47" customFormat="1" ht="15" customHeight="1">
      <c r="A19" s="119" t="e">
        <f>VLOOKUP(H9,'VLU (2)'!A2:AA19,15,FALSE)</f>
        <v>#N/A</v>
      </c>
      <c r="B19" s="120"/>
      <c r="C19" s="120"/>
      <c r="D19" s="121"/>
      <c r="E19" s="45" t="e">
        <f>VLOOKUP(H9,'VLU (2)'!A2:AA19,16,FALSE)</f>
        <v>#N/A</v>
      </c>
      <c r="F19" s="46" t="e">
        <f>VLOOKUP(H9,'VLU (2)'!A2:AA19,17,FALSE)</f>
        <v>#N/A</v>
      </c>
      <c r="G19" s="89" t="e">
        <f>VLOOKUP(H9,'VLU (2)'!A2:AA19,18,FALSE)</f>
        <v>#N/A</v>
      </c>
      <c r="H19" s="90" t="e">
        <f>VLOOKUP(H9,'VLU (2)'!A2:AA19,19,FALSE)</f>
        <v>#N/A</v>
      </c>
      <c r="J19" s="48"/>
    </row>
    <row r="20" spans="1:10" ht="15.75" customHeight="1">
      <c r="A20" s="122" t="e">
        <f>VLOOKUP(H9,'VLU (2)'!A2:AA19,20,FALSE)</f>
        <v>#N/A</v>
      </c>
      <c r="B20" s="123"/>
      <c r="C20" s="123"/>
      <c r="D20" s="124"/>
      <c r="E20" s="49" t="e">
        <f>VLOOKUP(H9,'VLU (2)'!A2:AA19,21,FALSE)</f>
        <v>#N/A</v>
      </c>
      <c r="F20" s="50" t="e">
        <f>VLOOKUP(H9,'VLU (2)'!A2:AA19,22,FALSE)</f>
        <v>#N/A</v>
      </c>
      <c r="G20" s="91" t="e">
        <f>VLOOKUP(H9,'VLU (2)'!A2:AA19,23,FALSE)</f>
        <v>#N/A</v>
      </c>
      <c r="H20" s="92" t="e">
        <f>VLOOKUP(H9,'VLU (2)'!A2:AA19,24,FALSE)</f>
        <v>#N/A</v>
      </c>
    </row>
    <row r="21" spans="1:10" ht="15.75" customHeight="1">
      <c r="A21" s="125"/>
      <c r="B21" s="126"/>
      <c r="C21" s="126"/>
      <c r="D21" s="127"/>
      <c r="E21" s="49"/>
      <c r="F21" s="50"/>
      <c r="G21" s="51"/>
      <c r="H21" s="52"/>
    </row>
    <row r="22" spans="1:10" ht="15.75" customHeight="1">
      <c r="A22" s="122"/>
      <c r="B22" s="123"/>
      <c r="C22" s="123"/>
      <c r="D22" s="124"/>
      <c r="E22" s="49"/>
      <c r="F22" s="50"/>
      <c r="G22" s="51"/>
      <c r="H22" s="52"/>
    </row>
    <row r="23" spans="1:10" ht="15.75" customHeight="1">
      <c r="A23" s="122"/>
      <c r="B23" s="123"/>
      <c r="C23" s="123"/>
      <c r="D23" s="124"/>
      <c r="E23" s="49"/>
      <c r="F23" s="50"/>
      <c r="G23" s="51"/>
      <c r="H23" s="52"/>
    </row>
    <row r="24" spans="1:10" ht="15.75" customHeight="1">
      <c r="A24" s="128"/>
      <c r="B24" s="129"/>
      <c r="C24" s="129"/>
      <c r="D24" s="130"/>
      <c r="E24" s="49"/>
      <c r="F24" s="50"/>
      <c r="G24" s="51"/>
      <c r="H24" s="52"/>
    </row>
    <row r="25" spans="1:10" ht="15.75" customHeight="1">
      <c r="A25" s="131"/>
      <c r="B25" s="132"/>
      <c r="C25" s="132"/>
      <c r="D25" s="133"/>
      <c r="E25" s="49"/>
      <c r="F25" s="50"/>
      <c r="G25" s="53"/>
      <c r="H25" s="54"/>
    </row>
    <row r="26" spans="1:10" ht="15.75" customHeight="1">
      <c r="A26" s="131"/>
      <c r="B26" s="132"/>
      <c r="C26" s="132"/>
      <c r="D26" s="133"/>
      <c r="E26" s="49"/>
      <c r="F26" s="50"/>
      <c r="G26" s="53"/>
      <c r="H26" s="54"/>
    </row>
    <row r="27" spans="1:10" ht="15.75" customHeight="1">
      <c r="A27" s="131"/>
      <c r="B27" s="132"/>
      <c r="C27" s="132"/>
      <c r="D27" s="133"/>
      <c r="E27" s="49"/>
      <c r="F27" s="50"/>
      <c r="G27" s="53"/>
      <c r="H27" s="54"/>
    </row>
    <row r="28" spans="1:10" ht="15.75" customHeight="1">
      <c r="A28" s="116"/>
      <c r="B28" s="117"/>
      <c r="C28" s="117"/>
      <c r="D28" s="118"/>
      <c r="E28" s="55"/>
      <c r="F28" s="56"/>
      <c r="G28" s="57"/>
      <c r="H28" s="58"/>
    </row>
    <row r="29" spans="1:10" ht="15.75" customHeight="1">
      <c r="A29" s="116"/>
      <c r="B29" s="117"/>
      <c r="C29" s="117"/>
      <c r="D29" s="118"/>
      <c r="E29" s="55"/>
      <c r="F29" s="56"/>
      <c r="G29" s="57"/>
      <c r="H29" s="58"/>
    </row>
    <row r="30" spans="1:10">
      <c r="A30" s="116"/>
      <c r="B30" s="117"/>
      <c r="C30" s="117"/>
      <c r="D30" s="118"/>
      <c r="E30" s="55"/>
      <c r="F30" s="56"/>
      <c r="G30" s="59"/>
      <c r="H30" s="60"/>
    </row>
    <row r="31" spans="1:10">
      <c r="A31" s="116"/>
      <c r="B31" s="117"/>
      <c r="C31" s="117"/>
      <c r="D31" s="118"/>
      <c r="E31" s="55"/>
      <c r="F31" s="56"/>
      <c r="G31" s="59"/>
      <c r="H31" s="60"/>
    </row>
    <row r="32" spans="1:10">
      <c r="A32" s="116"/>
      <c r="B32" s="117"/>
      <c r="C32" s="117"/>
      <c r="D32" s="118"/>
      <c r="E32" s="55"/>
      <c r="F32" s="56"/>
      <c r="G32" s="60"/>
      <c r="H32" s="61"/>
    </row>
    <row r="33" spans="1:8" ht="15.75" thickBot="1">
      <c r="A33" s="134"/>
      <c r="B33" s="135"/>
      <c r="C33" s="135"/>
      <c r="D33" s="136"/>
      <c r="E33" s="62"/>
      <c r="F33" s="63"/>
      <c r="G33" s="64"/>
      <c r="H33" s="65"/>
    </row>
    <row r="34" spans="1:8">
      <c r="A34" s="66" t="s">
        <v>73</v>
      </c>
      <c r="B34" s="67"/>
      <c r="C34" s="67"/>
      <c r="D34" s="67"/>
      <c r="E34" s="67"/>
      <c r="F34" s="67"/>
      <c r="G34" s="68" t="s">
        <v>74</v>
      </c>
      <c r="H34" s="88" t="e">
        <f>SUM(H19:H27)</f>
        <v>#N/A</v>
      </c>
    </row>
    <row r="35" spans="1:8">
      <c r="A35" s="85" t="e">
        <f>VLOOKUP(H9,'VLU (2)'!A2:AA19,14,FALSE)</f>
        <v>#N/A</v>
      </c>
      <c r="B35" s="69"/>
      <c r="C35" s="69"/>
      <c r="D35" s="69"/>
      <c r="E35" s="69"/>
      <c r="F35" s="67"/>
      <c r="G35" s="68" t="s">
        <v>75</v>
      </c>
      <c r="H35" s="70" t="s">
        <v>76</v>
      </c>
    </row>
    <row r="36" spans="1:8" ht="15.75" thickBot="1">
      <c r="A36" s="71"/>
      <c r="B36" s="69"/>
      <c r="C36" s="69"/>
      <c r="D36" s="69"/>
      <c r="E36" s="69"/>
      <c r="F36" s="72"/>
      <c r="G36" s="73" t="s">
        <v>44</v>
      </c>
      <c r="H36" s="87" t="e">
        <f>H34</f>
        <v>#N/A</v>
      </c>
    </row>
    <row r="37" spans="1:8">
      <c r="A37" s="74" t="s">
        <v>132</v>
      </c>
      <c r="B37" s="69"/>
      <c r="C37" s="69"/>
      <c r="D37" s="69"/>
      <c r="E37" s="69"/>
      <c r="F37" s="72"/>
      <c r="G37" s="73"/>
      <c r="H37" s="75"/>
    </row>
    <row r="38" spans="1:8">
      <c r="A38" s="86" t="e">
        <f>VLOOKUP(H9,'VLU (2)'!A2:AA19,10,FALSE)</f>
        <v>#N/A</v>
      </c>
      <c r="B38" s="69"/>
      <c r="C38" s="69"/>
      <c r="D38" s="69"/>
      <c r="E38" s="69"/>
      <c r="F38" s="72"/>
      <c r="G38" s="73"/>
      <c r="H38" s="75"/>
    </row>
    <row r="39" spans="1:8">
      <c r="A39" s="86" t="e">
        <f>VLOOKUP(H9,'VLU (2)'!A2:AA19,11,FALSE)</f>
        <v>#N/A</v>
      </c>
      <c r="B39" s="69"/>
      <c r="C39" s="69"/>
      <c r="D39" s="69"/>
      <c r="E39" s="69"/>
      <c r="F39" s="72"/>
      <c r="G39" s="73"/>
      <c r="H39" s="75"/>
    </row>
    <row r="40" spans="1:8">
      <c r="A40" s="86" t="e">
        <f>VLOOKUP(H9,'VLU (2)'!A2:AA19,12,FALSE)</f>
        <v>#N/A</v>
      </c>
      <c r="B40" s="69"/>
      <c r="C40" s="69"/>
      <c r="D40" s="69"/>
      <c r="E40" s="69"/>
      <c r="F40" s="72"/>
      <c r="G40" s="72"/>
      <c r="H40" s="76"/>
    </row>
    <row r="41" spans="1:8">
      <c r="A41" s="71"/>
      <c r="B41" s="69"/>
      <c r="C41" s="69"/>
      <c r="D41" s="69"/>
      <c r="E41" s="69"/>
      <c r="F41" s="72"/>
      <c r="G41" s="72"/>
      <c r="H41" s="76"/>
    </row>
    <row r="42" spans="1:8">
      <c r="A42" s="71"/>
      <c r="B42" s="69"/>
      <c r="C42" s="69"/>
      <c r="D42" s="69"/>
      <c r="E42" s="69"/>
      <c r="F42" s="72"/>
      <c r="G42" s="72"/>
      <c r="H42" s="76"/>
    </row>
    <row r="43" spans="1:8">
      <c r="A43" s="71"/>
      <c r="B43" s="69"/>
      <c r="C43" s="69"/>
      <c r="D43" s="69"/>
      <c r="E43" s="69"/>
      <c r="F43" s="72"/>
      <c r="G43" s="72"/>
      <c r="H43" s="76"/>
    </row>
    <row r="44" spans="1:8">
      <c r="A44" s="77"/>
      <c r="B44" s="69"/>
      <c r="C44" s="69"/>
      <c r="D44" s="69"/>
      <c r="E44" s="69"/>
      <c r="F44" s="72"/>
      <c r="G44" s="72"/>
      <c r="H44" s="76"/>
    </row>
    <row r="45" spans="1:8">
      <c r="A45" s="137" t="s">
        <v>77</v>
      </c>
      <c r="B45" s="138"/>
      <c r="C45" s="138"/>
      <c r="D45" s="72"/>
      <c r="E45" s="72"/>
      <c r="F45" s="72"/>
      <c r="G45" s="72"/>
      <c r="H45" s="76"/>
    </row>
    <row r="46" spans="1:8">
      <c r="A46" s="78"/>
      <c r="B46" s="79"/>
      <c r="C46" s="79"/>
      <c r="D46" s="72"/>
      <c r="E46" s="72"/>
      <c r="F46" s="72"/>
      <c r="G46" s="72"/>
      <c r="H46" s="76"/>
    </row>
    <row r="47" spans="1:8">
      <c r="A47" s="78"/>
      <c r="B47" s="79"/>
      <c r="C47" s="79"/>
      <c r="D47" s="72"/>
      <c r="E47" s="72"/>
      <c r="F47" s="72"/>
      <c r="G47" s="72"/>
      <c r="H47" s="76"/>
    </row>
    <row r="48" spans="1:8">
      <c r="A48" s="78"/>
      <c r="B48" s="79"/>
      <c r="C48" s="79"/>
      <c r="D48" s="72"/>
      <c r="E48" s="72"/>
      <c r="F48" s="72"/>
      <c r="G48" s="72"/>
      <c r="H48" s="76"/>
    </row>
    <row r="49" spans="1:8" ht="15.75" thickBot="1">
      <c r="A49" s="80"/>
      <c r="B49" s="81"/>
      <c r="C49" s="81"/>
      <c r="D49" s="81"/>
      <c r="E49" s="81"/>
      <c r="F49" s="81"/>
      <c r="G49" s="81"/>
      <c r="H49" s="82"/>
    </row>
  </sheetData>
  <mergeCells count="29">
    <mergeCell ref="A30:D30"/>
    <mergeCell ref="A31:D31"/>
    <mergeCell ref="A32:D32"/>
    <mergeCell ref="A33:D33"/>
    <mergeCell ref="A45:C45"/>
    <mergeCell ref="A29:D29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17:D17"/>
    <mergeCell ref="A10:D10"/>
    <mergeCell ref="G10:H10"/>
    <mergeCell ref="A11:D11"/>
    <mergeCell ref="G11:H11"/>
    <mergeCell ref="A12:D12"/>
    <mergeCell ref="G12:H12"/>
    <mergeCell ref="A13:D13"/>
    <mergeCell ref="G13:H13"/>
    <mergeCell ref="A14:D14"/>
    <mergeCell ref="A15:D15"/>
    <mergeCell ref="A16:D16"/>
  </mergeCells>
  <pageMargins left="0.7" right="0.7" top="0.75" bottom="0.75" header="0.3" footer="0.3"/>
  <pageSetup paperSize="9" scale="76" orientation="portrait" r:id="rId1"/>
  <headerFooter scaleWithDoc="0">
    <oddHeader>&amp;C&amp;G</oddHeader>
    <oddFooter>&amp;C&amp;G</odd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VLU (2)</vt:lpstr>
      <vt:lpstr>Advances</vt:lpstr>
      <vt:lpstr>SQ</vt:lpstr>
      <vt:lpstr>SQ!Print_Area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Ridvan</dc:creator>
  <cp:lastModifiedBy>admin</cp:lastModifiedBy>
  <cp:lastPrinted>2019-02-04T12:42:38Z</cp:lastPrinted>
  <dcterms:created xsi:type="dcterms:W3CDTF">2019-01-15T05:29:54Z</dcterms:created>
  <dcterms:modified xsi:type="dcterms:W3CDTF">2019-05-01T06:36:56Z</dcterms:modified>
</cp:coreProperties>
</file>