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 GENERATION\"/>
    </mc:Choice>
  </mc:AlternateContent>
  <bookViews>
    <workbookView xWindow="0" yWindow="0" windowWidth="28800" windowHeight="12225"/>
  </bookViews>
  <sheets>
    <sheet name="PO" sheetId="6" r:id="rId1"/>
  </sheets>
  <externalReferences>
    <externalReference r:id="rId2"/>
  </externalReferences>
  <definedNames>
    <definedName name="__IntlFixup" hidden="1">TRUE</definedName>
    <definedName name="_Order1" hidden="1">0</definedName>
    <definedName name="aa" localSheetId="0" hidden="1">OFFSET([0]!Data.Top.Left,1,0)</definedName>
    <definedName name="aa" hidden="1">OFFSET([0]!Data.Top.Left,1,0)</definedName>
    <definedName name="BGJHNG" localSheetId="0" hidden="1">OFFSET([0]!Data.Top.Left,1,0)</definedName>
    <definedName name="BGJHNG" hidden="1">OFFSET([0]!Data.Top.Left,1,0)</definedName>
    <definedName name="CC">[0]!CC</definedName>
    <definedName name="Data.Dump" localSheetId="0" hidden="1">OFFSET([0]!Data.Top.Left,1,0)</definedName>
    <definedName name="Data.Dump" hidden="1">OFFSET([0]!Data.Top.Left,1,0)</definedName>
    <definedName name="FHFGH" localSheetId="0" hidden="1">OFFSET([0]!Data.Top.Left,1,0)</definedName>
    <definedName name="FHFGH" hidden="1">OFFSET([0]!Data.Top.Left,1,0)</definedName>
    <definedName name="HFGHFG" localSheetId="0" hidden="1">OFFSET([0]!Data.Top.Left,1,0)</definedName>
    <definedName name="HFGHFG" hidden="1">OFFSET([0]!Data.Top.Left,1,0)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0">PO!Macro1</definedName>
    <definedName name="Macro1">[0]!Macro1</definedName>
    <definedName name="Macro2" localSheetId="0">PO!Macro2</definedName>
    <definedName name="Macro2">[0]!Macro2</definedName>
    <definedName name="Ownership" localSheetId="0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hidden="1">OFFSET([0]!Data.Top.Left,1,0)</definedName>
    <definedName name="_xlnm.Print_Area" localSheetId="0">PO!$A$1:$I$42</definedName>
    <definedName name="qwdwqdqw" localSheetId="0" hidden="1">OFFSET([0]!Data.Top.Left,1,0)</definedName>
    <definedName name="qwdwqdqw" hidden="1">OFFSET([0]!Data.Top.Left,1,0)</definedName>
    <definedName name="SDGVDFGV" localSheetId="0" hidden="1">OFFSET([0]!Data.Top.Left,1,0)</definedName>
    <definedName name="SDGVDFGV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B16" i="6"/>
  <c r="I39" i="6" l="1"/>
  <c r="I38" i="6"/>
  <c r="I37" i="6"/>
  <c r="I24" i="6"/>
  <c r="I20" i="6"/>
  <c r="H24" i="6"/>
  <c r="H23" i="6"/>
  <c r="I23" i="6" s="1"/>
  <c r="H22" i="6"/>
  <c r="I22" i="6" s="1"/>
  <c r="H21" i="6"/>
  <c r="H20" i="6"/>
  <c r="G24" i="6"/>
  <c r="G23" i="6"/>
  <c r="G22" i="6"/>
  <c r="G21" i="6"/>
  <c r="G20" i="6"/>
  <c r="F24" i="6"/>
  <c r="F23" i="6"/>
  <c r="F22" i="6"/>
  <c r="F20" i="6"/>
  <c r="B24" i="6"/>
  <c r="B23" i="6"/>
  <c r="B22" i="6"/>
  <c r="B21" i="6"/>
  <c r="B20" i="6"/>
  <c r="I12" i="6"/>
  <c r="H17" i="6"/>
  <c r="H16" i="6"/>
  <c r="B14" i="6"/>
  <c r="B13" i="6"/>
  <c r="B30" i="6" l="1"/>
  <c r="F21" i="6"/>
  <c r="I21" i="6" s="1"/>
  <c r="I25" i="6" l="1"/>
  <c r="I27" i="6" s="1"/>
</calcChain>
</file>

<file path=xl/sharedStrings.xml><?xml version="1.0" encoding="utf-8"?>
<sst xmlns="http://schemas.openxmlformats.org/spreadsheetml/2006/main" count="29" uniqueCount="29">
  <si>
    <t>Date:</t>
  </si>
  <si>
    <t>Reference:</t>
  </si>
  <si>
    <t>Description</t>
  </si>
  <si>
    <t>Qty.</t>
  </si>
  <si>
    <t>Amount</t>
  </si>
  <si>
    <t>Sub-Total</t>
  </si>
  <si>
    <t>Total Amount</t>
  </si>
  <si>
    <t>Amount in Words:</t>
  </si>
  <si>
    <t>Prepared By: ____________________________________________</t>
  </si>
  <si>
    <t>EXPORTER:</t>
  </si>
  <si>
    <t>SHIP TO:</t>
  </si>
  <si>
    <t>PAYMENT TERMS:</t>
  </si>
  <si>
    <t>SHIPMENT MODE:</t>
  </si>
  <si>
    <t>SHIPMENT TERMS:</t>
  </si>
  <si>
    <t>PACKAGING:</t>
  </si>
  <si>
    <t>ORIGIN:</t>
  </si>
  <si>
    <t>DISCHARGE :</t>
  </si>
  <si>
    <t>LOADING :</t>
  </si>
  <si>
    <t>Others:</t>
  </si>
  <si>
    <t>Unit</t>
  </si>
  <si>
    <t>Unit Price</t>
  </si>
  <si>
    <t>-</t>
  </si>
  <si>
    <t>AAAA</t>
  </si>
  <si>
    <t>100% CASH ADVANCE</t>
  </si>
  <si>
    <t>BY SEA</t>
  </si>
  <si>
    <t>EX FACTORY</t>
  </si>
  <si>
    <t>Container</t>
  </si>
  <si>
    <t>REPRESENTATIVE OF EXPORTER: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</si>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</sst>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[$€-2]\ * #,##0.00_);_([$€-2]\ * \(#,##0.00\);_([$€-2]\ * &quot;-&quot;??_);_(@_)"/>
    <numFmt numFmtId="165" formatCode="_([$AED]\ * #,##0.00_);_([$AED]\ * \(#,##0.00\);_([$AED]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Arial Unicode MS"/>
      <family val="2"/>
    </font>
    <font>
      <b/>
      <sz val="2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4" fillId="0" borderId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7" fillId="2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9" fillId="0" borderId="2" xfId="4" applyFont="1" applyBorder="1" applyAlignment="1" applyProtection="1">
      <alignment vertical="center"/>
      <protection locked="0"/>
    </xf>
    <xf numFmtId="0" fontId="20" fillId="0" borderId="0" xfId="4" applyFont="1" applyAlignment="1">
      <alignment vertical="center"/>
    </xf>
    <xf numFmtId="0" fontId="20" fillId="0" borderId="2" xfId="4" applyFont="1" applyBorder="1" applyAlignment="1" applyProtection="1">
      <alignment horizontal="center" vertical="center"/>
      <protection locked="0"/>
    </xf>
    <xf numFmtId="165" fontId="20" fillId="0" borderId="2" xfId="7" applyNumberFormat="1" applyFont="1" applyBorder="1" applyAlignment="1" applyProtection="1">
      <alignment horizontal="center" vertical="center"/>
      <protection locked="0"/>
    </xf>
    <xf numFmtId="165" fontId="20" fillId="3" borderId="2" xfId="7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2" fillId="0" borderId="0" xfId="4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0" fontId="21" fillId="0" borderId="0" xfId="4" applyFont="1" applyAlignment="1" applyProtection="1">
      <alignment horizontal="left" vertical="center"/>
      <protection locked="0"/>
    </xf>
    <xf numFmtId="0" fontId="18" fillId="0" borderId="8" xfId="4" applyFont="1" applyBorder="1" applyAlignment="1">
      <alignment horizontal="left" vertical="center"/>
    </xf>
    <xf numFmtId="165" fontId="7" fillId="2" borderId="2" xfId="0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 vertical="center"/>
    </xf>
    <xf numFmtId="165" fontId="5" fillId="0" borderId="13" xfId="2" applyNumberFormat="1" applyFont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14" fontId="8" fillId="0" borderId="2" xfId="0" quotePrefix="1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3" xfId="4" applyFont="1" applyBorder="1" applyAlignment="1">
      <alignment horizontal="left" vertical="center"/>
    </xf>
    <xf numFmtId="0" fontId="10" fillId="0" borderId="11" xfId="4" applyFont="1" applyBorder="1" applyAlignment="1">
      <alignment horizontal="left" vertical="center"/>
    </xf>
    <xf numFmtId="0" fontId="20" fillId="0" borderId="2" xfId="4" applyFont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8">
    <cellStyle name="Comma" xfId="1" builtinId="3"/>
    <cellStyle name="Comma 2" xfId="5"/>
    <cellStyle name="Comma 4" xfId="6"/>
    <cellStyle name="Currency" xfId="2" builtinId="4"/>
    <cellStyle name="Normal" xfId="0" builtinId="0"/>
    <cellStyle name="Normal 2" xfId="3"/>
    <cellStyle name="Normal 3" xfId="4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36</xdr:row>
      <xdr:rowOff>104775</xdr:rowOff>
    </xdr:from>
    <xdr:to>
      <xdr:col>4</xdr:col>
      <xdr:colOff>1718698</xdr:colOff>
      <xdr:row>40</xdr:row>
      <xdr:rowOff>71249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BEE84-BA71-47D3-8E85-68E1BE85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353300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1</xdr:col>
      <xdr:colOff>377665</xdr:colOff>
      <xdr:row>31</xdr:row>
      <xdr:rowOff>162982</xdr:rowOff>
    </xdr:from>
    <xdr:to>
      <xdr:col>4</xdr:col>
      <xdr:colOff>75063</xdr:colOff>
      <xdr:row>38</xdr:row>
      <xdr:rowOff>150692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7C9D91-3320-487D-A77B-040A55F8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36685">
          <a:off x="544353" y="8068732"/>
          <a:ext cx="1614304" cy="14878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ing%20Sheet%20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Sheet output"/>
    </sheetNames>
    <sheetDataSet>
      <sheetData sheetId="0" refreshError="1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VT-252</v>
          </cell>
          <cell r="B2" t="str">
            <v>VISION TRADING INTERNATIONAL FZE</v>
          </cell>
          <cell r="C2" t="str">
            <v>Dubai, U.A.E</v>
          </cell>
          <cell r="D2" t="str">
            <v>SHANGHAI TOHAN INTERNATIONAL TRADING CO., LTD</v>
          </cell>
          <cell r="E2" t="str">
            <v>Shanghai, China</v>
          </cell>
          <cell r="F2" t="str">
            <v>MWFG TRADING LTD</v>
          </cell>
          <cell r="G2" t="str">
            <v>Vancouver, Canada</v>
          </cell>
          <cell r="J2" t="str">
            <v xml:space="preserve"> China</v>
          </cell>
          <cell r="K2" t="str">
            <v>Shanghai, China</v>
          </cell>
          <cell r="L2" t="str">
            <v>Vancouver, Canada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Popular Floor Deck Building Material Tile Making Machinery</v>
          </cell>
          <cell r="P2">
            <v>5</v>
          </cell>
          <cell r="Q2" t="str">
            <v>SETS</v>
          </cell>
          <cell r="R2">
            <v>20895.52</v>
          </cell>
          <cell r="S2">
            <v>104477.6</v>
          </cell>
          <cell r="T2" t="str">
            <v>Building Construction Material Steel Frabrication Structure</v>
          </cell>
          <cell r="U2">
            <v>3512</v>
          </cell>
          <cell r="V2" t="str">
            <v>SETS</v>
          </cell>
          <cell r="W2">
            <v>90.03</v>
          </cell>
          <cell r="X2">
            <v>316168.64</v>
          </cell>
          <cell r="AO2" t="str">
            <v>CAD</v>
          </cell>
          <cell r="AP2">
            <v>43431</v>
          </cell>
        </row>
        <row r="3">
          <cell r="A3" t="str">
            <v>VT-194</v>
          </cell>
          <cell r="B3" t="str">
            <v>VISION TRADING INTERNATIONAL FZE</v>
          </cell>
          <cell r="C3" t="str">
            <v>Dubai, U.A.E</v>
          </cell>
          <cell r="D3" t="str">
            <v>SHANGHAI TOHAN INTERNATIONAL TRADING CO., LTD</v>
          </cell>
          <cell r="E3" t="str">
            <v>Shanghai, China</v>
          </cell>
          <cell r="F3" t="str">
            <v>ALMAC ENDUSTRIYEL MAKINA VE SAGLIK</v>
          </cell>
          <cell r="G3" t="str">
            <v>Istanbul, Turkey</v>
          </cell>
          <cell r="J3" t="str">
            <v xml:space="preserve"> China</v>
          </cell>
          <cell r="K3" t="str">
            <v>Shanghai, China</v>
          </cell>
          <cell r="L3" t="str">
            <v>Istanbul, Turkey</v>
          </cell>
          <cell r="M3">
            <v>70527</v>
          </cell>
          <cell r="N3" t="str">
            <v>Seventy Thousand Five Hundred Twenty Seven Euros Only</v>
          </cell>
          <cell r="O3" t="str">
            <v>Light Steel Structure Prefabricated Carport  Warehouse  Workshop (Q345B/Q235B)</v>
          </cell>
          <cell r="P3">
            <v>2821</v>
          </cell>
          <cell r="Q3" t="str">
            <v>SQUARE METERS</v>
          </cell>
          <cell r="R3">
            <v>25</v>
          </cell>
          <cell r="S3">
            <v>70527</v>
          </cell>
          <cell r="AO3" t="str">
            <v>EURO</v>
          </cell>
          <cell r="AP3">
            <v>43411</v>
          </cell>
        </row>
        <row r="4">
          <cell r="A4" t="str">
            <v>VT-195</v>
          </cell>
          <cell r="B4" t="str">
            <v>VISION TRADING INTERNATIONAL FZE</v>
          </cell>
          <cell r="C4" t="str">
            <v>Dubai, U.A.E</v>
          </cell>
          <cell r="D4" t="str">
            <v>SHANGHAI TOHAN INTERNATIONAL TRADING CO., LTD</v>
          </cell>
          <cell r="E4" t="str">
            <v>Shanghai, China</v>
          </cell>
          <cell r="F4" t="str">
            <v>GOLDEN CATTLE DESIGN INTEGRATED SOURCE CO LTD</v>
          </cell>
          <cell r="G4" t="str">
            <v>Tainan City, Taiwan</v>
          </cell>
          <cell r="J4" t="str">
            <v xml:space="preserve"> China</v>
          </cell>
          <cell r="K4" t="str">
            <v>Shanghai, China</v>
          </cell>
          <cell r="L4" t="str">
            <v>Tainan City, Taiwan</v>
          </cell>
          <cell r="M4">
            <v>64191.42</v>
          </cell>
          <cell r="N4" t="str">
            <v>Sixty Four Thousand One Hundred Ninety One 42.0/100 Euros Only</v>
          </cell>
          <cell r="O4" t="str">
            <v>Hot sale 1220*2440*13mm building material film faced plywood</v>
          </cell>
          <cell r="P4">
            <v>128</v>
          </cell>
          <cell r="Q4" t="str">
            <v>CBM</v>
          </cell>
          <cell r="R4">
            <v>501.5</v>
          </cell>
          <cell r="S4">
            <v>64191.42</v>
          </cell>
          <cell r="AO4" t="str">
            <v>EURO</v>
          </cell>
          <cell r="AP4">
            <v>43422</v>
          </cell>
        </row>
        <row r="5">
          <cell r="A5" t="str">
            <v>VT-196</v>
          </cell>
          <cell r="B5" t="str">
            <v>VISION TRADING INTERNATIONAL FZE</v>
          </cell>
          <cell r="C5" t="str">
            <v>Dubai, U.A.E</v>
          </cell>
          <cell r="D5" t="str">
            <v>SHANGHAI TOHAN INTERNATIONAL TRADING CO., LTD</v>
          </cell>
          <cell r="E5" t="str">
            <v>Shanghai, China</v>
          </cell>
          <cell r="F5" t="str">
            <v>ACC LIMITED</v>
          </cell>
          <cell r="G5" t="str">
            <v>Mumbai, India</v>
          </cell>
          <cell r="H5" t="str">
            <v>BLUE ALPHA GENERAL TRADING LLC</v>
          </cell>
          <cell r="I5" t="str">
            <v>Dubai, U.A.E</v>
          </cell>
          <cell r="J5" t="str">
            <v xml:space="preserve"> China</v>
          </cell>
          <cell r="K5" t="str">
            <v>Shanghai, China</v>
          </cell>
          <cell r="L5" t="str">
            <v>Mumbai, India</v>
          </cell>
          <cell r="M5">
            <v>1096950</v>
          </cell>
          <cell r="N5" t="str">
            <v>One Million Ninety Six Thousand Nine Hundred Fifty Euros Only</v>
          </cell>
          <cell r="O5" t="str">
            <v>Film Faced Plywood Shuttering Plywood Formwork for construction</v>
          </cell>
          <cell r="P5">
            <v>1047</v>
          </cell>
          <cell r="Q5" t="str">
            <v>CBM</v>
          </cell>
          <cell r="R5">
            <v>674.16</v>
          </cell>
          <cell r="S5">
            <v>705845.52</v>
          </cell>
          <cell r="T5" t="str">
            <v>201 304 316 Stainless Steel Plate</v>
          </cell>
          <cell r="U5">
            <v>601</v>
          </cell>
          <cell r="V5" t="str">
            <v>TONS</v>
          </cell>
          <cell r="W5">
            <v>650.76</v>
          </cell>
          <cell r="X5">
            <v>391104.48</v>
          </cell>
          <cell r="AO5" t="str">
            <v>EURO</v>
          </cell>
          <cell r="AP5">
            <v>43422</v>
          </cell>
        </row>
        <row r="6">
          <cell r="A6" t="str">
            <v>VT-197</v>
          </cell>
          <cell r="B6" t="str">
            <v>VISION TRADING INTERNATIONAL FZE</v>
          </cell>
          <cell r="C6" t="str">
            <v>Dubai, U.A.E</v>
          </cell>
          <cell r="D6" t="str">
            <v>SHANGHAI TOHAN INTERNATIONAL TRADING CO., LTD</v>
          </cell>
          <cell r="E6" t="str">
            <v>Shanghai, China</v>
          </cell>
          <cell r="F6" t="str">
            <v>CS PLUS TEKSTIL KUYUMCULUK SANAYI</v>
          </cell>
          <cell r="G6" t="str">
            <v>Istanbul, Turkey</v>
          </cell>
          <cell r="J6" t="str">
            <v xml:space="preserve"> China</v>
          </cell>
          <cell r="K6" t="str">
            <v>Shanghai, China</v>
          </cell>
          <cell r="L6" t="str">
            <v>Istanbul, Turkey</v>
          </cell>
          <cell r="M6">
            <v>32371</v>
          </cell>
          <cell r="N6" t="str">
            <v>Thirty Two Thousand Three Hundred Seventy One Euros Only</v>
          </cell>
          <cell r="O6" t="str">
            <v>Low Budget Modular Steel Structue Frame</v>
          </cell>
          <cell r="P6">
            <v>404</v>
          </cell>
          <cell r="Q6" t="str">
            <v>SQUARE METERS</v>
          </cell>
          <cell r="R6">
            <v>80.13</v>
          </cell>
          <cell r="S6">
            <v>32371</v>
          </cell>
          <cell r="AO6" t="str">
            <v>EURO</v>
          </cell>
          <cell r="AP6">
            <v>43425</v>
          </cell>
        </row>
        <row r="7">
          <cell r="A7" t="str">
            <v>VT-198</v>
          </cell>
          <cell r="B7" t="str">
            <v>VISION TRADING INTERNATIONAL FZE</v>
          </cell>
          <cell r="C7" t="str">
            <v>Dubai, U.A.E</v>
          </cell>
          <cell r="D7" t="str">
            <v>SHANGHAI TOHAN INTERNATIONAL TRADING CO., LTD</v>
          </cell>
          <cell r="E7" t="str">
            <v>Shanghai, China</v>
          </cell>
          <cell r="F7" t="str">
            <v xml:space="preserve">AKKIM YAPI KIMYASALLARI SAN VE RIC A S </v>
          </cell>
          <cell r="G7" t="str">
            <v>Istanbul, Turkey</v>
          </cell>
          <cell r="J7" t="str">
            <v xml:space="preserve"> China</v>
          </cell>
          <cell r="K7" t="str">
            <v>Shanghai, China</v>
          </cell>
          <cell r="L7" t="str">
            <v>Istanbul, Turkey</v>
          </cell>
          <cell r="M7">
            <v>113494.44</v>
          </cell>
          <cell r="N7" t="str">
            <v>One Hundred Thirteen Thousand Four Hundred Ninety Four 44.0/100 Euros Only</v>
          </cell>
          <cell r="O7" t="str">
            <v>ANSI CertifiedÂ BuildingÂ Material/ConstructionÂ High Quality Fire Retardant Safety Netting (CSSN)</v>
          </cell>
          <cell r="P7">
            <v>2182</v>
          </cell>
          <cell r="Q7" t="str">
            <v>PCS</v>
          </cell>
          <cell r="R7">
            <v>52.01</v>
          </cell>
          <cell r="S7">
            <v>113494.44</v>
          </cell>
          <cell r="AO7" t="str">
            <v>EURO</v>
          </cell>
          <cell r="AP7">
            <v>43427</v>
          </cell>
        </row>
        <row r="8">
          <cell r="A8" t="str">
            <v>VT-212</v>
          </cell>
          <cell r="B8" t="str">
            <v>VISION TRADING INTERNATIONAL FZE</v>
          </cell>
          <cell r="C8" t="str">
            <v>Dubai, U.A.E</v>
          </cell>
          <cell r="D8" t="str">
            <v>SHANGHAI TOHAN INTERNATIONAL TRADING CO., LTD</v>
          </cell>
          <cell r="E8" t="str">
            <v>Shanghai, China</v>
          </cell>
          <cell r="F8" t="str">
            <v>MARISO CORPORATION</v>
          </cell>
          <cell r="G8" t="str">
            <v>Shanghai, China</v>
          </cell>
          <cell r="J8" t="str">
            <v xml:space="preserve"> China</v>
          </cell>
          <cell r="K8" t="str">
            <v>Shanghai, China</v>
          </cell>
          <cell r="L8" t="str">
            <v>Shanghai, China</v>
          </cell>
          <cell r="M8">
            <v>23433.7</v>
          </cell>
          <cell r="N8" t="str">
            <v>Twenty Three Thousand Four Hundred Thirty Three 70.0/100 Euros Only</v>
          </cell>
          <cell r="O8" t="str">
            <v>Q235B Prime Building Materials Welded Profile H Shape Steel Beam_x000D_</v>
          </cell>
          <cell r="P8">
            <v>29</v>
          </cell>
          <cell r="Q8" t="str">
            <v>TONS</v>
          </cell>
          <cell r="R8">
            <v>808.06</v>
          </cell>
          <cell r="S8">
            <v>23433.7</v>
          </cell>
          <cell r="AO8" t="str">
            <v>EURO</v>
          </cell>
          <cell r="AP8">
            <v>43467</v>
          </cell>
        </row>
        <row r="9">
          <cell r="A9" t="str">
            <v>VT-215</v>
          </cell>
          <cell r="B9" t="str">
            <v>VISION TRADING INTERNATIONAL FZE</v>
          </cell>
          <cell r="C9" t="str">
            <v>Dubai, U.A.E</v>
          </cell>
          <cell r="D9" t="str">
            <v>SHANGHAI TOHAN INTERNATIONAL TRADING CO., LTD</v>
          </cell>
          <cell r="E9" t="str">
            <v>Shanghai, China</v>
          </cell>
          <cell r="F9" t="str">
            <v>HONG KONG WILL INTERNATIONAL INVESTMENT LIMITED</v>
          </cell>
          <cell r="G9" t="str">
            <v>Changchung, China</v>
          </cell>
          <cell r="H9" t="str">
            <v>CITY PULSE GENERAL TRADING L.L.C</v>
          </cell>
          <cell r="I9" t="str">
            <v>Dubai, U.A.E</v>
          </cell>
          <cell r="J9" t="str">
            <v xml:space="preserve"> China</v>
          </cell>
          <cell r="K9" t="str">
            <v>Shanghai, China</v>
          </cell>
          <cell r="L9" t="str">
            <v>Changchung, China</v>
          </cell>
          <cell r="M9">
            <v>183743.3</v>
          </cell>
          <cell r="N9" t="str">
            <v>One Hundred Eighty Three Thousand Seven Hundred Forty Three 30.0/100 Euros Only</v>
          </cell>
          <cell r="O9" t="str">
            <v>High Quality 3-35mm PVC WPC Plastic Celuka Foam Board</v>
          </cell>
          <cell r="P9">
            <v>183</v>
          </cell>
          <cell r="Q9" t="str">
            <v>TONS</v>
          </cell>
          <cell r="R9">
            <v>1004.06</v>
          </cell>
          <cell r="S9">
            <v>183743.3</v>
          </cell>
          <cell r="AO9" t="str">
            <v>EURO</v>
          </cell>
          <cell r="AP9">
            <v>43483</v>
          </cell>
        </row>
        <row r="10">
          <cell r="A10" t="str">
            <v>VT-218</v>
          </cell>
          <cell r="B10" t="str">
            <v>VISION TRADING INTERNATIONAL FZE</v>
          </cell>
          <cell r="C10" t="str">
            <v>Dubai, U.A.E</v>
          </cell>
          <cell r="D10" t="str">
            <v>SHANGHAI TOHAN INTERNATIONAL TRADING CO., LTD</v>
          </cell>
          <cell r="E10" t="str">
            <v>Shanghai, China</v>
          </cell>
          <cell r="F10" t="str">
            <v>IBS UNTERNEHMENSBERATUNGSGESELLSCHAFT MBH</v>
          </cell>
          <cell r="G10" t="str">
            <v>Cologne, Germany</v>
          </cell>
          <cell r="J10" t="str">
            <v xml:space="preserve"> China</v>
          </cell>
          <cell r="K10" t="str">
            <v>Shanghai, China</v>
          </cell>
          <cell r="L10" t="str">
            <v>Cologne, Germany</v>
          </cell>
          <cell r="M10">
            <v>499332.6</v>
          </cell>
          <cell r="N10" t="str">
            <v>Four Hundred Ninety Nine Thousand Three Hundred Thirty Two 60.0/100 Euros Only</v>
          </cell>
          <cell r="O10" t="str">
            <v>ASTM Cold Rolled Stainless Steel Sheet Building Material (304  316  317  904  2205)</v>
          </cell>
          <cell r="P10">
            <v>32</v>
          </cell>
          <cell r="Q10" t="str">
            <v>TONS</v>
          </cell>
          <cell r="R10">
            <v>6741.57</v>
          </cell>
          <cell r="S10">
            <v>215730.24</v>
          </cell>
          <cell r="T10" t="str">
            <v>Glass Aluminum Sliding Door</v>
          </cell>
          <cell r="U10">
            <v>1233</v>
          </cell>
          <cell r="V10" t="str">
            <v>SQUARE METERS</v>
          </cell>
          <cell r="W10">
            <v>230.01</v>
          </cell>
          <cell r="X10">
            <v>283602.36</v>
          </cell>
          <cell r="AO10" t="str">
            <v>EURO</v>
          </cell>
          <cell r="AP10">
            <v>43491</v>
          </cell>
        </row>
        <row r="11">
          <cell r="A11" t="str">
            <v>VT-141</v>
          </cell>
          <cell r="B11" t="str">
            <v>VISION TRADING INTERNATIONAL FZE</v>
          </cell>
          <cell r="C11" t="str">
            <v>Dubai, U.A.E</v>
          </cell>
          <cell r="D11" t="str">
            <v>SHANGHAI TOHAN INTERNATIONAL TRADING CO., LTD</v>
          </cell>
          <cell r="E11" t="str">
            <v>Shanghai, China</v>
          </cell>
          <cell r="F11" t="str">
            <v>DNIEPER TRADE (S) PTE LTD</v>
          </cell>
          <cell r="G11" t="str">
            <v>Singapore, Singapore</v>
          </cell>
          <cell r="J11" t="str">
            <v xml:space="preserve"> China</v>
          </cell>
          <cell r="K11" t="str">
            <v>Shanghai, China</v>
          </cell>
          <cell r="L11" t="str">
            <v>Singapore, Singapore</v>
          </cell>
          <cell r="M11">
            <v>69980</v>
          </cell>
          <cell r="N11" t="str">
            <v>Sixty Nine Thousand Nine Hundred Eighty U.S.Dollars Only</v>
          </cell>
          <cell r="O11" t="str">
            <v>FRP/GRP Protective Cable Pipe</v>
          </cell>
          <cell r="P11">
            <v>2332</v>
          </cell>
          <cell r="Q11" t="str">
            <v>KGS</v>
          </cell>
          <cell r="R11">
            <v>30.01</v>
          </cell>
          <cell r="S11">
            <v>69980</v>
          </cell>
          <cell r="AO11" t="str">
            <v>USD</v>
          </cell>
          <cell r="AP11">
            <v>43469</v>
          </cell>
        </row>
        <row r="12">
          <cell r="A12" t="str">
            <v>VT-149</v>
          </cell>
          <cell r="B12" t="str">
            <v>VISION TRADING INTERNATIONAL FZE</v>
          </cell>
          <cell r="C12" t="str">
            <v>Dubai, U.A.E</v>
          </cell>
          <cell r="D12" t="str">
            <v>SHANGHAI TOHAN INTERNATIONAL TRADING CO., LTD</v>
          </cell>
          <cell r="E12" t="str">
            <v>Shanghai, China</v>
          </cell>
          <cell r="F12" t="str">
            <v>ADW METALLURGICAL CONSUMABLES LTD</v>
          </cell>
          <cell r="G12" t="str">
            <v>Dalian, China</v>
          </cell>
          <cell r="J12" t="str">
            <v xml:space="preserve"> China</v>
          </cell>
          <cell r="K12" t="str">
            <v>Shanghai, China</v>
          </cell>
          <cell r="L12" t="str">
            <v>Dalian, China</v>
          </cell>
          <cell r="M12">
            <v>100000</v>
          </cell>
          <cell r="N12" t="str">
            <v>One Hundred Thousand U.S.Dollars Only</v>
          </cell>
          <cell r="O12" t="str">
            <v>Aluminum Awing Windows with Timber Reveal Install</v>
          </cell>
          <cell r="P12">
            <v>1000</v>
          </cell>
          <cell r="Q12" t="str">
            <v>SQUARE METERS</v>
          </cell>
          <cell r="R12">
            <v>100</v>
          </cell>
          <cell r="S12">
            <v>100000</v>
          </cell>
          <cell r="AO12" t="str">
            <v>USD</v>
          </cell>
          <cell r="AP12">
            <v>43491</v>
          </cell>
        </row>
        <row r="13">
          <cell r="A13" t="str">
            <v>VT-147</v>
          </cell>
          <cell r="B13" t="str">
            <v>VISION TRADING INTERNATIONAL FZE</v>
          </cell>
          <cell r="C13" t="str">
            <v>Dubai, U.A.E</v>
          </cell>
          <cell r="D13" t="str">
            <v>SHANGHAI TOHAN INTERNATIONAL TRADING CO., LTD</v>
          </cell>
          <cell r="E13" t="str">
            <v>Shanghai, China</v>
          </cell>
          <cell r="F13" t="str">
            <v>SHANDONG FUPPON AGRICULTURAL MACHINERY EQUIPMENT CO., LTD.</v>
          </cell>
          <cell r="G13" t="str">
            <v>Liaocheng, China</v>
          </cell>
          <cell r="H13" t="str">
            <v>IBS INTERNATIONAL GENERAL TRADING LLC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Liaocheng, China</v>
          </cell>
          <cell r="M13">
            <v>202500</v>
          </cell>
          <cell r="N13" t="str">
            <v>Two Hundred Two Thousand Five Hundred U.S.Dollars Only</v>
          </cell>
          <cell r="O13" t="str">
            <v>Aluminum Panels</v>
          </cell>
          <cell r="P13">
            <v>3375</v>
          </cell>
          <cell r="Q13" t="str">
            <v>SQUARE METERS</v>
          </cell>
          <cell r="R13">
            <v>60</v>
          </cell>
          <cell r="S13">
            <v>202500</v>
          </cell>
          <cell r="AO13" t="str">
            <v>USD</v>
          </cell>
          <cell r="AP13">
            <v>43484</v>
          </cell>
        </row>
        <row r="14">
          <cell r="A14" t="str">
            <v>VT-142</v>
          </cell>
          <cell r="B14" t="str">
            <v>VISION TRADING INTERNATIONAL FZE</v>
          </cell>
          <cell r="C14" t="str">
            <v>Dubai, U.A.E</v>
          </cell>
          <cell r="D14" t="str">
            <v>SHANGHAI TOHAN INTERNATIONAL TRADING CO., LTD</v>
          </cell>
          <cell r="E14" t="str">
            <v>Shanghai, China</v>
          </cell>
          <cell r="F14" t="str">
            <v>UNITECH CO., LTD.</v>
          </cell>
          <cell r="G14" t="str">
            <v>Isehara, Japan</v>
          </cell>
          <cell r="J14" t="str">
            <v xml:space="preserve"> China</v>
          </cell>
          <cell r="K14" t="str">
            <v>Shanghai, China</v>
          </cell>
          <cell r="L14" t="str">
            <v>Isehara, Japan</v>
          </cell>
          <cell r="M14">
            <v>166240</v>
          </cell>
          <cell r="N14" t="str">
            <v>One Hundred Sixty Six Thousand Two Hundred Forty U.S.Dollars Only</v>
          </cell>
          <cell r="O14" t="str">
            <v>Artificial Quartz Stone with SGS Standards (black Calacatta)</v>
          </cell>
          <cell r="P14">
            <v>1561</v>
          </cell>
          <cell r="Q14" t="str">
            <v>PCS</v>
          </cell>
          <cell r="R14">
            <v>60</v>
          </cell>
          <cell r="S14">
            <v>93660</v>
          </cell>
          <cell r="T14" t="str">
            <v>Q235QC Hot Roll Bridge Steel Plate High Strength</v>
          </cell>
          <cell r="U14">
            <v>145</v>
          </cell>
          <cell r="V14" t="str">
            <v>TONS</v>
          </cell>
          <cell r="W14">
            <v>500.55</v>
          </cell>
          <cell r="X14">
            <v>72580</v>
          </cell>
          <cell r="AO14" t="str">
            <v>USD</v>
          </cell>
          <cell r="AP14">
            <v>43473</v>
          </cell>
        </row>
        <row r="15">
          <cell r="A15" t="str">
            <v>VT-146-CL</v>
          </cell>
          <cell r="B15" t="str">
            <v>VISION TRADING INTERNATIONAL FZE</v>
          </cell>
          <cell r="C15" t="str">
            <v>Dubai, U.A.E</v>
          </cell>
          <cell r="D15" t="str">
            <v>SHANGHAI TOHAN INTERNATIONAL TRADING CO., LTD</v>
          </cell>
          <cell r="E15" t="str">
            <v>Shanghai, China</v>
          </cell>
          <cell r="F15" t="str">
            <v>DNIEPER TRADE (S) PTE LTD</v>
          </cell>
          <cell r="G15" t="str">
            <v>Singapore, Singapore</v>
          </cell>
          <cell r="J15" t="str">
            <v xml:space="preserve"> China</v>
          </cell>
          <cell r="K15" t="str">
            <v>Shanghai, China</v>
          </cell>
          <cell r="L15" t="str">
            <v>Singapore, Singapore</v>
          </cell>
          <cell r="M15">
            <v>3348920</v>
          </cell>
          <cell r="N15" t="str">
            <v>Three Million Three Hundred Forty Eight Thousand Nine Hundred Twenty U.S.Dollars Only</v>
          </cell>
          <cell r="O15" t="str">
            <v>0.125-3.0mm Building Material Gi Galvanized Steel Coil</v>
          </cell>
          <cell r="P15">
            <v>1356</v>
          </cell>
          <cell r="Q15" t="str">
            <v>TONS</v>
          </cell>
          <cell r="R15">
            <v>600</v>
          </cell>
          <cell r="S15">
            <v>813600</v>
          </cell>
          <cell r="T15" t="str">
            <v>Gypsum Block Production Line</v>
          </cell>
          <cell r="U15">
            <v>25</v>
          </cell>
          <cell r="V15" t="str">
            <v>SETS</v>
          </cell>
          <cell r="W15">
            <v>101412.8</v>
          </cell>
          <cell r="X15">
            <v>2535320</v>
          </cell>
          <cell r="AO15" t="str">
            <v>USD</v>
          </cell>
          <cell r="AP15">
            <v>43476</v>
          </cell>
        </row>
        <row r="16">
          <cell r="A16" t="str">
            <v>VT-206</v>
          </cell>
          <cell r="B16" t="str">
            <v>VISION TRADING INTERNATIONAL FZE</v>
          </cell>
          <cell r="C16" t="str">
            <v>Dubai, U.A.E</v>
          </cell>
          <cell r="D16" t="str">
            <v>SHANGHAI TOHAN INTERNATIONAL TRADING CO., LTD</v>
          </cell>
          <cell r="E16" t="str">
            <v>Shanghai, China</v>
          </cell>
          <cell r="F16" t="str">
            <v xml:space="preserve">M.A.AHLI HK TRADING LIMITED </v>
          </cell>
          <cell r="G16" t="str">
            <v>Hong Kong, China</v>
          </cell>
          <cell r="J16" t="str">
            <v xml:space="preserve"> China</v>
          </cell>
          <cell r="K16" t="str">
            <v>Shanghai, China</v>
          </cell>
          <cell r="L16" t="str">
            <v>Hong Kong, China</v>
          </cell>
          <cell r="M16">
            <v>179279</v>
          </cell>
          <cell r="N16" t="str">
            <v>One Hundred Seventy Nine Thousand Two Hundred Seventy Nine Euros Only</v>
          </cell>
          <cell r="O16" t="str">
            <v>Wrought Iron Doors Entrance Doors Design</v>
          </cell>
          <cell r="P16">
            <v>64</v>
          </cell>
          <cell r="Q16" t="str">
            <v>SETS</v>
          </cell>
          <cell r="R16">
            <v>2801.23</v>
          </cell>
          <cell r="S16">
            <v>179279</v>
          </cell>
          <cell r="AO16" t="str">
            <v>EURO</v>
          </cell>
          <cell r="AP16">
            <v>43458</v>
          </cell>
        </row>
        <row r="17">
          <cell r="A17" t="str">
            <v>VT-207</v>
          </cell>
          <cell r="B17" t="str">
            <v>VISION TRADING INTERNATIONAL FZE</v>
          </cell>
          <cell r="C17" t="str">
            <v>Dubai, U.A.E</v>
          </cell>
          <cell r="D17" t="str">
            <v>SHANGHAI TOHAN INTERNATIONAL TRADING CO., LTD</v>
          </cell>
          <cell r="E17" t="str">
            <v>Shanghai, China</v>
          </cell>
          <cell r="F17" t="str">
            <v>ASON GIDA TEKSTIL VE MAKINA SANAYI TICARET ANONIM SIRKETI</v>
          </cell>
          <cell r="G17" t="str">
            <v>Istanbul, Turkey</v>
          </cell>
          <cell r="J17" t="str">
            <v xml:space="preserve"> China</v>
          </cell>
          <cell r="K17" t="str">
            <v>Shanghai, China</v>
          </cell>
          <cell r="L17" t="str">
            <v>Istanbul, Turkey</v>
          </cell>
          <cell r="M17">
            <v>29588</v>
          </cell>
          <cell r="N17" t="str">
            <v>Twenty Nine Thousand Five Hundred Eighty Eight Euros Only</v>
          </cell>
          <cell r="O17" t="str">
            <v>Waterproof Decorative Wood Plastic Composite Wall Panel (W2-P2)</v>
          </cell>
          <cell r="P17">
            <v>1479</v>
          </cell>
          <cell r="Q17" t="str">
            <v>SQUARE METERS</v>
          </cell>
          <cell r="R17">
            <v>20.010000000000002</v>
          </cell>
          <cell r="S17">
            <v>29588</v>
          </cell>
          <cell r="AO17" t="str">
            <v>EURO</v>
          </cell>
          <cell r="AP17">
            <v>43461</v>
          </cell>
        </row>
        <row r="18">
          <cell r="A18" t="str">
            <v>VT-199</v>
          </cell>
          <cell r="B18" t="str">
            <v>VISION TRADING INTERNATIONAL FZE</v>
          </cell>
          <cell r="C18" t="str">
            <v>Dubai, U.A.E</v>
          </cell>
          <cell r="D18" t="str">
            <v>SHANGHAI TOHAN INTERNATIONAL TRADING CO., LTD</v>
          </cell>
          <cell r="E18" t="str">
            <v>Shanghai, China</v>
          </cell>
          <cell r="F18" t="str">
            <v>FI JOINT VENTURE PTY LTD</v>
          </cell>
          <cell r="G18" t="str">
            <v>Leederville, Australia</v>
          </cell>
          <cell r="J18" t="str">
            <v xml:space="preserve"> China</v>
          </cell>
          <cell r="K18" t="str">
            <v>Shanghai, China</v>
          </cell>
          <cell r="L18" t="str">
            <v>Leederville, Australia</v>
          </cell>
          <cell r="M18">
            <v>99840</v>
          </cell>
          <cell r="N18" t="str">
            <v>Ninety Nine Thousand Eight Hundred Forty Euros Only</v>
          </cell>
          <cell r="O18" t="str">
            <v>Corrugated Prime Cold Rolled Hot Dipped Zinc Prepainted Color Coated PPGI PPGL Galvalume Galvanized Steel Sheet</v>
          </cell>
          <cell r="P18">
            <v>110</v>
          </cell>
          <cell r="Q18" t="str">
            <v>TONS</v>
          </cell>
          <cell r="R18">
            <v>907.64</v>
          </cell>
          <cell r="S18">
            <v>99840</v>
          </cell>
          <cell r="AO18" t="str">
            <v>EURO</v>
          </cell>
          <cell r="AP18">
            <v>43441</v>
          </cell>
        </row>
        <row r="19">
          <cell r="A19" t="str">
            <v>VT-210</v>
          </cell>
          <cell r="B19" t="str">
            <v>VISION TRADING INTERNATIONAL FZE</v>
          </cell>
          <cell r="C19" t="str">
            <v>Dubai, U.A.E</v>
          </cell>
          <cell r="D19" t="str">
            <v>SHANGHAI TOHAN INTERNATIONAL TRADING CO., LTD</v>
          </cell>
          <cell r="E19" t="str">
            <v>Shanghai, China</v>
          </cell>
          <cell r="F19" t="str">
            <v>KANG FENG INTERNATIONAL ENTERPRISE LIMITED</v>
          </cell>
          <cell r="G19" t="str">
            <v>Hong Kong, China</v>
          </cell>
          <cell r="J19" t="str">
            <v xml:space="preserve"> China</v>
          </cell>
          <cell r="K19" t="str">
            <v>Shanghai, China</v>
          </cell>
          <cell r="L19" t="str">
            <v>Hong Kong, China</v>
          </cell>
          <cell r="M19">
            <v>19104</v>
          </cell>
          <cell r="N19" t="str">
            <v>Nineteen Thousand One Hundred Four Euros Only</v>
          </cell>
          <cell r="O19" t="str">
            <v>Big Size Luxury Full Body Marble Floor Tile</v>
          </cell>
          <cell r="P19">
            <v>477</v>
          </cell>
          <cell r="Q19" t="str">
            <v>SQUARE METERS</v>
          </cell>
          <cell r="R19">
            <v>40.049999999999997</v>
          </cell>
          <cell r="S19">
            <v>19104</v>
          </cell>
          <cell r="AO19" t="str">
            <v>EURO</v>
          </cell>
          <cell r="AP19">
            <v>43465</v>
          </cell>
        </row>
        <row r="20">
          <cell r="A20" t="str">
            <v>VT-208</v>
          </cell>
          <cell r="B20" t="str">
            <v>VISION TRADING INTERNATIONAL FZE</v>
          </cell>
          <cell r="C20" t="str">
            <v>Dubai, U.A.E</v>
          </cell>
          <cell r="D20" t="str">
            <v>SHANGHAI TOHAN INTERNATIONAL TRADING CO., LTD</v>
          </cell>
          <cell r="E20" t="str">
            <v>Shanghai, China</v>
          </cell>
          <cell r="F20" t="str">
            <v>KAITO ENTERPRISES COMPANY LIMITED</v>
          </cell>
          <cell r="G20" t="str">
            <v>Hong Kong, China</v>
          </cell>
          <cell r="H20" t="str">
            <v>MACBETH DMCC</v>
          </cell>
          <cell r="I20" t="str">
            <v>Dubai, U.A.E</v>
          </cell>
          <cell r="J20" t="str">
            <v xml:space="preserve"> China</v>
          </cell>
          <cell r="K20" t="str">
            <v>Shanghai, China</v>
          </cell>
          <cell r="L20" t="str">
            <v>Hong Kong, China</v>
          </cell>
          <cell r="M20">
            <v>13639</v>
          </cell>
          <cell r="N20" t="str">
            <v>Thirteen Thousand Six Hundred Thirty Nine Euros Only</v>
          </cell>
          <cell r="O20" t="str">
            <v>Powder Coating Aluminium Alloy Extrusion Profile</v>
          </cell>
          <cell r="P20">
            <v>4</v>
          </cell>
          <cell r="Q20" t="str">
            <v>TONS</v>
          </cell>
          <cell r="R20">
            <v>3409.75</v>
          </cell>
          <cell r="S20">
            <v>13639</v>
          </cell>
          <cell r="AO20" t="str">
            <v>EURO</v>
          </cell>
          <cell r="AP20">
            <v>43464</v>
          </cell>
        </row>
        <row r="21">
          <cell r="A21" t="str">
            <v>VT-209</v>
          </cell>
          <cell r="B21" t="str">
            <v>VISION TRADING INTERNATIONAL FZE</v>
          </cell>
          <cell r="C21" t="str">
            <v>Dubai, U.A.E</v>
          </cell>
          <cell r="D21" t="str">
            <v>SHANGHAI TOHAN INTERNATIONAL TRADING CO., LTD</v>
          </cell>
          <cell r="E21" t="str">
            <v>Shanghai, China</v>
          </cell>
          <cell r="F21" t="str">
            <v>R.B.AUTOMAZIONE S.R.L.</v>
          </cell>
          <cell r="G21" t="str">
            <v>Genova, Italy</v>
          </cell>
          <cell r="H21" t="str">
            <v>MAFA INTERATIONAL  INDUST</v>
          </cell>
          <cell r="I21" t="str">
            <v>Dubai, U.A.E</v>
          </cell>
          <cell r="J21" t="str">
            <v xml:space="preserve"> China</v>
          </cell>
          <cell r="K21" t="str">
            <v>Shanghai, China</v>
          </cell>
          <cell r="L21" t="str">
            <v>Genova, Italy</v>
          </cell>
          <cell r="M21">
            <v>25441</v>
          </cell>
          <cell r="N21" t="str">
            <v>Twenty Five Thousand Four Hundred Forty One Euros Only</v>
          </cell>
          <cell r="O21" t="str">
            <v>600X600mm Rough Surface Porcelain Beige Color 2cm Thick Tile</v>
          </cell>
          <cell r="P21">
            <v>1308</v>
          </cell>
          <cell r="Q21" t="str">
            <v>SQUARE METERS</v>
          </cell>
          <cell r="R21">
            <v>19.45</v>
          </cell>
          <cell r="S21">
            <v>25441</v>
          </cell>
          <cell r="AO21" t="str">
            <v>EURO</v>
          </cell>
          <cell r="AP21">
            <v>43465</v>
          </cell>
        </row>
        <row r="22">
          <cell r="A22" t="str">
            <v>VT-211</v>
          </cell>
          <cell r="B22" t="str">
            <v>VISION TRADING INTERNATIONAL FZE</v>
          </cell>
          <cell r="C22" t="str">
            <v>Dubai, U.A.E</v>
          </cell>
          <cell r="D22" t="str">
            <v>SHANGHAI TOHAN INTERNATIONAL TRADING CO., LTD</v>
          </cell>
          <cell r="E22" t="str">
            <v>Shanghai, China</v>
          </cell>
          <cell r="F22" t="str">
            <v>KOLON GLOBAL CORPORATION</v>
          </cell>
          <cell r="G22" t="str">
            <v>Incheon, South Korea</v>
          </cell>
          <cell r="H22" t="str">
            <v>MPECO FZE</v>
          </cell>
          <cell r="I22" t="str">
            <v>Dubai, U.A.E</v>
          </cell>
          <cell r="J22" t="str">
            <v xml:space="preserve"> China</v>
          </cell>
          <cell r="K22" t="str">
            <v>Shanghai, China</v>
          </cell>
          <cell r="L22" t="str">
            <v>Incheon, South Korea</v>
          </cell>
          <cell r="M22">
            <v>165316</v>
          </cell>
          <cell r="N22" t="str">
            <v>One Hundred Sixty Five Thousand Three Hundred Sixteen Euros Only</v>
          </cell>
          <cell r="O22" t="str">
            <v>Q235B Prime Building Materials Welded Profile H Shape Steel Beam_x000D_</v>
          </cell>
          <cell r="P22">
            <v>65</v>
          </cell>
          <cell r="Q22" t="str">
            <v>TONS</v>
          </cell>
          <cell r="R22">
            <v>898.88</v>
          </cell>
          <cell r="S22">
            <v>58427.199999999997</v>
          </cell>
          <cell r="T22" t="str">
            <v>Artificial Quartz STONSe forÂ BuildingÂ MaterialÂ with SGS Report &amp; Ce Certificate (Calacatta)</v>
          </cell>
          <cell r="U22">
            <v>890</v>
          </cell>
          <cell r="V22" t="str">
            <v>SQUARE METERS</v>
          </cell>
          <cell r="W22">
            <v>120.1</v>
          </cell>
          <cell r="X22">
            <v>106888.8</v>
          </cell>
          <cell r="AO22" t="str">
            <v>EURO</v>
          </cell>
          <cell r="AP22">
            <v>43465</v>
          </cell>
        </row>
        <row r="23">
          <cell r="A23" t="str">
            <v>VT-205</v>
          </cell>
          <cell r="B23" t="str">
            <v>VISION TRADING INTERNATIONAL FZE</v>
          </cell>
          <cell r="C23" t="str">
            <v>Dubai, U.A.E</v>
          </cell>
          <cell r="D23" t="str">
            <v>SHANGHAI TOHAN INTERNATIONAL TRADING CO., LTD</v>
          </cell>
          <cell r="E23" t="str">
            <v>Shanghai, China</v>
          </cell>
          <cell r="F23" t="str">
            <v>ANHUIARTS &amp; CRAFTS IMP.EXP.CO.LTD</v>
          </cell>
          <cell r="G23" t="str">
            <v>Anhui,China</v>
          </cell>
          <cell r="J23" t="str">
            <v xml:space="preserve"> China</v>
          </cell>
          <cell r="K23" t="str">
            <v>Shanghai, China</v>
          </cell>
          <cell r="L23" t="str">
            <v>Anhui,China</v>
          </cell>
          <cell r="M23">
            <v>20232.599999999999</v>
          </cell>
          <cell r="N23" t="str">
            <v>Twenty Thousand Two Hundred Thirty Two 60.0/100 Euros Only</v>
          </cell>
          <cell r="O23" t="str">
            <v>A36 Carbon Checkered Floor Steel Plate/Ms Checkered Plate</v>
          </cell>
          <cell r="P23">
            <v>28</v>
          </cell>
          <cell r="Q23" t="str">
            <v>TONS</v>
          </cell>
          <cell r="R23">
            <v>722.59</v>
          </cell>
          <cell r="S23">
            <v>20232.599999999999</v>
          </cell>
          <cell r="AO23" t="str">
            <v>EURO</v>
          </cell>
          <cell r="AP23">
            <v>43451</v>
          </cell>
        </row>
        <row r="24">
          <cell r="A24" t="str">
            <v>VT-139</v>
          </cell>
          <cell r="B24" t="str">
            <v>VISION TRADING INTERNATIONAL FZE</v>
          </cell>
          <cell r="C24" t="str">
            <v>Dubai, U.A.E</v>
          </cell>
          <cell r="D24" t="str">
            <v>SHANGHAI TOHAN INTERNATIONAL TRADING CO., LTD</v>
          </cell>
          <cell r="E24" t="str">
            <v>Shanghai, China</v>
          </cell>
          <cell r="F24" t="str">
            <v>CEMBRIT HOLDING</v>
          </cell>
          <cell r="G24" t="str">
            <v>Aalborg, Denmark</v>
          </cell>
          <cell r="H24" t="str">
            <v>BLUE GULF FZE</v>
          </cell>
          <cell r="I24" t="str">
            <v>Sharjah, U.A.E</v>
          </cell>
          <cell r="J24" t="str">
            <v xml:space="preserve"> China</v>
          </cell>
          <cell r="K24" t="str">
            <v>Shanghai, China</v>
          </cell>
          <cell r="L24" t="str">
            <v>Aalborg, Denmark</v>
          </cell>
          <cell r="M24">
            <v>66115</v>
          </cell>
          <cell r="N24" t="str">
            <v>Sixty Six Thousand One Hundred Fifteen U.S.Dollars Only</v>
          </cell>
          <cell r="O24" t="str">
            <v>Material Hoist/Mini Hoist/Lift</v>
          </cell>
          <cell r="P24">
            <v>2</v>
          </cell>
          <cell r="Q24" t="str">
            <v>PCS</v>
          </cell>
          <cell r="R24">
            <v>33057.5</v>
          </cell>
          <cell r="S24">
            <v>66115</v>
          </cell>
          <cell r="AO24" t="str">
            <v>USD</v>
          </cell>
          <cell r="AP24">
            <v>43443</v>
          </cell>
        </row>
        <row r="25">
          <cell r="A25" t="str">
            <v>VT-219</v>
          </cell>
          <cell r="B25" t="str">
            <v>VISION TRADING INTERNATIONAL FZE</v>
          </cell>
          <cell r="C25" t="str">
            <v>Dubai, U.A.E</v>
          </cell>
          <cell r="D25" t="str">
            <v>SHANGHAI TOHAN INTERNATIONAL TRADING CO., LTD</v>
          </cell>
          <cell r="E25" t="str">
            <v>Shanghai, China</v>
          </cell>
          <cell r="F25" t="str">
            <v>EUROFLUID HYDRAULIK GEN M B H</v>
          </cell>
          <cell r="G25" t="str">
            <v>Austria</v>
          </cell>
          <cell r="J25" t="str">
            <v xml:space="preserve"> China</v>
          </cell>
          <cell r="K25" t="str">
            <v>Shanghai, China</v>
          </cell>
          <cell r="L25" t="str">
            <v>Austria</v>
          </cell>
          <cell r="M25">
            <v>88000</v>
          </cell>
          <cell r="N25" t="str">
            <v>Eighty Eight Thousand Euros Only</v>
          </cell>
          <cell r="O25" t="str">
            <v>FRP Pultruded Box Section  FRP/GRP Pultrusion Profiles  Fiberglass Profiles</v>
          </cell>
          <cell r="P25">
            <v>2514</v>
          </cell>
          <cell r="Q25" t="str">
            <v>MS</v>
          </cell>
          <cell r="R25">
            <v>35</v>
          </cell>
          <cell r="S25">
            <v>88000</v>
          </cell>
          <cell r="AO25" t="str">
            <v>EURO</v>
          </cell>
          <cell r="AP25">
            <v>43499</v>
          </cell>
        </row>
        <row r="26">
          <cell r="A26" t="str">
            <v>VT-150</v>
          </cell>
          <cell r="B26" t="str">
            <v>VISION TRADING INTERNATIONAL FZE</v>
          </cell>
          <cell r="C26" t="str">
            <v>Dubai, U.A.E</v>
          </cell>
          <cell r="D26" t="str">
            <v>SHANGHAI TOHAN INTERNATIONAL TRADING CO., LTD</v>
          </cell>
          <cell r="E26" t="str">
            <v>Shanghai, China</v>
          </cell>
          <cell r="F26" t="str">
            <v>ARAYMOND FLUID CONNECTION</v>
          </cell>
          <cell r="G26" t="str">
            <v>Grenoble, France</v>
          </cell>
          <cell r="H26" t="str">
            <v>IBS INTERNATIONAL GENERAL TRADING LLC</v>
          </cell>
          <cell r="I26" t="str">
            <v>Dubai, U.A.E</v>
          </cell>
          <cell r="J26" t="str">
            <v xml:space="preserve"> China</v>
          </cell>
          <cell r="K26" t="str">
            <v>Shanghai, China</v>
          </cell>
          <cell r="L26" t="str">
            <v>Grenoble, France</v>
          </cell>
          <cell r="M26">
            <v>9640.99</v>
          </cell>
          <cell r="N26" t="str">
            <v>Nine Thousand Six Hundred Forty 99.0/100 U.S.Dollars Only</v>
          </cell>
          <cell r="O26" t="str">
            <v>SGS Prefab Building Material Steel Construction</v>
          </cell>
          <cell r="P26">
            <v>175</v>
          </cell>
          <cell r="Q26" t="str">
            <v>SQUARE METERS</v>
          </cell>
          <cell r="R26">
            <v>55.09</v>
          </cell>
          <cell r="S26">
            <v>9640.99</v>
          </cell>
          <cell r="AO26" t="str">
            <v>USD</v>
          </cell>
          <cell r="AP26">
            <v>43499</v>
          </cell>
        </row>
        <row r="27">
          <cell r="A27" t="str">
            <v>VT-251</v>
          </cell>
          <cell r="B27" t="str">
            <v>VISION TRADING INTERNATIONAL FZE</v>
          </cell>
          <cell r="C27" t="str">
            <v>Dubai, U.A.E</v>
          </cell>
          <cell r="D27" t="str">
            <v>SHANGHAI TOHAN INTERNATIONAL TRADING CO., LTD</v>
          </cell>
          <cell r="E27" t="str">
            <v>Shanghai, China</v>
          </cell>
          <cell r="F27" t="str">
            <v>INTERLINE (B) SDN BHD</v>
          </cell>
          <cell r="G27" t="str">
            <v>Bandar Seri Begawan, Brunei</v>
          </cell>
          <cell r="H27" t="str">
            <v>TRADE GULF FZE</v>
          </cell>
          <cell r="I27" t="str">
            <v>Sharjah, U.A.E</v>
          </cell>
          <cell r="J27" t="str">
            <v xml:space="preserve"> China</v>
          </cell>
          <cell r="K27" t="str">
            <v>Shanghai, China</v>
          </cell>
          <cell r="L27" t="str">
            <v>Bandar Seri Begawan, Brunei</v>
          </cell>
          <cell r="M27">
            <v>1109.07</v>
          </cell>
          <cell r="N27" t="str">
            <v>One Thousand One Hundred Nine 7.0/100 canadian Dollars Only</v>
          </cell>
          <cell r="O27" t="str">
            <v>FacadeÂ BuildingÂ DecorativeÂ MaterialÂ ACP/Mcp/A2 Fr Aluminum Composite Panel</v>
          </cell>
          <cell r="P27">
            <v>31</v>
          </cell>
          <cell r="Q27" t="str">
            <v>SQUARE METERS</v>
          </cell>
          <cell r="R27">
            <v>35.78</v>
          </cell>
          <cell r="S27">
            <v>1109.07</v>
          </cell>
          <cell r="AO27" t="str">
            <v>CAD</v>
          </cell>
          <cell r="AP27">
            <v>43401</v>
          </cell>
        </row>
        <row r="28">
          <cell r="A28" t="str">
            <v>VT-250-CL</v>
          </cell>
          <cell r="B28" t="str">
            <v>VISION TRADING INTERNATIONAL FZE</v>
          </cell>
          <cell r="C28" t="str">
            <v>Dubai, U.A.E</v>
          </cell>
          <cell r="D28" t="str">
            <v>SHANGHAI TOHAN INTERNATIONAL TRADING CO., LTD</v>
          </cell>
          <cell r="E28" t="str">
            <v>Shanghai, China</v>
          </cell>
          <cell r="F28" t="str">
            <v>MWFG TRADING LTD</v>
          </cell>
          <cell r="G28" t="str">
            <v>Vancouver, Canada</v>
          </cell>
          <cell r="J28" t="str">
            <v xml:space="preserve"> China</v>
          </cell>
          <cell r="K28" t="str">
            <v>Shanghai, China</v>
          </cell>
          <cell r="L28" t="str">
            <v>Vancouver, Canada</v>
          </cell>
          <cell r="M28">
            <v>888858.64</v>
          </cell>
          <cell r="N28" t="str">
            <v>Eight Hundred Eighty Eight Thousand Eight Hundred Fifty Eight 64.0/100 canadian Dollars Only</v>
          </cell>
          <cell r="O28" t="str">
            <v>Lightweight Stone Aluminum Honeycomb Panels</v>
          </cell>
          <cell r="P28">
            <v>2974</v>
          </cell>
          <cell r="Q28" t="str">
            <v>SQUARE METERS</v>
          </cell>
          <cell r="R28">
            <v>73.88</v>
          </cell>
          <cell r="S28">
            <v>219719.12</v>
          </cell>
          <cell r="T28" t="str">
            <v>Gypsum Block Production Line</v>
          </cell>
          <cell r="U28">
            <v>6</v>
          </cell>
          <cell r="V28" t="str">
            <v>SETS</v>
          </cell>
          <cell r="W28">
            <v>111523.25</v>
          </cell>
          <cell r="X28">
            <v>669139.52</v>
          </cell>
          <cell r="AO28" t="str">
            <v>CAD</v>
          </cell>
          <cell r="AP28">
            <v>43399</v>
          </cell>
        </row>
        <row r="29">
          <cell r="A29" t="str">
            <v>VT-193</v>
          </cell>
          <cell r="B29" t="str">
            <v>VISION TRADING INTERNATIONAL FZE</v>
          </cell>
          <cell r="C29" t="str">
            <v>Dubai, U.A.E</v>
          </cell>
          <cell r="D29" t="str">
            <v>SHANGHAI TOHAN INTERNATIONAL TRADING CO., LTD</v>
          </cell>
          <cell r="E29" t="str">
            <v>Shanghai, China</v>
          </cell>
          <cell r="F29" t="str">
            <v>APPLIED INNOVATION MANAGEMENT IN SWEDEN AB</v>
          </cell>
          <cell r="G29" t="str">
            <v>Solna, Sweden</v>
          </cell>
          <cell r="J29" t="str">
            <v xml:space="preserve"> China</v>
          </cell>
          <cell r="K29" t="str">
            <v>Shanghai, China</v>
          </cell>
          <cell r="L29" t="str">
            <v>Solna, Sweden</v>
          </cell>
          <cell r="M29">
            <v>22000</v>
          </cell>
          <cell r="N29" t="str">
            <v>Twenty Two Thousand Euros Only</v>
          </cell>
          <cell r="O29" t="str">
            <v>SGS Prefab Building Material Steel Construction</v>
          </cell>
          <cell r="P29">
            <v>400</v>
          </cell>
          <cell r="Q29" t="str">
            <v>SQUARE METERS</v>
          </cell>
          <cell r="R29">
            <v>55</v>
          </cell>
          <cell r="S29">
            <v>22000</v>
          </cell>
          <cell r="AO29" t="str">
            <v>EURO</v>
          </cell>
          <cell r="AP29">
            <v>43401</v>
          </cell>
        </row>
        <row r="30">
          <cell r="A30" t="str">
            <v>VT-135-CL</v>
          </cell>
          <cell r="B30" t="str">
            <v>VISION TRADING INTERNATIONAL FZE</v>
          </cell>
          <cell r="C30" t="str">
            <v>Dubai, U.A.E</v>
          </cell>
          <cell r="D30" t="str">
            <v>SHANGHAI TOHAN INTERNATIONAL TRADING CO., LTD</v>
          </cell>
          <cell r="E30" t="str">
            <v>Shanghai, China</v>
          </cell>
          <cell r="F30" t="str">
            <v>TALENT AND TITAN TRADING PTE. LTD</v>
          </cell>
          <cell r="G30" t="str">
            <v>Singapore, Singapore</v>
          </cell>
          <cell r="J30" t="str">
            <v xml:space="preserve"> China</v>
          </cell>
          <cell r="K30" t="str">
            <v>Shanghai, China</v>
          </cell>
          <cell r="L30" t="str">
            <v>Singapore, Singapore</v>
          </cell>
          <cell r="M30">
            <v>2528912.63</v>
          </cell>
          <cell r="N30" t="str">
            <v>Two Million Five Hundred Twenty Eight Thousand Nine Hundred Twelve 63.0/100 U.S.Dollars Only</v>
          </cell>
          <cell r="O30" t="str">
            <v>0.15*665mm Ral3009 PPGI Corrugated Prepainted Steel Roofing Sheet</v>
          </cell>
          <cell r="P30">
            <v>1850</v>
          </cell>
          <cell r="Q30" t="str">
            <v>TONS</v>
          </cell>
          <cell r="R30">
            <v>820</v>
          </cell>
          <cell r="S30">
            <v>1517000</v>
          </cell>
          <cell r="T30" t="str">
            <v>Economic Embossed Coated Aluminum Coil</v>
          </cell>
          <cell r="U30">
            <v>421</v>
          </cell>
          <cell r="V30" t="str">
            <v>TONS</v>
          </cell>
          <cell r="W30">
            <v>2403.59</v>
          </cell>
          <cell r="X30">
            <v>1011912.63</v>
          </cell>
          <cell r="AO30" t="str">
            <v>USD</v>
          </cell>
          <cell r="AP30">
            <v>43383</v>
          </cell>
        </row>
        <row r="31">
          <cell r="A31" t="str">
            <v>VT-242</v>
          </cell>
          <cell r="B31" t="str">
            <v>VISION TRADING INTERNATIONAL FZE</v>
          </cell>
          <cell r="C31" t="str">
            <v>Dubai, U.A.E</v>
          </cell>
          <cell r="D31" t="str">
            <v>SHANGHAI TOHAN INTERNATIONAL TRADING CO., LTD</v>
          </cell>
          <cell r="E31" t="str">
            <v>Shanghai, China</v>
          </cell>
          <cell r="F31" t="str">
            <v>Guangzhou Master Building Material Co. Ltd</v>
          </cell>
          <cell r="G31" t="str">
            <v>Guangzhou, China</v>
          </cell>
          <cell r="H31" t="str">
            <v>GOLDEN CORAL LLC</v>
          </cell>
          <cell r="I31" t="str">
            <v>Sharjah, U.A.E</v>
          </cell>
          <cell r="J31" t="str">
            <v xml:space="preserve"> China</v>
          </cell>
          <cell r="K31" t="str">
            <v>Shanghai, China</v>
          </cell>
          <cell r="L31" t="str">
            <v>Guangzhou, China</v>
          </cell>
          <cell r="M31">
            <v>181929.5</v>
          </cell>
          <cell r="N31" t="str">
            <v>One Hundred Eighty One Thousand Nine Hundred Twenty Nine 50.0/100 canadian Dollars Only</v>
          </cell>
          <cell r="O31" t="str">
            <v>Black/Brown Film Faced Plywood WBP Glue</v>
          </cell>
          <cell r="P31">
            <v>551</v>
          </cell>
          <cell r="Q31" t="str">
            <v>CBS</v>
          </cell>
          <cell r="R31">
            <v>330.18</v>
          </cell>
          <cell r="S31">
            <v>181929.5</v>
          </cell>
          <cell r="AO31" t="str">
            <v>CAD</v>
          </cell>
          <cell r="AP31">
            <v>43373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4"/>
  <sheetViews>
    <sheetView tabSelected="1" view="pageBreakPreview" zoomScale="80" zoomScaleNormal="100" zoomScaleSheetLayoutView="80" workbookViewId="0">
      <selection activeCell="A7" sqref="A7"/>
    </sheetView>
  </sheetViews>
  <sheetFormatPr defaultRowHeight="16.5" x14ac:dyDescent="0.25"/>
  <cols>
    <col min="1" max="1" width="2.42578125" style="1" customWidth="1"/>
    <col min="2" max="2" width="7.85546875" style="1" customWidth="1"/>
    <col min="3" max="3" width="11.85546875" style="1" customWidth="1"/>
    <col min="4" max="4" width="9.140625" style="1"/>
    <col min="5" max="5" width="26.85546875" style="1" customWidth="1"/>
    <col min="6" max="7" width="9.5703125" style="1" customWidth="1"/>
    <col min="8" max="8" width="26.42578125" style="1" customWidth="1"/>
    <col min="9" max="9" width="27.85546875" style="1" customWidth="1"/>
    <col min="10" max="10" width="15.42578125" style="1" bestFit="1" customWidth="1"/>
    <col min="11" max="11" width="19.5703125" style="1" bestFit="1" customWidth="1"/>
    <col min="12" max="12" width="9.140625" style="3"/>
    <col min="13" max="13" width="9.140625" style="2"/>
    <col min="14" max="14" width="11.5703125" style="4" bestFit="1" customWidth="1"/>
    <col min="15" max="16384" width="9.140625" style="2"/>
  </cols>
  <sheetData>
    <row r="3" spans="1:14" x14ac:dyDescent="0.25">
      <c r="D3" s="2"/>
      <c r="E3" s="2"/>
    </row>
    <row r="6" spans="1:14" ht="34.5" x14ac:dyDescent="0.25">
      <c r="A6" s="55" t="s">
        <v>28</v>
      </c>
      <c r="B6" s="55"/>
      <c r="C6" s="55"/>
      <c r="D6" s="55"/>
      <c r="E6" s="55"/>
      <c r="F6" s="55"/>
      <c r="G6" s="55"/>
      <c r="H6" s="55"/>
      <c r="I6" s="55"/>
    </row>
    <row r="8" spans="1:14" x14ac:dyDescent="0.25">
      <c r="F8" s="5"/>
      <c r="G8" s="5"/>
      <c r="L8" s="6"/>
    </row>
    <row r="9" spans="1:14" x14ac:dyDescent="0.25">
      <c r="F9" s="5"/>
      <c r="G9" s="5"/>
      <c r="H9" s="7"/>
      <c r="L9" s="6"/>
    </row>
    <row r="10" spans="1:14" x14ac:dyDescent="0.25">
      <c r="F10" s="5"/>
      <c r="G10" s="5"/>
      <c r="H10" s="8"/>
      <c r="L10" s="6"/>
    </row>
    <row r="11" spans="1:14" x14ac:dyDescent="0.25">
      <c r="F11" s="5"/>
      <c r="G11" s="5"/>
      <c r="L11" s="6"/>
    </row>
    <row r="12" spans="1:14" x14ac:dyDescent="0.25">
      <c r="B12" s="7" t="s">
        <v>9</v>
      </c>
      <c r="F12" s="5"/>
      <c r="G12" s="5"/>
      <c r="H12" s="9" t="s">
        <v>0</v>
      </c>
      <c r="I12" s="48" t="e">
        <f>VLOOKUP(I13,'[1]Tracking Sheet output'!$A$1:$AP$67,42,0)</f>
        <v>#N/A</v>
      </c>
      <c r="J12" s="10"/>
      <c r="K12" s="2"/>
      <c r="L12" s="4"/>
      <c r="N12" s="2"/>
    </row>
    <row r="13" spans="1:14" x14ac:dyDescent="0.25">
      <c r="B13" s="38" t="e">
        <f>VLOOKUP(I13,'[1]Tracking Sheet output'!$A$1:$AP$67,4,FALSE)</f>
        <v>#N/A</v>
      </c>
      <c r="C13" s="5"/>
      <c r="D13" s="5"/>
      <c r="E13" s="5"/>
      <c r="F13" s="5"/>
      <c r="G13" s="5"/>
      <c r="H13" s="9" t="s">
        <v>1</v>
      </c>
      <c r="I13" s="33" t="s">
        <v>22</v>
      </c>
      <c r="J13" s="4"/>
      <c r="K13" s="2"/>
      <c r="L13" s="2"/>
      <c r="N13" s="2"/>
    </row>
    <row r="14" spans="1:14" ht="21" x14ac:dyDescent="0.25">
      <c r="B14" s="39" t="e">
        <f>VLOOKUP(I13,'[1]Tracking Sheet output'!$A$1:$AP$67,5,FALSE)</f>
        <v>#N/A</v>
      </c>
      <c r="C14" s="11"/>
      <c r="D14" s="11"/>
      <c r="E14" s="11"/>
      <c r="F14" s="5"/>
      <c r="G14" s="5"/>
      <c r="H14" s="12"/>
      <c r="I14" s="13"/>
      <c r="J14" s="3"/>
      <c r="K14" s="14"/>
      <c r="L14" s="4"/>
      <c r="N14" s="2"/>
    </row>
    <row r="15" spans="1:14" x14ac:dyDescent="0.25">
      <c r="B15" s="41" t="s">
        <v>27</v>
      </c>
      <c r="C15" s="11"/>
      <c r="D15" s="11"/>
      <c r="E15" s="11"/>
      <c r="F15" s="5"/>
      <c r="G15" s="5"/>
      <c r="H15" s="15" t="s">
        <v>10</v>
      </c>
      <c r="I15" s="16"/>
      <c r="J15" s="3"/>
      <c r="K15" s="2"/>
      <c r="L15" s="4"/>
      <c r="N15" s="2"/>
    </row>
    <row r="16" spans="1:14" x14ac:dyDescent="0.25">
      <c r="B16" s="42" t="e">
        <f>VLOOKUP(I13,'[1]Tracking Sheet output'!$A$1:$AP$67,2,0)</f>
        <v>#N/A</v>
      </c>
      <c r="C16" s="34"/>
      <c r="D16" s="34"/>
      <c r="E16" s="11"/>
      <c r="F16" s="5"/>
      <c r="G16" s="5"/>
      <c r="H16" s="42" t="e">
        <f>VLOOKUP(I13,'[1]Tracking Sheet output'!$A$1:$AP$67,6,0)</f>
        <v>#N/A</v>
      </c>
      <c r="I16" s="11"/>
      <c r="J16" s="11"/>
      <c r="K16" s="11"/>
    </row>
    <row r="17" spans="1:14" x14ac:dyDescent="0.25">
      <c r="B17" s="40" t="e">
        <f>VLOOKUP(I13,'[1]Tracking Sheet output'!$A$1:$AP$67,3,0)</f>
        <v>#N/A</v>
      </c>
      <c r="C17" s="34"/>
      <c r="D17" s="34"/>
      <c r="E17" s="5"/>
      <c r="F17" s="5"/>
      <c r="G17" s="5"/>
      <c r="H17" s="40" t="e">
        <f>VLOOKUP(I13,'[1]Tracking Sheet output'!$A$1:$AP$67,7,0)</f>
        <v>#N/A</v>
      </c>
      <c r="I17" s="34"/>
      <c r="J17" s="34"/>
      <c r="K17" s="5"/>
    </row>
    <row r="18" spans="1:14" x14ac:dyDescent="0.25">
      <c r="B18" s="11"/>
      <c r="C18" s="5"/>
      <c r="D18" s="5"/>
      <c r="E18" s="5"/>
      <c r="F18" s="5"/>
      <c r="G18" s="5"/>
      <c r="H18" s="11"/>
      <c r="I18" s="5"/>
      <c r="J18" s="5"/>
      <c r="K18" s="5"/>
    </row>
    <row r="19" spans="1:14" ht="17.25" customHeight="1" x14ac:dyDescent="0.25">
      <c r="B19" s="56" t="s">
        <v>2</v>
      </c>
      <c r="C19" s="57"/>
      <c r="D19" s="57"/>
      <c r="E19" s="58"/>
      <c r="F19" s="17" t="s">
        <v>3</v>
      </c>
      <c r="G19" s="17" t="s">
        <v>19</v>
      </c>
      <c r="H19" s="17" t="s">
        <v>20</v>
      </c>
      <c r="I19" s="44" t="s">
        <v>4</v>
      </c>
      <c r="J19" s="3"/>
      <c r="K19" s="2"/>
      <c r="L19" s="4"/>
      <c r="N19" s="2"/>
    </row>
    <row r="20" spans="1:14" s="19" customFormat="1" ht="32.25" customHeight="1" x14ac:dyDescent="0.25">
      <c r="A20" s="5"/>
      <c r="B20" s="54" t="e">
        <f>VLOOKUP(I13,'[1]Tracking Sheet output'!$A$1:$AP$67,15,FALSE)</f>
        <v>#N/A</v>
      </c>
      <c r="C20" s="54"/>
      <c r="D20" s="54"/>
      <c r="E20" s="54"/>
      <c r="F20" s="35" t="e">
        <f>VLOOKUP(I13,'[1]Tracking Sheet output'!$A$1:$AP$67,16,0)</f>
        <v>#N/A</v>
      </c>
      <c r="G20" s="35" t="e">
        <f>VLOOKUP(I13,'[1]Tracking Sheet output'!$A$1:$AP$67,17,0)</f>
        <v>#N/A</v>
      </c>
      <c r="H20" s="36" t="e">
        <f>VLOOKUP(I13,'[1]Tracking Sheet output'!$A$1:$AP$67,18,0)</f>
        <v>#N/A</v>
      </c>
      <c r="I20" s="37" t="e">
        <f>H20*F20</f>
        <v>#N/A</v>
      </c>
    </row>
    <row r="21" spans="1:14" s="19" customFormat="1" ht="33" customHeight="1" x14ac:dyDescent="0.25">
      <c r="A21" s="5"/>
      <c r="B21" s="54" t="e">
        <f>IF(VLOOKUP(I13,'[1]Tracking Sheet output'!$A$1:$AP$67,22,0)&lt;&gt;0,VLOOKUP(I13,'[1]Tracking Sheet output'!$A$1:$AP$67,20,0),  0 )</f>
        <v>#N/A</v>
      </c>
      <c r="C21" s="54"/>
      <c r="D21" s="54"/>
      <c r="E21" s="54"/>
      <c r="F21" s="35" t="e">
        <f>IF(VLOOKUP(I13,'[1]Tracking Sheet output'!$A$1:$AP$67,22,0)&lt;&gt;0,VLOOKUP(I13,'[1]Tracking Sheet output'!$A$1:$AP$67,21,0),  0 )</f>
        <v>#N/A</v>
      </c>
      <c r="G21" s="35" t="e">
        <f>IF(VLOOKUP(I13,'[1]Tracking Sheet output'!$A$1:$AP$67,22,0)&lt;&gt;0,VLOOKUP(I13,'[1]Tracking Sheet output'!$A$1:$AP$67,22,0),  0 )</f>
        <v>#N/A</v>
      </c>
      <c r="H21" s="36" t="e">
        <f>IF(VLOOKUP(I13,'[1]Tracking Sheet output'!$A$1:$AP$67,22,0)&lt;&gt;0,VLOOKUP(I13,'[1]Tracking Sheet output'!$A$1:$AP$67,23,0),  0 )</f>
        <v>#N/A</v>
      </c>
      <c r="I21" s="37" t="e">
        <f>H21*F21</f>
        <v>#N/A</v>
      </c>
    </row>
    <row r="22" spans="1:14" s="19" customFormat="1" ht="31.5" customHeight="1" x14ac:dyDescent="0.25">
      <c r="A22" s="5"/>
      <c r="B22" s="54" t="e">
        <f>IF(VLOOKUP(I13,'[1]Tracking Sheet output'!$A$1:$AP$67,22,0)&lt;&gt;0,VLOOKUP(I13,'[1]Tracking Sheet output'!$A$1:$AP$67,25,0),  0 )</f>
        <v>#N/A</v>
      </c>
      <c r="C22" s="54"/>
      <c r="D22" s="54"/>
      <c r="E22" s="54"/>
      <c r="F22" s="35" t="e">
        <f>IF(VLOOKUP(I13,'[1]Tracking Sheet output'!$A$1:$AP$67,22,0)&lt;&gt;0,VLOOKUP(I13,'[1]Tracking Sheet output'!$A$1:$AP$67,26,0),  0 )</f>
        <v>#N/A</v>
      </c>
      <c r="G22" s="35" t="e">
        <f>IF(VLOOKUP(I13,'[1]Tracking Sheet output'!$A$1:$AP$67,22,0)&lt;&gt;0,VLOOKUP(I13,'[1]Tracking Sheet output'!$A$1:$AP$67,27,0),  0 )</f>
        <v>#N/A</v>
      </c>
      <c r="H22" s="36" t="e">
        <f>IF(VLOOKUP(I13,'[1]Tracking Sheet output'!$A$1:$AP$67,22,0)&lt;&gt;0,VLOOKUP(I13,'[1]Tracking Sheet output'!$A$1:$AP$67,28,0),  0 )</f>
        <v>#N/A</v>
      </c>
      <c r="I22" s="37" t="e">
        <f>H22*F22</f>
        <v>#N/A</v>
      </c>
    </row>
    <row r="23" spans="1:14" ht="32.25" customHeight="1" x14ac:dyDescent="0.25">
      <c r="B23" s="54" t="e">
        <f>IF(VLOOKUP(I13,'[1]Tracking Sheet output'!$A$1:$AP$67,22,0)&lt;&gt;0,VLOOKUP(I13,'[1]Tracking Sheet output'!$A$1:$AP$67,30,0),  0 )</f>
        <v>#N/A</v>
      </c>
      <c r="C23" s="54"/>
      <c r="D23" s="54"/>
      <c r="E23" s="54"/>
      <c r="F23" s="35" t="e">
        <f>IF(VLOOKUP(I13,'[1]Tracking Sheet output'!$A$1:$AP$67,22,0)&lt;&gt;0,VLOOKUP(I13,'[1]Tracking Sheet output'!$A$1:$AP$67,31,0),  0 )</f>
        <v>#N/A</v>
      </c>
      <c r="G23" s="35" t="e">
        <f>IF(VLOOKUP(I13,'[1]Tracking Sheet output'!$A$1:$AP$67,22,0)&lt;&gt;0,VLOOKUP(I13,'[1]Tracking Sheet output'!$A$1:$AP$67,32,0),  0 )</f>
        <v>#N/A</v>
      </c>
      <c r="H23" s="36" t="e">
        <f>IF(VLOOKUP(I13,'[1]Tracking Sheet output'!$A$1:$AP$67,22,0)&lt;&gt;0,VLOOKUP(I13,'[1]Tracking Sheet output'!$A$1:$AP$67,33,0),  0 )</f>
        <v>#N/A</v>
      </c>
      <c r="I23" s="37" t="e">
        <f>H23*F23</f>
        <v>#N/A</v>
      </c>
      <c r="J23" s="2"/>
      <c r="K23" s="2"/>
      <c r="L23" s="2"/>
      <c r="N23" s="2"/>
    </row>
    <row r="24" spans="1:14" ht="33.75" customHeight="1" x14ac:dyDescent="0.25">
      <c r="B24" s="54" t="e">
        <f>IF(VLOOKUP(I13,'[1]Tracking Sheet output'!$A$1:$AP$67,22,0)&lt;&gt;0,VLOOKUP(I13,'[1]Tracking Sheet output'!$A$1:$AP$67,35,0),  0 )</f>
        <v>#N/A</v>
      </c>
      <c r="C24" s="54"/>
      <c r="D24" s="54"/>
      <c r="E24" s="54"/>
      <c r="F24" s="35" t="e">
        <f>IF(VLOOKUP(I13,'[1]Tracking Sheet output'!$A$1:$AP$67,22,0)&lt;&gt;0,VLOOKUP(I13,'[1]Tracking Sheet output'!$A$1:$AP$67,36,0),  0 )</f>
        <v>#N/A</v>
      </c>
      <c r="G24" s="35" t="e">
        <f>IF(VLOOKUP(I13,'[1]Tracking Sheet output'!$A$1:$AP$67,22,0)&lt;&gt;0,VLOOKUP(I13,'[1]Tracking Sheet output'!$A$1:$AP$67,37,0),  0 )</f>
        <v>#N/A</v>
      </c>
      <c r="H24" s="36" t="e">
        <f>IF(VLOOKUP(I13,'[1]Tracking Sheet output'!$A$1:$AP$67,22,0)&lt;&gt;0,VLOOKUP(I13,'[1]Tracking Sheet output'!$A$1:$AP$67,38,0),  0 )</f>
        <v>#N/A</v>
      </c>
      <c r="I24" s="37" t="e">
        <f>H24*F24</f>
        <v>#N/A</v>
      </c>
      <c r="J24" s="2"/>
      <c r="K24" s="2"/>
      <c r="L24" s="2"/>
      <c r="N24" s="2"/>
    </row>
    <row r="25" spans="1:14" x14ac:dyDescent="0.25">
      <c r="H25" s="21" t="s">
        <v>5</v>
      </c>
      <c r="I25" s="45" t="e">
        <f>SUM(I20:I24)</f>
        <v>#N/A</v>
      </c>
      <c r="J25" s="3"/>
      <c r="K25" s="4"/>
      <c r="L25" s="4"/>
      <c r="N25" s="2"/>
    </row>
    <row r="26" spans="1:14" x14ac:dyDescent="0.25">
      <c r="B26" s="20"/>
      <c r="C26" s="5"/>
      <c r="D26" s="5"/>
      <c r="E26" s="5"/>
      <c r="F26" s="5"/>
      <c r="G26" s="5"/>
      <c r="H26" s="21" t="s">
        <v>18</v>
      </c>
      <c r="I26" s="46" t="s">
        <v>21</v>
      </c>
      <c r="J26" s="3"/>
      <c r="K26" s="4"/>
      <c r="L26" s="4"/>
      <c r="N26" s="2"/>
    </row>
    <row r="27" spans="1:14" x14ac:dyDescent="0.25">
      <c r="C27" s="5"/>
      <c r="D27" s="5"/>
      <c r="E27" s="5"/>
      <c r="F27" s="5"/>
      <c r="G27" s="5"/>
      <c r="H27" s="21" t="s">
        <v>6</v>
      </c>
      <c r="I27" s="47" t="e">
        <f>I25</f>
        <v>#N/A</v>
      </c>
      <c r="J27" s="5"/>
      <c r="K27" s="5"/>
    </row>
    <row r="28" spans="1:14" x14ac:dyDescent="0.25">
      <c r="B28" s="5"/>
      <c r="C28" s="5"/>
      <c r="D28" s="5"/>
      <c r="E28" s="5"/>
      <c r="F28" s="5"/>
      <c r="G28" s="5"/>
      <c r="H28" s="5"/>
      <c r="I28" s="5"/>
    </row>
    <row r="29" spans="1:14" x14ac:dyDescent="0.25">
      <c r="B29" s="22" t="s">
        <v>7</v>
      </c>
      <c r="C29" s="23"/>
      <c r="D29" s="24"/>
      <c r="E29" s="24"/>
      <c r="F29" s="24"/>
      <c r="G29" s="24"/>
      <c r="H29" s="24"/>
      <c r="I29" s="25"/>
    </row>
    <row r="30" spans="1:14" x14ac:dyDescent="0.25">
      <c r="B30" s="43" t="e">
        <f>VLOOKUP(I13,'[1]Tracking Sheet output'!$A$1:$AP$67,14,0)</f>
        <v>#N/A</v>
      </c>
      <c r="C30" s="18"/>
      <c r="D30" s="26"/>
      <c r="E30" s="26"/>
      <c r="F30" s="26"/>
      <c r="G30" s="26"/>
      <c r="H30" s="26"/>
      <c r="I30" s="27"/>
    </row>
    <row r="31" spans="1:14" x14ac:dyDescent="0.25">
      <c r="B31" s="5"/>
      <c r="C31" s="5"/>
    </row>
    <row r="32" spans="1:14" x14ac:dyDescent="0.25">
      <c r="B32" s="5"/>
      <c r="C32" s="5"/>
      <c r="H32" s="28" t="s">
        <v>11</v>
      </c>
      <c r="I32" s="49" t="s">
        <v>23</v>
      </c>
    </row>
    <row r="33" spans="1:14" x14ac:dyDescent="0.25">
      <c r="B33" s="5"/>
      <c r="C33" s="5"/>
      <c r="H33" s="29" t="s">
        <v>12</v>
      </c>
      <c r="I33" s="50" t="s">
        <v>24</v>
      </c>
    </row>
    <row r="34" spans="1:14" x14ac:dyDescent="0.25">
      <c r="B34" s="5"/>
      <c r="C34" s="5"/>
      <c r="H34" s="30" t="s">
        <v>13</v>
      </c>
      <c r="I34" s="51" t="s">
        <v>25</v>
      </c>
    </row>
    <row r="35" spans="1:14" s="3" customFormat="1" x14ac:dyDescent="0.25">
      <c r="A35" s="1"/>
      <c r="B35" s="5"/>
      <c r="C35" s="5"/>
      <c r="D35" s="1"/>
      <c r="E35" s="1"/>
      <c r="F35" s="1"/>
      <c r="G35" s="1"/>
      <c r="H35" s="1"/>
      <c r="I35" s="1"/>
      <c r="J35" s="1"/>
      <c r="K35" s="1"/>
      <c r="M35" s="2"/>
      <c r="N35" s="4"/>
    </row>
    <row r="36" spans="1:14" s="3" customFormat="1" x14ac:dyDescent="0.25">
      <c r="A36" s="1"/>
      <c r="B36" s="5"/>
      <c r="C36" s="5"/>
      <c r="D36" s="1"/>
      <c r="E36" s="1"/>
      <c r="F36" s="1"/>
      <c r="G36" s="1"/>
      <c r="H36" s="28" t="s">
        <v>14</v>
      </c>
      <c r="I36" s="49" t="s">
        <v>26</v>
      </c>
      <c r="J36" s="1"/>
      <c r="K36" s="1"/>
      <c r="M36" s="2"/>
      <c r="N36" s="4"/>
    </row>
    <row r="37" spans="1:14" s="3" customFormat="1" x14ac:dyDescent="0.25">
      <c r="A37" s="1"/>
      <c r="B37" s="5"/>
      <c r="C37" s="5"/>
      <c r="D37" s="1"/>
      <c r="E37" s="1"/>
      <c r="F37" s="1"/>
      <c r="G37" s="1"/>
      <c r="H37" s="29" t="s">
        <v>15</v>
      </c>
      <c r="I37" s="52" t="e">
        <f>VLOOKUP(I13,'[1]Tracking Sheet output'!$A$1:$AP$67,10,0)</f>
        <v>#N/A</v>
      </c>
      <c r="J37" s="1"/>
      <c r="K37" s="1"/>
      <c r="M37" s="2"/>
      <c r="N37" s="4"/>
    </row>
    <row r="38" spans="1:14" s="3" customFormat="1" x14ac:dyDescent="0.25">
      <c r="A38" s="1"/>
      <c r="B38" s="5"/>
      <c r="C38" s="5"/>
      <c r="D38" s="1"/>
      <c r="E38" s="1"/>
      <c r="F38" s="1"/>
      <c r="G38" s="1"/>
      <c r="H38" s="29" t="s">
        <v>17</v>
      </c>
      <c r="I38" s="52" t="e">
        <f>VLOOKUP(I13,'[1]Tracking Sheet output'!$A$1:$AP$67,11,0)</f>
        <v>#N/A</v>
      </c>
      <c r="J38" s="1"/>
      <c r="K38" s="1"/>
      <c r="M38" s="2"/>
      <c r="N38" s="4"/>
    </row>
    <row r="39" spans="1:14" s="3" customFormat="1" x14ac:dyDescent="0.25">
      <c r="A39" s="1"/>
      <c r="B39" s="5"/>
      <c r="C39" s="5"/>
      <c r="D39" s="1"/>
      <c r="E39" s="1"/>
      <c r="F39" s="1"/>
      <c r="G39" s="1"/>
      <c r="H39" s="30" t="s">
        <v>16</v>
      </c>
      <c r="I39" s="53" t="e">
        <f>VLOOKUP(I13,'[1]Tracking Sheet output'!$A$1:$AP$67,12,0)</f>
        <v>#N/A</v>
      </c>
      <c r="J39" s="1"/>
      <c r="K39" s="1"/>
      <c r="M39" s="2"/>
      <c r="N39" s="4"/>
    </row>
    <row r="40" spans="1:14" s="3" customFormat="1" x14ac:dyDescent="0.25">
      <c r="A40" s="1"/>
      <c r="B40" s="31" t="s">
        <v>8</v>
      </c>
      <c r="C40" s="5"/>
      <c r="D40" s="1"/>
      <c r="E40" s="1"/>
      <c r="F40" s="1"/>
      <c r="G40" s="1"/>
      <c r="H40" s="31"/>
      <c r="I40" s="1"/>
      <c r="J40" s="1"/>
      <c r="K40" s="1"/>
      <c r="M40" s="2"/>
      <c r="N40" s="4"/>
    </row>
    <row r="41" spans="1:14" s="3" customFormat="1" x14ac:dyDescent="0.25">
      <c r="A41" s="1"/>
      <c r="B41" s="5"/>
      <c r="C41" s="5"/>
      <c r="D41" s="1"/>
      <c r="E41" s="1"/>
      <c r="F41" s="1"/>
      <c r="G41" s="1"/>
      <c r="H41" s="1"/>
      <c r="I41" s="1"/>
      <c r="J41" s="1"/>
      <c r="K41" s="1"/>
      <c r="M41" s="2"/>
      <c r="N41" s="4"/>
    </row>
    <row r="42" spans="1:14" s="3" customFormat="1" x14ac:dyDescent="0.25">
      <c r="A42" s="1"/>
      <c r="B42" s="5"/>
      <c r="C42" s="5"/>
      <c r="D42" s="1"/>
      <c r="E42" s="1"/>
      <c r="F42" s="1"/>
      <c r="G42" s="1"/>
      <c r="H42" s="1"/>
      <c r="I42" s="1"/>
      <c r="J42" s="1"/>
      <c r="K42" s="1"/>
      <c r="M42" s="2"/>
      <c r="N42" s="4"/>
    </row>
    <row r="43" spans="1:14" s="3" customFormat="1" x14ac:dyDescent="0.25">
      <c r="A43" s="1"/>
      <c r="B43" s="5"/>
      <c r="C43" s="5"/>
      <c r="D43" s="1"/>
      <c r="E43" s="1"/>
      <c r="F43" s="1"/>
      <c r="G43" s="1"/>
      <c r="H43" s="1"/>
      <c r="I43" s="1"/>
      <c r="J43" s="1"/>
      <c r="K43" s="1"/>
      <c r="M43" s="2"/>
      <c r="N43" s="4"/>
    </row>
    <row r="44" spans="1:14" s="3" customFormat="1" x14ac:dyDescent="0.25">
      <c r="A44" s="1"/>
      <c r="B44" s="5"/>
      <c r="C44" s="5"/>
      <c r="D44" s="1"/>
      <c r="E44" s="1"/>
      <c r="F44" s="1"/>
      <c r="G44" s="1"/>
      <c r="H44" s="1"/>
      <c r="I44" s="1"/>
      <c r="J44" s="1"/>
      <c r="K44" s="1"/>
      <c r="M44" s="2"/>
      <c r="N44" s="4"/>
    </row>
    <row r="45" spans="1:14" s="3" customFormat="1" x14ac:dyDescent="0.25">
      <c r="A45" s="1"/>
      <c r="B45" s="5"/>
      <c r="C45" s="5"/>
      <c r="D45" s="1"/>
      <c r="E45" s="1"/>
      <c r="F45" s="1"/>
      <c r="G45" s="1"/>
      <c r="H45" s="1"/>
      <c r="I45" s="1"/>
      <c r="J45" s="1"/>
      <c r="K45" s="1"/>
      <c r="M45" s="2"/>
      <c r="N45" s="4"/>
    </row>
    <row r="46" spans="1:14" s="3" customFormat="1" x14ac:dyDescent="0.25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M46" s="2"/>
      <c r="N46" s="4"/>
    </row>
    <row r="47" spans="1:14" s="3" customFormat="1" x14ac:dyDescent="0.25">
      <c r="A47" s="1"/>
      <c r="B47" s="32"/>
      <c r="C47" s="32"/>
      <c r="D47" s="32"/>
      <c r="E47" s="32"/>
      <c r="F47" s="32"/>
      <c r="G47" s="32"/>
      <c r="H47" s="32"/>
      <c r="I47" s="32"/>
      <c r="J47" s="32"/>
      <c r="K47" s="32"/>
      <c r="M47" s="2"/>
      <c r="N47" s="4"/>
    </row>
    <row r="48" spans="1:14" s="3" customFormat="1" x14ac:dyDescent="0.25">
      <c r="A48" s="1"/>
      <c r="B48" s="32"/>
      <c r="C48" s="32"/>
      <c r="D48" s="32"/>
      <c r="E48" s="32"/>
      <c r="F48" s="32"/>
      <c r="G48" s="32"/>
      <c r="H48" s="32"/>
      <c r="I48" s="32"/>
      <c r="J48" s="32"/>
      <c r="K48" s="32"/>
      <c r="M48" s="2"/>
      <c r="N48" s="4"/>
    </row>
    <row r="49" spans="1:14" s="3" customFormat="1" x14ac:dyDescent="0.25">
      <c r="A49" s="1"/>
      <c r="B49" s="32"/>
      <c r="C49" s="32"/>
      <c r="D49" s="32"/>
      <c r="E49" s="32"/>
      <c r="F49" s="32"/>
      <c r="G49" s="32"/>
      <c r="H49" s="32"/>
      <c r="I49" s="32"/>
      <c r="J49" s="32"/>
      <c r="K49" s="32"/>
      <c r="M49" s="2"/>
      <c r="N49" s="4"/>
    </row>
    <row r="50" spans="1:14" s="3" customFormat="1" x14ac:dyDescent="0.25">
      <c r="A50" s="1"/>
      <c r="B50" s="32"/>
      <c r="C50" s="32"/>
      <c r="D50" s="32"/>
      <c r="E50" s="32"/>
      <c r="F50" s="32"/>
      <c r="G50" s="32"/>
      <c r="H50" s="32"/>
      <c r="I50" s="32"/>
      <c r="J50" s="32"/>
      <c r="K50" s="32"/>
      <c r="M50" s="2"/>
      <c r="N50" s="4"/>
    </row>
    <row r="51" spans="1:14" s="3" customFormat="1" x14ac:dyDescent="0.25">
      <c r="A51" s="1"/>
      <c r="B51" s="32"/>
      <c r="C51" s="32"/>
      <c r="D51" s="32"/>
      <c r="E51" s="32"/>
      <c r="F51" s="32"/>
      <c r="G51" s="32"/>
      <c r="H51" s="32"/>
      <c r="I51" s="32"/>
      <c r="J51" s="32"/>
      <c r="K51" s="32"/>
      <c r="M51" s="2"/>
      <c r="N51" s="4"/>
    </row>
    <row r="52" spans="1:14" s="3" customFormat="1" x14ac:dyDescent="0.25">
      <c r="A52" s="1"/>
      <c r="B52" s="32"/>
      <c r="C52" s="32"/>
      <c r="D52" s="32"/>
      <c r="E52" s="32"/>
      <c r="F52" s="32"/>
      <c r="G52" s="32"/>
      <c r="H52" s="32"/>
      <c r="I52" s="32"/>
      <c r="J52" s="32"/>
      <c r="K52" s="32"/>
      <c r="M52" s="2"/>
      <c r="N52" s="4"/>
    </row>
    <row r="53" spans="1:14" s="3" customFormat="1" x14ac:dyDescent="0.25">
      <c r="A53" s="1"/>
      <c r="B53" s="32"/>
      <c r="C53" s="32"/>
      <c r="D53" s="32"/>
      <c r="E53" s="32"/>
      <c r="F53" s="32"/>
      <c r="G53" s="32"/>
      <c r="H53" s="32"/>
      <c r="I53" s="32"/>
      <c r="J53" s="32"/>
      <c r="K53" s="32"/>
      <c r="M53" s="2"/>
      <c r="N53" s="4"/>
    </row>
    <row r="54" spans="1:14" s="3" customFormat="1" x14ac:dyDescent="0.25">
      <c r="A54" s="1"/>
      <c r="B54" s="32"/>
      <c r="C54" s="32"/>
      <c r="D54" s="32"/>
      <c r="E54" s="32"/>
      <c r="F54" s="32"/>
      <c r="G54" s="32"/>
      <c r="H54" s="32"/>
      <c r="I54" s="32"/>
      <c r="J54" s="32"/>
      <c r="K54" s="32"/>
      <c r="M54" s="2"/>
      <c r="N54" s="4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left="0.5" right="0.5" top="0.75" bottom="0.75" header="0.3" footer="0.3"/>
  <pageSetup paperSize="9" scale="70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office iran</cp:lastModifiedBy>
  <cp:lastPrinted>2019-01-02T07:10:02Z</cp:lastPrinted>
  <dcterms:created xsi:type="dcterms:W3CDTF">2018-11-05T06:47:40Z</dcterms:created>
  <dcterms:modified xsi:type="dcterms:W3CDTF">2019-05-04T12:50:57Z</dcterms:modified>
</cp:coreProperties>
</file>