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min\PO_SQ\"/>
    </mc:Choice>
  </mc:AlternateContent>
  <bookViews>
    <workbookView xWindow="-120" yWindow="-120" windowWidth="20730" windowHeight="11310"/>
  </bookViews>
  <sheets>
    <sheet name="PO" sheetId="4" r:id="rId1"/>
  </sheets>
  <externalReferences>
    <externalReference r:id="rId2"/>
  </externalReferences>
  <definedNames>
    <definedName name="ADVANCES.JUN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PO!$A$1:$M$52</definedName>
    <definedName name="valuevx">42.314159</definedName>
    <definedName name="vertex42_copyright" hidden="1">"© 2011-2014 Vertex42 LLC"</definedName>
    <definedName name="vertex42_id" hidden="1">"proforma-invoice.xlsx"</definedName>
    <definedName name="vertex42_title" hidden="1">"Pro Forma Invoice Template"</definedName>
  </definedNames>
  <calcPr calcId="162913"/>
</workbook>
</file>

<file path=xl/calcChain.xml><?xml version="1.0" encoding="utf-8"?>
<calcChain xmlns="http://schemas.openxmlformats.org/spreadsheetml/2006/main">
  <c r="K27" i="4" l="1"/>
  <c r="K26" i="4"/>
  <c r="K25" i="4"/>
  <c r="K24" i="4"/>
  <c r="J27" i="4"/>
  <c r="J26" i="4"/>
  <c r="J25" i="4"/>
  <c r="J24" i="4"/>
  <c r="D27" i="4"/>
  <c r="D26" i="4"/>
  <c r="D25" i="4"/>
  <c r="D24" i="4"/>
  <c r="C27" i="4"/>
  <c r="C26" i="4"/>
  <c r="C25" i="4"/>
  <c r="C24" i="4"/>
  <c r="B27" i="4"/>
  <c r="B26" i="4"/>
  <c r="B25" i="4"/>
  <c r="B24" i="4"/>
  <c r="C23" i="4"/>
  <c r="D23" i="4"/>
  <c r="L24" i="4" l="1"/>
  <c r="L27" i="4"/>
  <c r="L26" i="4"/>
  <c r="L25" i="4"/>
  <c r="B43" i="4"/>
  <c r="B42" i="4"/>
  <c r="B41" i="4"/>
  <c r="B35" i="4"/>
  <c r="K23" i="4"/>
  <c r="J23" i="4"/>
  <c r="B20" i="4"/>
  <c r="B19" i="4"/>
  <c r="F16" i="4"/>
  <c r="B16" i="4"/>
  <c r="F15" i="4"/>
  <c r="B15" i="4"/>
  <c r="K7" i="4"/>
  <c r="L23" i="4" l="1"/>
  <c r="L34" i="4"/>
  <c r="L36" i="4" s="1"/>
</calcChain>
</file>

<file path=xl/sharedStrings.xml><?xml version="1.0" encoding="utf-8"?>
<sst xmlns="http://schemas.openxmlformats.org/spreadsheetml/2006/main" count="24" uniqueCount="24">
  <si>
    <t>DATE</t>
  </si>
  <si>
    <t>EXPORTER</t>
  </si>
  <si>
    <t>TOTAL AMOUNT</t>
  </si>
  <si>
    <t>PURCHASE ORDER</t>
  </si>
  <si>
    <t>REFERENCE</t>
  </si>
  <si>
    <t>PAYMENT TERMS</t>
  </si>
  <si>
    <t>SHIPMENT MODE</t>
  </si>
  <si>
    <t>BY SEA</t>
  </si>
  <si>
    <t>SHIPMENT TERMS</t>
  </si>
  <si>
    <t>EX FACTORY</t>
  </si>
  <si>
    <t>SHIP TO</t>
  </si>
  <si>
    <t>BILL TO THE REPRESENTATIVE OF EXPORTER</t>
  </si>
  <si>
    <t>SR.NO.</t>
  </si>
  <si>
    <t>UNIT OF MEASURE</t>
  </si>
  <si>
    <t>DESCRIPTION</t>
  </si>
  <si>
    <t>QTY</t>
  </si>
  <si>
    <t>UNIT PRICE</t>
  </si>
  <si>
    <t>[42]</t>
  </si>
  <si>
    <t>SUB TOTAL:</t>
  </si>
  <si>
    <t>OTHER:</t>
  </si>
  <si>
    <t>TOTAL:</t>
  </si>
  <si>
    <t>PACKING: CONTAINER</t>
  </si>
  <si>
    <t>100 % CASH ADVANCE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</si>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</sst>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[$AED]\ * #,##0.00_);_([$AED]\ * \(#,##0.00\);_([$AED]\ 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36"/>
      <color theme="4" tint="0.39997558519241921"/>
      <name val="Cambria"/>
      <family val="2"/>
      <scheme val="major"/>
    </font>
    <font>
      <b/>
      <sz val="11"/>
      <name val="Calibri"/>
      <family val="2"/>
      <scheme val="minor"/>
    </font>
    <font>
      <sz val="11.5"/>
      <name val="Calibri"/>
      <family val="2"/>
    </font>
    <font>
      <sz val="11"/>
      <color theme="3"/>
      <name val="Calibri"/>
      <family val="2"/>
      <scheme val="minor"/>
    </font>
    <font>
      <sz val="11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/>
    <xf numFmtId="0" fontId="4" fillId="0" borderId="0"/>
    <xf numFmtId="43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55">
    <xf numFmtId="0" fontId="0" fillId="0" borderId="0" xfId="0"/>
    <xf numFmtId="0" fontId="8" fillId="0" borderId="0" xfId="3" applyFont="1" applyAlignment="1">
      <alignment vertical="center"/>
    </xf>
    <xf numFmtId="0" fontId="8" fillId="0" borderId="0" xfId="3" applyFont="1" applyAlignment="1" applyProtection="1">
      <alignment vertical="center"/>
      <protection locked="0"/>
    </xf>
    <xf numFmtId="0" fontId="9" fillId="0" borderId="0" xfId="3" applyFont="1" applyAlignment="1">
      <alignment vertical="center"/>
    </xf>
    <xf numFmtId="0" fontId="10" fillId="0" borderId="0" xfId="3" applyFont="1" applyAlignment="1">
      <alignment horizontal="right" vertical="center"/>
    </xf>
    <xf numFmtId="0" fontId="11" fillId="0" borderId="0" xfId="3" applyFont="1" applyAlignment="1">
      <alignment vertical="center"/>
    </xf>
    <xf numFmtId="0" fontId="13" fillId="0" borderId="0" xfId="3" applyFont="1" applyAlignment="1">
      <alignment vertical="center"/>
    </xf>
    <xf numFmtId="0" fontId="5" fillId="3" borderId="1" xfId="3" applyFont="1" applyFill="1" applyBorder="1" applyAlignment="1">
      <alignment horizontal="center" vertical="center" wrapText="1"/>
    </xf>
    <xf numFmtId="0" fontId="8" fillId="0" borderId="6" xfId="3" applyFont="1" applyBorder="1" applyAlignment="1" applyProtection="1">
      <alignment horizontal="center" vertical="center"/>
      <protection locked="0"/>
    </xf>
    <xf numFmtId="0" fontId="8" fillId="0" borderId="9" xfId="3" applyFont="1" applyBorder="1" applyAlignment="1" applyProtection="1">
      <alignment horizontal="center" vertical="center"/>
      <protection locked="0"/>
    </xf>
    <xf numFmtId="164" fontId="8" fillId="0" borderId="6" xfId="4" applyNumberFormat="1" applyFont="1" applyBorder="1" applyAlignment="1" applyProtection="1">
      <alignment vertical="center"/>
      <protection locked="0"/>
    </xf>
    <xf numFmtId="0" fontId="8" fillId="0" borderId="11" xfId="3" applyFont="1" applyBorder="1" applyAlignment="1" applyProtection="1">
      <alignment horizontal="center" vertical="center"/>
      <protection locked="0"/>
    </xf>
    <xf numFmtId="0" fontId="8" fillId="0" borderId="13" xfId="3" applyFont="1" applyBorder="1" applyAlignment="1" applyProtection="1">
      <alignment horizontal="center" vertical="center"/>
      <protection locked="0"/>
    </xf>
    <xf numFmtId="164" fontId="8" fillId="0" borderId="11" xfId="4" applyNumberFormat="1" applyFont="1" applyBorder="1" applyAlignment="1" applyProtection="1">
      <alignment horizontal="center" vertical="center"/>
      <protection locked="0"/>
    </xf>
    <xf numFmtId="0" fontId="11" fillId="0" borderId="14" xfId="3" applyFont="1" applyBorder="1" applyAlignment="1">
      <alignment horizontal="right" vertical="center"/>
    </xf>
    <xf numFmtId="164" fontId="11" fillId="2" borderId="14" xfId="4" applyNumberFormat="1" applyFont="1" applyFill="1" applyBorder="1" applyAlignment="1">
      <alignment vertical="center"/>
    </xf>
    <xf numFmtId="0" fontId="11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>
      <alignment vertical="center"/>
    </xf>
    <xf numFmtId="164" fontId="8" fillId="0" borderId="6" xfId="4" applyNumberFormat="1" applyFont="1" applyBorder="1" applyAlignment="1" applyProtection="1">
      <alignment horizontal="center" vertical="center"/>
      <protection locked="0"/>
    </xf>
    <xf numFmtId="0" fontId="1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8" fillId="0" borderId="0" xfId="3" applyFont="1" applyAlignment="1" applyProtection="1">
      <alignment horizontal="left" vertical="center"/>
      <protection locked="0"/>
    </xf>
    <xf numFmtId="0" fontId="5" fillId="3" borderId="2" xfId="3" applyFont="1" applyFill="1" applyBorder="1" applyAlignment="1">
      <alignment horizontal="center" vertical="center" wrapText="1"/>
    </xf>
    <xf numFmtId="0" fontId="11" fillId="0" borderId="0" xfId="3" applyFont="1" applyAlignment="1">
      <alignment horizontal="left" vertical="center"/>
    </xf>
    <xf numFmtId="0" fontId="8" fillId="0" borderId="0" xfId="3" applyFont="1" applyAlignment="1">
      <alignment vertical="center" wrapText="1"/>
    </xf>
    <xf numFmtId="0" fontId="6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4" fontId="8" fillId="4" borderId="6" xfId="4" applyNumberFormat="1" applyFont="1" applyFill="1" applyBorder="1" applyAlignment="1">
      <alignment horizontal="center" vertical="center"/>
    </xf>
    <xf numFmtId="164" fontId="8" fillId="4" borderId="6" xfId="4" applyNumberFormat="1" applyFont="1" applyFill="1" applyBorder="1" applyAlignment="1">
      <alignment vertical="center"/>
    </xf>
    <xf numFmtId="164" fontId="8" fillId="4" borderId="11" xfId="4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8" fillId="0" borderId="0" xfId="3" applyFont="1" applyAlignment="1">
      <alignment horizontal="right" vertical="center"/>
    </xf>
    <xf numFmtId="164" fontId="8" fillId="0" borderId="0" xfId="4" applyNumberFormat="1" applyFont="1" applyAlignment="1">
      <alignment vertical="center"/>
    </xf>
    <xf numFmtId="0" fontId="2" fillId="0" borderId="0" xfId="3" applyFont="1" applyAlignment="1">
      <alignment horizontal="left" vertical="center"/>
    </xf>
    <xf numFmtId="0" fontId="5" fillId="0" borderId="0" xfId="3" applyFont="1" applyAlignment="1">
      <alignment vertical="center"/>
    </xf>
    <xf numFmtId="43" fontId="8" fillId="0" borderId="0" xfId="3" applyNumberFormat="1" applyFont="1" applyAlignment="1">
      <alignment vertical="center"/>
    </xf>
    <xf numFmtId="0" fontId="2" fillId="0" borderId="0" xfId="3" applyFont="1" applyAlignment="1">
      <alignment vertical="center"/>
    </xf>
    <xf numFmtId="0" fontId="5" fillId="3" borderId="0" xfId="3" applyFont="1" applyFill="1" applyAlignment="1">
      <alignment horizontal="left" vertical="center"/>
    </xf>
    <xf numFmtId="0" fontId="8" fillId="0" borderId="0" xfId="3" applyFont="1" applyAlignment="1">
      <alignment vertical="center"/>
    </xf>
    <xf numFmtId="14" fontId="12" fillId="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12" fillId="0" borderId="1" xfId="3" applyFont="1" applyBorder="1" applyAlignment="1" applyProtection="1">
      <alignment horizontal="center" vertical="center"/>
      <protection locked="0"/>
    </xf>
    <xf numFmtId="0" fontId="12" fillId="0" borderId="1" xfId="3" applyFont="1" applyBorder="1" applyAlignment="1">
      <alignment horizontal="center" vertical="center"/>
    </xf>
    <xf numFmtId="0" fontId="8" fillId="0" borderId="10" xfId="3" applyFont="1" applyBorder="1" applyAlignment="1" applyProtection="1">
      <alignment horizontal="center" vertical="center" wrapText="1"/>
      <protection locked="0"/>
    </xf>
    <xf numFmtId="0" fontId="0" fillId="0" borderId="10" xfId="0" applyBorder="1"/>
    <xf numFmtId="0" fontId="8" fillId="0" borderId="12" xfId="3" applyFont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0" fillId="0" borderId="12" xfId="0" applyBorder="1"/>
    <xf numFmtId="0" fontId="8" fillId="0" borderId="8" xfId="3" applyFont="1" applyBorder="1" applyAlignment="1" applyProtection="1">
      <alignment horizontal="left" vertical="center" wrapText="1"/>
      <protection locked="0"/>
    </xf>
    <xf numFmtId="0" fontId="0" fillId="0" borderId="7" xfId="0" applyBorder="1"/>
    <xf numFmtId="0" fontId="0" fillId="0" borderId="8" xfId="0" applyBorder="1"/>
    <xf numFmtId="0" fontId="8" fillId="0" borderId="0" xfId="3" applyFont="1" applyAlignment="1" applyProtection="1">
      <alignment horizontal="left" vertical="center"/>
      <protection locked="0"/>
    </xf>
    <xf numFmtId="0" fontId="8" fillId="0" borderId="0" xfId="3" applyFont="1" applyAlignment="1">
      <alignment horizontal="left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4" xfId="0" applyBorder="1"/>
  </cellXfs>
  <cellStyles count="5">
    <cellStyle name="Comma 2" xfId="2"/>
    <cellStyle name="Normal" xfId="0" builtinId="0"/>
    <cellStyle name="Normal 2" xfId="1"/>
    <cellStyle name="Normal 3" xfId="3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530679</xdr:colOff>
      <xdr:row>40</xdr:row>
      <xdr:rowOff>68035</xdr:rowOff>
    </xdr:from>
    <xdr:to>
      <xdr:col>10</xdr:col>
      <xdr:colOff>863660</xdr:colOff>
      <xdr:row>49</xdr:row>
      <xdr:rowOff>182106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54309-FBE3-479B-84B9-80DC4D70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29553">
          <a:off x="6988629" y="10974160"/>
          <a:ext cx="2917913" cy="1877557"/>
        </a:xfrm>
        <a:prstGeom prst="rect">
          <a:avLst/>
        </a:prstGeom>
      </xdr:spPr>
    </xdr:pic>
    <xdr:clientData/>
  </xdr:twoCellAnchor>
  <xdr:twoCellAnchor editAs="oneCell">
    <xdr:from>
      <xdr:col>5</xdr:col>
      <xdr:colOff>15347</xdr:colOff>
      <xdr:row>38</xdr:row>
      <xdr:rowOff>150250</xdr:rowOff>
    </xdr:from>
    <xdr:to>
      <xdr:col>6</xdr:col>
      <xdr:colOff>666020</xdr:colOff>
      <xdr:row>49</xdr:row>
      <xdr:rowOff>6867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420048">
          <a:off x="4606397" y="10637275"/>
          <a:ext cx="1688898" cy="2006546"/>
        </a:xfrm>
        <a:prstGeom prst="rect">
          <a:avLst/>
        </a:prstGeom>
      </xdr:spPr>
    </xdr:pic>
    <xdr:clientData/>
  </xdr:twoCellAnchor>
  <xdr:twoCellAnchor editAs="oneCell">
    <xdr:from>
      <xdr:col>7</xdr:col>
      <xdr:colOff>530679</xdr:colOff>
      <xdr:row>40</xdr:row>
      <xdr:rowOff>68035</xdr:rowOff>
    </xdr:from>
    <xdr:to>
      <xdr:col>10</xdr:col>
      <xdr:colOff>863660</xdr:colOff>
      <xdr:row>49</xdr:row>
      <xdr:rowOff>182106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1029553">
          <a:off x="6750504" y="10678885"/>
          <a:ext cx="2923781" cy="182857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15347</xdr:colOff>
      <xdr:row>38</xdr:row>
      <xdr:rowOff>150250</xdr:rowOff>
    </xdr:from>
    <xdr:to>
      <xdr:col>6</xdr:col>
      <xdr:colOff>666020</xdr:colOff>
      <xdr:row>49</xdr:row>
      <xdr:rowOff>6867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rot="19420048">
          <a:off x="4368272" y="10380100"/>
          <a:ext cx="1688898" cy="1952118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ing%20Sheet%20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4:M43"/>
  <sheetViews>
    <sheetView showGridLines="0" tabSelected="1" view="pageBreakPreview" zoomScale="77" zoomScaleNormal="80" zoomScaleSheetLayoutView="77" workbookViewId="0">
      <selection activeCell="K8" sqref="K8:L8"/>
    </sheetView>
  </sheetViews>
  <sheetFormatPr defaultRowHeight="15" x14ac:dyDescent="0.25"/>
  <cols>
    <col min="1" max="1" width="1.42578125" style="1" customWidth="1"/>
    <col min="2" max="2" width="17.7109375" style="1" customWidth="1"/>
    <col min="3" max="3" width="11.85546875" style="1" customWidth="1"/>
    <col min="4" max="4" width="28.140625" style="1" customWidth="1"/>
    <col min="5" max="5" width="6.140625" style="1" customWidth="1"/>
    <col min="6" max="6" width="15.5703125" style="1" customWidth="1"/>
    <col min="7" max="7" width="12.42578125" style="1" customWidth="1"/>
    <col min="8" max="8" width="11.7109375" style="1" customWidth="1"/>
    <col min="9" max="9" width="10.28515625" style="1" customWidth="1"/>
    <col min="10" max="10" width="16.85546875" style="1" customWidth="1"/>
    <col min="11" max="11" width="19.5703125" style="1" customWidth="1"/>
    <col min="12" max="12" width="19.140625" style="1" customWidth="1"/>
    <col min="13" max="13" width="1.5703125" style="1" customWidth="1"/>
    <col min="14" max="16384" width="9.140625" style="1"/>
  </cols>
  <sheetData>
    <row r="4" spans="2:13" ht="89.25" customHeight="1" x14ac:dyDescent="0.25"/>
    <row r="5" spans="2:13" ht="45" x14ac:dyDescent="0.25">
      <c r="J5" s="2"/>
      <c r="K5" s="3"/>
      <c r="L5" s="4" t="s">
        <v>3</v>
      </c>
    </row>
    <row r="6" spans="2:13" x14ac:dyDescent="0.25">
      <c r="J6" s="2"/>
    </row>
    <row r="7" spans="2:13" x14ac:dyDescent="0.25">
      <c r="J7" s="23" t="s">
        <v>0</v>
      </c>
      <c r="K7" s="39" t="e">
        <f>VLOOKUP(K8,'[1]Tracking Sheet output'!$A$1:$AP$67,42,0)</f>
        <v>#N/A</v>
      </c>
      <c r="L7" s="40"/>
    </row>
    <row r="8" spans="2:13" x14ac:dyDescent="0.25">
      <c r="B8" s="2"/>
      <c r="C8" s="2"/>
      <c r="D8" s="2"/>
      <c r="E8" s="2"/>
      <c r="F8" s="2"/>
      <c r="J8" s="23" t="s">
        <v>4</v>
      </c>
      <c r="K8" s="41" t="s">
        <v>23</v>
      </c>
      <c r="L8" s="40"/>
    </row>
    <row r="9" spans="2:13" x14ac:dyDescent="0.25">
      <c r="D9" s="2"/>
      <c r="E9" s="2"/>
      <c r="F9" s="2"/>
      <c r="J9" s="5" t="s">
        <v>5</v>
      </c>
      <c r="K9" s="41" t="s">
        <v>22</v>
      </c>
      <c r="L9" s="40"/>
    </row>
    <row r="10" spans="2:13" x14ac:dyDescent="0.25">
      <c r="D10" s="21"/>
      <c r="E10" s="21"/>
      <c r="F10" s="21"/>
      <c r="J10" s="5" t="s">
        <v>6</v>
      </c>
      <c r="K10" s="41" t="s">
        <v>7</v>
      </c>
      <c r="L10" s="40"/>
    </row>
    <row r="11" spans="2:13" ht="15" customHeight="1" x14ac:dyDescent="0.25">
      <c r="D11" s="21"/>
      <c r="E11" s="21"/>
      <c r="F11" s="21"/>
      <c r="G11" s="21"/>
      <c r="J11" s="5" t="s">
        <v>8</v>
      </c>
      <c r="K11" s="42" t="s">
        <v>9</v>
      </c>
      <c r="L11" s="40"/>
      <c r="M11" s="6"/>
    </row>
    <row r="12" spans="2:13" x14ac:dyDescent="0.25">
      <c r="B12" s="2"/>
      <c r="C12" s="2"/>
      <c r="D12" s="24"/>
      <c r="E12" s="24"/>
      <c r="F12" s="24"/>
      <c r="G12" s="24"/>
      <c r="M12" s="6"/>
    </row>
    <row r="13" spans="2:13" x14ac:dyDescent="0.25">
      <c r="B13" s="2"/>
      <c r="C13" s="2"/>
      <c r="D13" s="24"/>
      <c r="E13" s="24"/>
      <c r="F13" s="24"/>
      <c r="G13" s="24"/>
      <c r="H13" s="24"/>
      <c r="M13" s="6"/>
    </row>
    <row r="14" spans="2:13" x14ac:dyDescent="0.25">
      <c r="B14" s="37" t="s">
        <v>1</v>
      </c>
      <c r="C14" s="38"/>
      <c r="D14" s="38"/>
      <c r="F14" s="37" t="s">
        <v>10</v>
      </c>
      <c r="G14" s="38"/>
      <c r="H14" s="38"/>
    </row>
    <row r="15" spans="2:13" x14ac:dyDescent="0.25">
      <c r="B15" s="52" t="e">
        <f>VLOOKUP(K8,'[1]Tracking Sheet output'!$A$1:$AP$67,4,0)</f>
        <v>#N/A</v>
      </c>
      <c r="C15" s="38"/>
      <c r="D15" s="38"/>
      <c r="F15" s="20" t="e">
        <f>VLOOKUP(K8,'[1]Tracking Sheet output'!$A$1:$AP$67,6,0)</f>
        <v>#N/A</v>
      </c>
      <c r="G15" s="25"/>
      <c r="H15" s="25"/>
      <c r="I15" s="26"/>
      <c r="J15" s="26"/>
      <c r="K15" s="26"/>
    </row>
    <row r="16" spans="2:13" x14ac:dyDescent="0.25">
      <c r="B16" s="51" t="e">
        <f>VLOOKUP(K8,'[1]Tracking Sheet output'!$A$1:$AP$67,5,0)</f>
        <v>#N/A</v>
      </c>
      <c r="C16" s="38"/>
      <c r="D16" s="38"/>
      <c r="E16" s="2"/>
      <c r="F16" s="51" t="e">
        <f>VLOOKUP(K8,'[1]Tracking Sheet output'!$A$1:$AP$67,7,0)</f>
        <v>#N/A</v>
      </c>
      <c r="G16" s="38"/>
      <c r="H16" s="38"/>
    </row>
    <row r="17" spans="2:13" x14ac:dyDescent="0.25">
      <c r="B17" s="2"/>
      <c r="C17" s="2"/>
      <c r="E17" s="2"/>
      <c r="F17" s="2"/>
      <c r="G17" s="2"/>
      <c r="H17" s="2"/>
      <c r="I17" s="2"/>
    </row>
    <row r="18" spans="2:13" x14ac:dyDescent="0.25">
      <c r="B18" s="37" t="s">
        <v>11</v>
      </c>
      <c r="C18" s="38"/>
      <c r="D18" s="38"/>
      <c r="E18" s="2"/>
      <c r="F18" s="2"/>
      <c r="G18" s="2"/>
      <c r="H18" s="2"/>
      <c r="I18" s="2"/>
    </row>
    <row r="19" spans="2:13" x14ac:dyDescent="0.25">
      <c r="B19" s="51" t="e">
        <f>VLOOKUP(K8,'[1]Tracking Sheet output'!$A$1:$AP$67,2,0)</f>
        <v>#N/A</v>
      </c>
      <c r="C19" s="38"/>
      <c r="D19" s="38"/>
      <c r="E19" s="2"/>
      <c r="F19" s="2"/>
      <c r="G19" s="2"/>
      <c r="H19" s="2"/>
      <c r="I19" s="2"/>
    </row>
    <row r="20" spans="2:13" x14ac:dyDescent="0.25">
      <c r="B20" s="51" t="e">
        <f>VLOOKUP(K8,'[1]Tracking Sheet output'!$A$1:$AP$67,3,0)</f>
        <v>#N/A</v>
      </c>
      <c r="C20" s="38"/>
      <c r="D20" s="38"/>
      <c r="E20" s="2"/>
      <c r="F20" s="2"/>
      <c r="G20" s="2"/>
      <c r="H20" s="2"/>
      <c r="I20" s="2"/>
    </row>
    <row r="22" spans="2:13" ht="32.25" customHeight="1" x14ac:dyDescent="0.25">
      <c r="B22" s="7" t="s">
        <v>12</v>
      </c>
      <c r="C22" s="7" t="s">
        <v>13</v>
      </c>
      <c r="D22" s="53" t="s">
        <v>14</v>
      </c>
      <c r="E22" s="54"/>
      <c r="F22" s="54"/>
      <c r="G22" s="54"/>
      <c r="H22" s="54"/>
      <c r="I22" s="40"/>
      <c r="J22" s="22" t="s">
        <v>15</v>
      </c>
      <c r="K22" s="7" t="s">
        <v>16</v>
      </c>
      <c r="L22" s="7" t="s">
        <v>2</v>
      </c>
    </row>
    <row r="23" spans="2:13" ht="35.25" customHeight="1" x14ac:dyDescent="0.25">
      <c r="B23" s="8">
        <v>1</v>
      </c>
      <c r="C23" s="8" t="e">
        <f>VLOOKUP(K8,'[1]Tracking Sheet output'!$A$1:$AP$67,17,0)</f>
        <v>#N/A</v>
      </c>
      <c r="D23" s="48" t="e">
        <f>VLOOKUP(K8,'[1]Tracking Sheet output'!$A$1:$AP$67,15,0)</f>
        <v>#N/A</v>
      </c>
      <c r="E23" s="49"/>
      <c r="F23" s="49"/>
      <c r="G23" s="49"/>
      <c r="H23" s="49"/>
      <c r="I23" s="50"/>
      <c r="J23" s="9" t="e">
        <f>VLOOKUP(K8,'[1]Tracking Sheet output'!$A$1:$AP$67,16,0)</f>
        <v>#N/A</v>
      </c>
      <c r="K23" s="18" t="e">
        <f>VLOOKUP(K8,'[1]Tracking Sheet output'!$A$1:$AP$67,18,0)</f>
        <v>#N/A</v>
      </c>
      <c r="L23" s="27" t="e">
        <f>K23*J23</f>
        <v>#N/A</v>
      </c>
    </row>
    <row r="24" spans="2:13" ht="36" customHeight="1" x14ac:dyDescent="0.25">
      <c r="B24" s="8" t="e">
        <f>IF(VLOOKUP(K8,'[1]Tracking Sheet output'!$A$1:$AP$67,22,0)&lt;&gt;0,B23+1,  0 )</f>
        <v>#N/A</v>
      </c>
      <c r="C24" s="8" t="e">
        <f>IF(VLOOKUP(K8,'[1]Tracking Sheet output'!$A$1:$AP$67,22,0)&lt;&gt;0,VLOOKUP(K8,'[1]Tracking Sheet output'!$A$1:$AP$67,22,0),  0 )</f>
        <v>#N/A</v>
      </c>
      <c r="D24" s="48" t="e">
        <f>IF(VLOOKUP(K8,'[1]Tracking Sheet output'!$A$1:$AP$67,22,0)&lt;&gt;0,VLOOKUP(K8,'[1]Tracking Sheet output'!$A$1:$AP$67,20,0),  0 )</f>
        <v>#N/A</v>
      </c>
      <c r="E24" s="49"/>
      <c r="F24" s="49"/>
      <c r="G24" s="49"/>
      <c r="H24" s="49"/>
      <c r="I24" s="50"/>
      <c r="J24" s="9" t="e">
        <f>IF(VLOOKUP(K8,'[1]Tracking Sheet output'!$A$1:$AP$67,22,0)&lt;&gt;0,VLOOKUP(K8,'[1]Tracking Sheet output'!$A$1:$AP$67,21,0),  0 )</f>
        <v>#N/A</v>
      </c>
      <c r="K24" s="18" t="e">
        <f>IF(VLOOKUP(K8,'[1]Tracking Sheet output'!$A$1:$AP$67,22,0)&lt;&gt;0,VLOOKUP(K8,'[1]Tracking Sheet output'!$A$1:$AP$67,23,0),  0 )</f>
        <v>#N/A</v>
      </c>
      <c r="L24" s="27" t="e">
        <f>K24*J24</f>
        <v>#N/A</v>
      </c>
      <c r="M24" s="1">
        <v>4</v>
      </c>
    </row>
    <row r="25" spans="2:13" ht="35.25" customHeight="1" x14ac:dyDescent="0.25">
      <c r="B25" s="8" t="e">
        <f>IF(VLOOKUP(K8,'[1]Tracking Sheet output'!$A$1:$AP$67,22,0)&lt;&gt;0,B24+1,  0 )</f>
        <v>#N/A</v>
      </c>
      <c r="C25" s="8" t="e">
        <f>IF(VLOOKUP(K8,'[1]Tracking Sheet output'!$A$1:$AP$67,22,0)&lt;&gt;0,VLOOKUP(K8,'[1]Tracking Sheet output'!$A$1:$AP$67,27,0),  0 )</f>
        <v>#N/A</v>
      </c>
      <c r="D25" s="48" t="e">
        <f>IF(VLOOKUP(K8,'[1]Tracking Sheet output'!$A$1:$AP$67,22,0)&lt;&gt;0,VLOOKUP(K8,'[1]Tracking Sheet output'!$A$1:$AP$67,25,0),  0 )</f>
        <v>#N/A</v>
      </c>
      <c r="E25" s="49"/>
      <c r="F25" s="49"/>
      <c r="G25" s="49"/>
      <c r="H25" s="49"/>
      <c r="I25" s="50"/>
      <c r="J25" s="9" t="e">
        <f>IF(VLOOKUP(K8,'[1]Tracking Sheet output'!$A$1:$AP$67,22,0)&lt;&gt;0,VLOOKUP(K8,'[1]Tracking Sheet output'!$A$1:$AP$67,26,0),  0 )</f>
        <v>#N/A</v>
      </c>
      <c r="K25" s="18" t="e">
        <f>IF(VLOOKUP(K8,'[1]Tracking Sheet output'!$A$1:$AP$67,22,0)&lt;&gt;0,VLOOKUP(K8,'[1]Tracking Sheet output'!$A$1:$AP$67,28,0),  0 )</f>
        <v>#N/A</v>
      </c>
      <c r="L25" s="27" t="e">
        <f t="shared" ref="L25:L27" si="0">K25*J25</f>
        <v>#N/A</v>
      </c>
    </row>
    <row r="26" spans="2:13" ht="36.75" customHeight="1" x14ac:dyDescent="0.25">
      <c r="B26" s="8" t="e">
        <f>IF(VLOOKUP(K8,'[1]Tracking Sheet output'!$A$1:$AP$67,22,0)&lt;&gt;0,B25+1,  0 )</f>
        <v>#N/A</v>
      </c>
      <c r="C26" s="8" t="e">
        <f>IF(VLOOKUP(K8,'[1]Tracking Sheet output'!$A$1:$AP$67,22,0)&lt;&gt;0,VLOOKUP(K8,'[1]Tracking Sheet output'!$A$1:$AP$67,32,0),  0 )</f>
        <v>#N/A</v>
      </c>
      <c r="D26" s="48" t="e">
        <f>IF(VLOOKUP(K8,'[1]Tracking Sheet output'!$A$1:$AP$67,22,0)&lt;&gt;0,VLOOKUP(K8,'[1]Tracking Sheet output'!$A$1:$AP$67,30,0),  0 )</f>
        <v>#N/A</v>
      </c>
      <c r="E26" s="49"/>
      <c r="F26" s="49"/>
      <c r="G26" s="49"/>
      <c r="H26" s="49"/>
      <c r="I26" s="50"/>
      <c r="J26" s="9" t="e">
        <f>IF(VLOOKUP(K8,'[1]Tracking Sheet output'!$A$1:$AP$67,22,0)&lt;&gt;0,VLOOKUP(K8,'[1]Tracking Sheet output'!$A$1:$AP$67,31,0),  0 )</f>
        <v>#N/A</v>
      </c>
      <c r="K26" s="18" t="e">
        <f>IF(VLOOKUP(K8,'[1]Tracking Sheet output'!$A$1:$AP$67,22,0)&lt;&gt;0,VLOOKUP(K8,'[1]Tracking Sheet output'!$A$1:$AP$67,33,0),  0 )</f>
        <v>#N/A</v>
      </c>
      <c r="L26" s="27" t="e">
        <f t="shared" si="0"/>
        <v>#N/A</v>
      </c>
    </row>
    <row r="27" spans="2:13" ht="30" customHeight="1" x14ac:dyDescent="0.25">
      <c r="B27" s="8" t="e">
        <f>IF(VLOOKUP(K8,'[1]Tracking Sheet output'!$A$1:$AP$67,22,0)&lt;&gt;0,B26+1,  0 )</f>
        <v>#N/A</v>
      </c>
      <c r="C27" s="8" t="e">
        <f>IF(VLOOKUP(K8,'[1]Tracking Sheet output'!$A$1:$AP$67,22,0)&lt;&gt;0,VLOOKUP(K8,'[1]Tracking Sheet output'!$A$1:$AP$67,37,0),  0 )</f>
        <v>#N/A</v>
      </c>
      <c r="D27" s="48" t="e">
        <f>IF(VLOOKUP(K8,'[1]Tracking Sheet output'!$A$1:$AP$67,22,0)&lt;&gt;0,VLOOKUP(K8,'[1]Tracking Sheet output'!$A$1:$AP$67,35,0),  0 )</f>
        <v>#N/A</v>
      </c>
      <c r="E27" s="49"/>
      <c r="F27" s="49"/>
      <c r="G27" s="49"/>
      <c r="H27" s="49"/>
      <c r="I27" s="50"/>
      <c r="J27" s="9" t="e">
        <f>IF(VLOOKUP(K8,'[1]Tracking Sheet output'!$A$1:$AP$67,22,0)&lt;&gt;0,VLOOKUP(K8,'[1]Tracking Sheet output'!$A$1:$AP$67,36,0),  0 )</f>
        <v>#N/A</v>
      </c>
      <c r="K27" s="18" t="e">
        <f>IF(VLOOKUP(K8,'[1]Tracking Sheet output'!$A$1:$AP$67,22,0)&lt;&gt;0,VLOOKUP(K8,'[1]Tracking Sheet output'!$A$1:$AP$67,38,0),  0 )</f>
        <v>#N/A</v>
      </c>
      <c r="L27" s="27" t="e">
        <f t="shared" si="0"/>
        <v>#N/A</v>
      </c>
      <c r="M27" s="6"/>
    </row>
    <row r="28" spans="2:13" x14ac:dyDescent="0.25">
      <c r="B28" s="8"/>
      <c r="C28" s="8"/>
      <c r="D28" s="43"/>
      <c r="E28" s="38"/>
      <c r="F28" s="38"/>
      <c r="G28" s="38"/>
      <c r="H28" s="38"/>
      <c r="I28" s="44"/>
      <c r="J28" s="9"/>
      <c r="K28" s="10"/>
      <c r="L28" s="28"/>
      <c r="M28" s="6"/>
    </row>
    <row r="29" spans="2:13" x14ac:dyDescent="0.25">
      <c r="B29" s="8"/>
      <c r="C29" s="8"/>
      <c r="D29" s="43"/>
      <c r="E29" s="38"/>
      <c r="F29" s="38"/>
      <c r="G29" s="38"/>
      <c r="H29" s="38"/>
      <c r="I29" s="44"/>
      <c r="J29" s="9"/>
      <c r="K29" s="10"/>
      <c r="L29" s="28"/>
      <c r="M29" s="6"/>
    </row>
    <row r="30" spans="2:13" x14ac:dyDescent="0.25">
      <c r="B30" s="8"/>
      <c r="C30" s="8"/>
      <c r="D30" s="43"/>
      <c r="E30" s="38"/>
      <c r="F30" s="38"/>
      <c r="G30" s="38"/>
      <c r="H30" s="38"/>
      <c r="I30" s="44"/>
      <c r="J30" s="9"/>
      <c r="K30" s="10"/>
      <c r="L30" s="28"/>
      <c r="M30" s="6"/>
    </row>
    <row r="31" spans="2:13" x14ac:dyDescent="0.25">
      <c r="B31" s="8"/>
      <c r="C31" s="8"/>
      <c r="D31" s="43"/>
      <c r="E31" s="38"/>
      <c r="F31" s="38"/>
      <c r="G31" s="38"/>
      <c r="H31" s="38"/>
      <c r="I31" s="44"/>
      <c r="J31" s="9"/>
      <c r="K31" s="10"/>
      <c r="L31" s="28"/>
      <c r="M31" s="6"/>
    </row>
    <row r="32" spans="2:13" x14ac:dyDescent="0.25">
      <c r="B32" s="8"/>
      <c r="C32" s="8"/>
      <c r="D32" s="43"/>
      <c r="E32" s="38"/>
      <c r="F32" s="38"/>
      <c r="G32" s="38"/>
      <c r="H32" s="38"/>
      <c r="I32" s="44"/>
      <c r="J32" s="9"/>
      <c r="K32" s="10"/>
      <c r="L32" s="28"/>
      <c r="M32" s="6"/>
    </row>
    <row r="33" spans="2:13" x14ac:dyDescent="0.25">
      <c r="B33" s="11"/>
      <c r="C33" s="11"/>
      <c r="D33" s="45"/>
      <c r="E33" s="46"/>
      <c r="F33" s="46"/>
      <c r="G33" s="46"/>
      <c r="H33" s="46"/>
      <c r="I33" s="47"/>
      <c r="J33" s="12"/>
      <c r="K33" s="13"/>
      <c r="L33" s="29"/>
      <c r="M33" s="6"/>
    </row>
    <row r="34" spans="2:13" x14ac:dyDescent="0.25">
      <c r="J34" s="30" t="s">
        <v>17</v>
      </c>
      <c r="K34" s="31" t="s">
        <v>18</v>
      </c>
      <c r="L34" s="32" t="e">
        <f>SUM(L23:L33)</f>
        <v>#N/A</v>
      </c>
      <c r="M34" s="6"/>
    </row>
    <row r="35" spans="2:13" ht="15.75" thickBot="1" x14ac:dyDescent="0.3">
      <c r="B35" s="33" t="e">
        <f>VLOOKUP(K8,'[1]Tracking Sheet output'!$A$1:$AP$67,14,0)</f>
        <v>#N/A</v>
      </c>
      <c r="C35" s="34"/>
      <c r="D35" s="34"/>
      <c r="E35" s="34"/>
      <c r="F35" s="34"/>
      <c r="G35" s="34"/>
      <c r="H35" s="34"/>
      <c r="K35" s="31" t="s">
        <v>19</v>
      </c>
      <c r="L35" s="35">
        <v>0</v>
      </c>
      <c r="M35" s="6"/>
    </row>
    <row r="36" spans="2:13" ht="16.5" customHeight="1" thickTop="1" x14ac:dyDescent="0.25">
      <c r="B36" s="36"/>
      <c r="C36" s="2"/>
      <c r="D36" s="2"/>
      <c r="E36" s="2"/>
      <c r="F36" s="2"/>
      <c r="G36" s="2"/>
      <c r="H36" s="2"/>
      <c r="K36" s="14" t="s">
        <v>20</v>
      </c>
      <c r="L36" s="15" t="e">
        <f>SUM(L34)</f>
        <v>#N/A</v>
      </c>
      <c r="M36" s="6"/>
    </row>
    <row r="37" spans="2:13" x14ac:dyDescent="0.25">
      <c r="B37" s="36"/>
      <c r="E37" s="21"/>
      <c r="F37" s="21"/>
      <c r="G37" s="21"/>
      <c r="H37" s="21"/>
      <c r="M37" s="6"/>
    </row>
    <row r="38" spans="2:13" x14ac:dyDescent="0.25">
      <c r="B38" s="36"/>
      <c r="J38" s="21"/>
      <c r="K38" s="16"/>
      <c r="M38" s="6"/>
    </row>
    <row r="39" spans="2:13" x14ac:dyDescent="0.25">
      <c r="B39" s="36"/>
      <c r="J39" s="21"/>
      <c r="K39" s="16"/>
      <c r="M39" s="6"/>
    </row>
    <row r="40" spans="2:13" x14ac:dyDescent="0.25">
      <c r="B40" s="17" t="s">
        <v>21</v>
      </c>
      <c r="J40" s="16"/>
      <c r="K40" s="16"/>
      <c r="M40" s="6"/>
    </row>
    <row r="41" spans="2:13" x14ac:dyDescent="0.25">
      <c r="B41" s="19" t="e">
        <f>VLOOKUP(K8,'[1]Tracking Sheet output'!$A$1:$AP$67,10,0)</f>
        <v>#N/A</v>
      </c>
      <c r="J41" s="16"/>
      <c r="K41" s="16"/>
      <c r="M41" s="6"/>
    </row>
    <row r="42" spans="2:13" x14ac:dyDescent="0.25">
      <c r="B42" s="19" t="e">
        <f>VLOOKUP(K8,'[1]Tracking Sheet output'!$A$1:$AP$67,11,0)</f>
        <v>#N/A</v>
      </c>
    </row>
    <row r="43" spans="2:13" x14ac:dyDescent="0.25">
      <c r="B43" s="19" t="e">
        <f>VLOOKUP(K8,'[1]Tracking Sheet output'!$A$1:$AP$67,12,0)</f>
        <v>#N/A</v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left="0.25" right="0.25" top="0.75" bottom="0.75" header="0.3" footer="0.3"/>
  <pageSetup paperSize="9" scale="57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gb1</dc:creator>
  <cp:lastModifiedBy>admin</cp:lastModifiedBy>
  <cp:lastPrinted>2019-04-18T09:04:15Z</cp:lastPrinted>
  <dcterms:created xsi:type="dcterms:W3CDTF">2018-04-24T11:47:18Z</dcterms:created>
  <dcterms:modified xsi:type="dcterms:W3CDTF">2019-05-04T07:12:44Z</dcterms:modified>
</cp:coreProperties>
</file>