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NALYSIS\Analysis\SOURCE OF SHEET\ALIZADE\VISION TRADING\ADV\"/>
    </mc:Choice>
  </mc:AlternateContent>
  <bookViews>
    <workbookView xWindow="0" yWindow="0" windowWidth="15360" windowHeight="7665" activeTab="1"/>
  </bookViews>
  <sheets>
    <sheet name="Tracking Sheet output" sheetId="1" r:id="rId1"/>
    <sheet name="SQ" sheetId="3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BGJHNG" localSheetId="1" hidden="1">OFFSET([0]!Data.Top.Left,1,0)</definedName>
    <definedName name="BGJHNG" hidden="1">OFFSET([0]!Data.Top.Left,1,0)</definedName>
    <definedName name="CC" localSheetId="1">SQ!CC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1">SQ!Macro1</definedName>
    <definedName name="Macro1">[0]!Macro1</definedName>
    <definedName name="Macro2" localSheetId="1">SQ!Macro2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 localSheetId="1">SQ!P</definedName>
    <definedName name="P">[0]!P</definedName>
    <definedName name="PACK" localSheetId="1" hidden="1">OFFSET([0]!Data.Top.Left,1,0)</definedName>
    <definedName name="PACK" hidden="1">OFFSET([0]!Data.Top.Left,1,0)</definedName>
    <definedName name="_xlnm.Print_Area" localSheetId="1">SQ!$A$1:$J$42</definedName>
    <definedName name="qwdwqdqw" localSheetId="1" hidden="1">OFFSET([0]!Data.Top.Left,1,0)</definedName>
    <definedName name="qwdwqdqw" hidden="1">OFFSET([0]!Data.Top.Left,1,0)</definedName>
    <definedName name="SDGVDFGV" localSheetId="1" hidden="1">OFFSET([0]!Data.Top.Left,1,0)</definedName>
    <definedName name="SDGVDFGV" hidden="1">OFFSET([0]!Data.Top.Left,1,0)</definedName>
    <definedName name="sq" localSheetId="1">SQ!sq</definedName>
    <definedName name="sq">[0]!sq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I39" i="3" l="1"/>
  <c r="I38" i="3"/>
  <c r="I37" i="3"/>
  <c r="B30" i="3"/>
  <c r="I22" i="3"/>
  <c r="I21" i="3"/>
  <c r="I20" i="3"/>
  <c r="I25" i="3" s="1"/>
  <c r="I27" i="3" s="1"/>
  <c r="H22" i="3"/>
  <c r="H21" i="3"/>
  <c r="H20" i="3"/>
  <c r="G22" i="3"/>
  <c r="G21" i="3"/>
  <c r="G20" i="3"/>
  <c r="F22" i="3"/>
  <c r="F21" i="3"/>
  <c r="F20" i="3"/>
  <c r="B22" i="3"/>
  <c r="B21" i="3"/>
  <c r="B20" i="3"/>
  <c r="I12" i="3"/>
  <c r="H17" i="3"/>
  <c r="H16" i="3"/>
  <c r="B17" i="3"/>
  <c r="B16" i="3"/>
  <c r="B14" i="3"/>
  <c r="B13" i="3"/>
</calcChain>
</file>

<file path=xl/sharedStrings.xml><?xml version="1.0" encoding="utf-8"?>
<sst xmlns="http://schemas.openxmlformats.org/spreadsheetml/2006/main" count="556" uniqueCount="264">
  <si>
    <t>REF</t>
  </si>
  <si>
    <t>repExporter</t>
  </si>
  <si>
    <t>cityOfRepExporter</t>
  </si>
  <si>
    <t>exporter</t>
  </si>
  <si>
    <t>cityOfExporter</t>
  </si>
  <si>
    <t>importer</t>
  </si>
  <si>
    <t>cityOfImporter</t>
  </si>
  <si>
    <t>repImporter</t>
  </si>
  <si>
    <t>cityOfrepImporter</t>
  </si>
  <si>
    <t>Origin</t>
  </si>
  <si>
    <t>laoding</t>
  </si>
  <si>
    <t>Discharge</t>
  </si>
  <si>
    <t>totalAmount</t>
  </si>
  <si>
    <t>amountToWord</t>
  </si>
  <si>
    <t>p1name</t>
  </si>
  <si>
    <t>p1qty</t>
  </si>
  <si>
    <t>p1unit</t>
  </si>
  <si>
    <t>p1unitp</t>
  </si>
  <si>
    <t>p1total</t>
  </si>
  <si>
    <t>p2name</t>
  </si>
  <si>
    <t>p2qty</t>
  </si>
  <si>
    <t>p2unit</t>
  </si>
  <si>
    <t>p2unitp</t>
  </si>
  <si>
    <t>p2total</t>
  </si>
  <si>
    <t>p3name</t>
  </si>
  <si>
    <t>p3qty</t>
  </si>
  <si>
    <t>p3unit</t>
  </si>
  <si>
    <t>p3unitp</t>
  </si>
  <si>
    <t>p3total</t>
  </si>
  <si>
    <t>p4name</t>
  </si>
  <si>
    <t>p4qty</t>
  </si>
  <si>
    <t>p4unit</t>
  </si>
  <si>
    <t>p4unitp</t>
  </si>
  <si>
    <t>p4total</t>
  </si>
  <si>
    <t>p5name</t>
  </si>
  <si>
    <t>p5qty</t>
  </si>
  <si>
    <t>p5unit</t>
  </si>
  <si>
    <t>p5unitp</t>
  </si>
  <si>
    <t>p5total</t>
  </si>
  <si>
    <t>numOfClient</t>
  </si>
  <si>
    <t>currency</t>
  </si>
  <si>
    <t>date</t>
  </si>
  <si>
    <t>VT-252</t>
  </si>
  <si>
    <t>VISION TRADING INTERNATIONAL FZE</t>
  </si>
  <si>
    <t>Dubai, U.A.E</t>
  </si>
  <si>
    <t>SHANGHAI TOHAN INTERNATIONAL TRADING CO., LTD</t>
  </si>
  <si>
    <t>Shanghai, China</t>
  </si>
  <si>
    <t>MWFG TRADING LTD</t>
  </si>
  <si>
    <t>Vancouver, Canada</t>
  </si>
  <si>
    <t>Four Hundred Twenty Thousand Six Hundred Forty Six 24.0/100 canadian Dollars Only</t>
  </si>
  <si>
    <t>Popular Floor Deck Building Material Tile Making Machinery</t>
  </si>
  <si>
    <t>SETS</t>
  </si>
  <si>
    <t>Building Construction Material Steel Frabrication Structure</t>
  </si>
  <si>
    <t>CAD</t>
  </si>
  <si>
    <t>VT-194</t>
  </si>
  <si>
    <t>ALMAC ENDUSTRIYEL MAKINA VE SAGLIK</t>
  </si>
  <si>
    <t>Istanbul, Turkey</t>
  </si>
  <si>
    <t>Seventy Thousand Five Hundred Twenty Seven Euros Only</t>
  </si>
  <si>
    <t>Light Steel Structure Prefabricated Carport  Warehouse  Workshop (Q345B/Q235B)</t>
  </si>
  <si>
    <t>SQUARE METERS</t>
  </si>
  <si>
    <t>EURO</t>
  </si>
  <si>
    <t>VT-195</t>
  </si>
  <si>
    <t>GOLDEN CATTLE DESIGN INTEGRATED SOURCE CO LTD</t>
  </si>
  <si>
    <t>Tainan City, Taiwan</t>
  </si>
  <si>
    <t>Sixty Four Thousand One Hundred Ninety One 42.0/100 Euros Only</t>
  </si>
  <si>
    <t>Hot sale 1220*2440*13mm building material film faced plywood</t>
  </si>
  <si>
    <t>CBM</t>
  </si>
  <si>
    <t>VT-196</t>
  </si>
  <si>
    <t>ACC LIMITED</t>
  </si>
  <si>
    <t>Mumbai, India</t>
  </si>
  <si>
    <t>BLUE ALPHA GENERAL TRADING LLC</t>
  </si>
  <si>
    <t>One Million Ninety Six Thousand Nine Hundred Fifty Euros Only</t>
  </si>
  <si>
    <t>Film Faced Plywood Shuttering Plywood Formwork for construction</t>
  </si>
  <si>
    <t>201 304 316 Stainless Steel Plate</t>
  </si>
  <si>
    <t>TONS</t>
  </si>
  <si>
    <t>VT-197</t>
  </si>
  <si>
    <t>CS PLUS TEKSTIL KUYUMCULUK SANAYI</t>
  </si>
  <si>
    <t>Thirty Two Thousand Three Hundred Seventy One Euros Only</t>
  </si>
  <si>
    <t>Low Budget Modular Steel Structue Frame</t>
  </si>
  <si>
    <t>VT-198</t>
  </si>
  <si>
    <t xml:space="preserve">AKKIM YAPI KIMYASALLARI SAN VE RIC A S </t>
  </si>
  <si>
    <t>One Hundred Thirteen Thousand Four Hundred Ninety Four 44.0/100 Euros Only</t>
  </si>
  <si>
    <t>ANSI CertifiedÂ BuildingÂ Material/ConstructionÂ High Quality Fire Retardant Safety Netting (CSSN)</t>
  </si>
  <si>
    <t>PCS</t>
  </si>
  <si>
    <t>VT-212</t>
  </si>
  <si>
    <t>MARISO CORPORATION</t>
  </si>
  <si>
    <t>Twenty Three Thousand Four Hundred Thirty Three 70.0/100 Euros Only</t>
  </si>
  <si>
    <t>Q235B Prime Building Materials Welded Profile H Shape Steel Beam_x000D_</t>
  </si>
  <si>
    <t>VT-215</t>
  </si>
  <si>
    <t>HONG KONG WILL INTERNATIONAL INVESTMENT LIMITED</t>
  </si>
  <si>
    <t>Changchung, China</t>
  </si>
  <si>
    <t>CITY PULSE GENERAL TRADING L.L.C</t>
  </si>
  <si>
    <t>One Hundred Eighty Three Thousand Seven Hundred Forty Three 30.0/100 Euros Only</t>
  </si>
  <si>
    <t>High Quality 3-35mm PVC WPC Plastic Celuka Foam Board</t>
  </si>
  <si>
    <t>VT-218</t>
  </si>
  <si>
    <t>IBS UNTERNEHMENSBERATUNGSGESELLSCHAFT MBH</t>
  </si>
  <si>
    <t>Cologne, Germany</t>
  </si>
  <si>
    <t>Four Hundred Ninety Nine Thousand Three Hundred Thirty Two 60.0/100 Euros Only</t>
  </si>
  <si>
    <t>ASTM Cold Rolled Stainless Steel Sheet Building Material (304  316  317  904  2205)</t>
  </si>
  <si>
    <t>Glass Aluminum Sliding Door</t>
  </si>
  <si>
    <t>VT-141</t>
  </si>
  <si>
    <t>DNIEPER TRADE (S) PTE LTD</t>
  </si>
  <si>
    <t>Singapore, Singapore</t>
  </si>
  <si>
    <t>Sixty Nine Thousand Nine Hundred Eighty U.S.Dollars Only</t>
  </si>
  <si>
    <t>FRP/GRP Protective Cable Pipe</t>
  </si>
  <si>
    <t>KGS</t>
  </si>
  <si>
    <t>USD</t>
  </si>
  <si>
    <t>VT-149</t>
  </si>
  <si>
    <t>ADW METALLURGICAL CONSUMABLES LTD</t>
  </si>
  <si>
    <t>Dalian, China</t>
  </si>
  <si>
    <t>One Hundred Thousand U.S.Dollars Only</t>
  </si>
  <si>
    <t>Aluminum Awing Windows with Timber Reveal Install</t>
  </si>
  <si>
    <t>VT-147</t>
  </si>
  <si>
    <t>SHANDONG FUPPON AGRICULTURAL MACHINERY EQUIPMENT CO., LTD.</t>
  </si>
  <si>
    <t>Liaocheng, China</t>
  </si>
  <si>
    <t>IBS INTERNATIONAL GENERAL TRADING LLC</t>
  </si>
  <si>
    <t>Two Hundred Two Thousand Five Hundred U.S.Dollars Only</t>
  </si>
  <si>
    <t>Aluminum Panels</t>
  </si>
  <si>
    <t>VT-142</t>
  </si>
  <si>
    <t>UNITECH CO., LTD.</t>
  </si>
  <si>
    <t>Isehara, Japan</t>
  </si>
  <si>
    <t>One Hundred Sixty Six Thousand Two Hundred Forty U.S.Dollars Only</t>
  </si>
  <si>
    <t>Artificial Quartz Stone with SGS Standards (black Calacatta)</t>
  </si>
  <si>
    <t>Q235QC Hot Roll Bridge Steel Plate High Strength</t>
  </si>
  <si>
    <t>VT-146-CL</t>
  </si>
  <si>
    <t>Three Million Three Hundred Forty Eight Thousand Nine Hundred Twenty U.S.Dollars Only</t>
  </si>
  <si>
    <t>0.125-3.0mm Building Material Gi Galvanized Steel Coil</t>
  </si>
  <si>
    <t>Gypsum Block Production Line</t>
  </si>
  <si>
    <t>VT-206</t>
  </si>
  <si>
    <t xml:space="preserve">M.A.AHLI HK TRADING LIMITED </t>
  </si>
  <si>
    <t>Hong Kong, China</t>
  </si>
  <si>
    <t>One Hundred Seventy Nine Thousand Two Hundred Seventy Nine Euros Only</t>
  </si>
  <si>
    <t>Wrought Iron Doors Entrance Doors Design</t>
  </si>
  <si>
    <t>VT-207</t>
  </si>
  <si>
    <t>ASON GIDA TEKSTIL VE MAKINA SANAYI TICARET ANONIM SIRKETI</t>
  </si>
  <si>
    <t>Twenty Nine Thousand Five Hundred Eighty Eight Euros Only</t>
  </si>
  <si>
    <t>Waterproof Decorative Wood Plastic Composite Wall Panel (W2-P2)</t>
  </si>
  <si>
    <t>VT-199</t>
  </si>
  <si>
    <t>FI JOINT VENTURE PTY LTD</t>
  </si>
  <si>
    <t>Leederville, Australia</t>
  </si>
  <si>
    <t>Ninety Nine Thousand Eight Hundred Forty Euros Only</t>
  </si>
  <si>
    <t>Corrugated Prime Cold Rolled Hot Dipped Zinc Prepainted Color Coated PPGI PPGL Galvalume Galvanized Steel Sheet</t>
  </si>
  <si>
    <t>VT-210</t>
  </si>
  <si>
    <t>KANG FENG INTERNATIONAL ENTERPRISE LIMITED</t>
  </si>
  <si>
    <t>Nineteen Thousand One Hundred Four Euros Only</t>
  </si>
  <si>
    <t>Big Size Luxury Full Body Marble Floor Tile</t>
  </si>
  <si>
    <t>VT-208</t>
  </si>
  <si>
    <t>KAITO ENTERPRISES COMPANY LIMITED</t>
  </si>
  <si>
    <t>MACBETH DMCC</t>
  </si>
  <si>
    <t>Thirteen Thousand Six Hundred Thirty Nine Euros Only</t>
  </si>
  <si>
    <t>Powder Coating Aluminium Alloy Extrusion Profile</t>
  </si>
  <si>
    <t>VT-209</t>
  </si>
  <si>
    <t>R.B.AUTOMAZIONE S.R.L.</t>
  </si>
  <si>
    <t>Genova, Italy</t>
  </si>
  <si>
    <t>MAFA INTERATIONAL  INDUST</t>
  </si>
  <si>
    <t>Twenty Five Thousand Four Hundred Forty One Euros Only</t>
  </si>
  <si>
    <t>600X600mm Rough Surface Porcelain Beige Color 2cm Thick Tile</t>
  </si>
  <si>
    <t>VT-211</t>
  </si>
  <si>
    <t>KOLON GLOBAL CORPORATION</t>
  </si>
  <si>
    <t>Incheon, South Korea</t>
  </si>
  <si>
    <t>MPECO FZE</t>
  </si>
  <si>
    <t>One Hundred Sixty Five Thousand Three Hundred Sixteen Euros Only</t>
  </si>
  <si>
    <t>Artificial Quartz STONSe forÂ BuildingÂ MaterialÂ with SGS Report &amp; Ce Certificate (Calacatta)</t>
  </si>
  <si>
    <t>VT-205</t>
  </si>
  <si>
    <t>ANHUIARTS &amp; CRAFTS IMP.EXP.CO.LTD</t>
  </si>
  <si>
    <t>Anhui,China</t>
  </si>
  <si>
    <t>Twenty Thousand Two Hundred Thirty Two 60.0/100 Euros Only</t>
  </si>
  <si>
    <t>A36 Carbon Checkered Floor Steel Plate/Ms Checkered Plate</t>
  </si>
  <si>
    <t>VT-139</t>
  </si>
  <si>
    <t>CEMBRIT HOLDING</t>
  </si>
  <si>
    <t>Aalborg, Denmark</t>
  </si>
  <si>
    <t>BLUE GULF FZE</t>
  </si>
  <si>
    <t>Sharjah, U.A.E</t>
  </si>
  <si>
    <t>Sixty Six Thousand One Hundred Fifteen U.S.Dollars Only</t>
  </si>
  <si>
    <t>Material Hoist/Mini Hoist/Lift</t>
  </si>
  <si>
    <t>VT-219</t>
  </si>
  <si>
    <t>EUROFLUID HYDRAULIK GEN M B H</t>
  </si>
  <si>
    <t>Austria</t>
  </si>
  <si>
    <t>Eighty Eight Thousand Euros Only</t>
  </si>
  <si>
    <t>FRP Pultruded Box Section  FRP/GRP Pultrusion Profiles  Fiberglass Profiles</t>
  </si>
  <si>
    <t>MS</t>
  </si>
  <si>
    <t>VT-150</t>
  </si>
  <si>
    <t>ARAYMOND FLUID CONNECTION</t>
  </si>
  <si>
    <t>Grenoble, France</t>
  </si>
  <si>
    <t>Nine Thousand Six Hundred Forty 99.0/100 U.S.Dollars Only</t>
  </si>
  <si>
    <t>SGS Prefab Building Material Steel Construction</t>
  </si>
  <si>
    <t>VT-251</t>
  </si>
  <si>
    <t>INTERLINE (B) SDN BHD</t>
  </si>
  <si>
    <t>Bandar Seri Begawan, Brunei</t>
  </si>
  <si>
    <t>TRADE GULF FZE</t>
  </si>
  <si>
    <t>One Thousand One Hundred Nine 7.0/100 canadian Dollars Only</t>
  </si>
  <si>
    <t>FacadeÂ BuildingÂ DecorativeÂ MaterialÂ ACP/Mcp/A2 Fr Aluminum Composite Panel</t>
  </si>
  <si>
    <t>VT-250-CL</t>
  </si>
  <si>
    <t>Eight Hundred Eighty Eight Thousand Eight Hundred Fifty Eight 64.0/100 canadian Dollars Only</t>
  </si>
  <si>
    <t>Lightweight Stone Aluminum Honeycomb Panels</t>
  </si>
  <si>
    <t>VT-193</t>
  </si>
  <si>
    <t>APPLIED INNOVATION MANAGEMENT IN SWEDEN AB</t>
  </si>
  <si>
    <t>Solna, Sweden</t>
  </si>
  <si>
    <t>Twenty Two Thousand Euros Only</t>
  </si>
  <si>
    <t>VT-135-CL</t>
  </si>
  <si>
    <t>TALENT AND TITAN TRADING PTE. LTD</t>
  </si>
  <si>
    <t>Two Million Five Hundred Twenty Eight Thousand Nine Hundred Twelve 63.0/100 U.S.Dollars Only</t>
  </si>
  <si>
    <t>0.15*665mm Ral3009 PPGI Corrugated Prepainted Steel Roofing Sheet</t>
  </si>
  <si>
    <t>Economic Embossed Coated Aluminum Coil</t>
  </si>
  <si>
    <t>VT-242</t>
  </si>
  <si>
    <t>Guangzhou Master Building Material Co. Ltd</t>
  </si>
  <si>
    <t>Guangzhou, China</t>
  </si>
  <si>
    <t>GOLDEN CORAL LLC</t>
  </si>
  <si>
    <t>One Hundred Eighty One Thousand Nine Hundred Twenty Nine 50.0/100 canadian Dollars Only</t>
  </si>
  <si>
    <t>Black/Brown Film Faced Plywood WBP Glue</t>
  </si>
  <si>
    <t>CBS</t>
  </si>
  <si>
    <t>27/11/2018</t>
  </si>
  <si>
    <t>07/11/2018</t>
  </si>
  <si>
    <t>18/11/2018</t>
  </si>
  <si>
    <t>21/11/2018</t>
  </si>
  <si>
    <t>23/11/2018</t>
  </si>
  <si>
    <t>02/01/2019</t>
  </si>
  <si>
    <t>18/01/2019</t>
  </si>
  <si>
    <t>26/01/2019</t>
  </si>
  <si>
    <t>04/01/2019</t>
  </si>
  <si>
    <t>19/01/2019</t>
  </si>
  <si>
    <t>08/01/2019</t>
  </si>
  <si>
    <t>11/01/2019</t>
  </si>
  <si>
    <t>24/12/2018</t>
  </si>
  <si>
    <t>27/12/2018</t>
  </si>
  <si>
    <t>07/12/2018</t>
  </si>
  <si>
    <t>31/12/2018</t>
  </si>
  <si>
    <t>30/12/2018</t>
  </si>
  <si>
    <t>17/12/2018</t>
  </si>
  <si>
    <t>09/12/2018</t>
  </si>
  <si>
    <t>03/02/2019</t>
  </si>
  <si>
    <t>28/10/2018</t>
  </si>
  <si>
    <t>26/10/2018</t>
  </si>
  <si>
    <t>10/10/2018</t>
  </si>
  <si>
    <t>30/09/2018</t>
  </si>
  <si>
    <t>SALES QUOTATION</t>
  </si>
  <si>
    <t>EXPORTER:</t>
  </si>
  <si>
    <t>Date:</t>
  </si>
  <si>
    <t>Reference:</t>
  </si>
  <si>
    <t>REPRESENTATIVE OF IMPORTER:</t>
  </si>
  <si>
    <t>SHIP TO:</t>
  </si>
  <si>
    <t>Description</t>
  </si>
  <si>
    <t>Qty.</t>
  </si>
  <si>
    <t>Unit</t>
  </si>
  <si>
    <t>Unit Price</t>
  </si>
  <si>
    <t>Amount</t>
  </si>
  <si>
    <t>Sub-Total</t>
  </si>
  <si>
    <t>Others:</t>
  </si>
  <si>
    <t>-</t>
  </si>
  <si>
    <t>Total Amount</t>
  </si>
  <si>
    <t>Amount in Words:</t>
  </si>
  <si>
    <t>PAYMENT TERMS:</t>
  </si>
  <si>
    <t>SHIPMENT MODE:</t>
  </si>
  <si>
    <t>SHIPMENT TERMS:</t>
  </si>
  <si>
    <t>PACKAGING:</t>
  </si>
  <si>
    <t>ORIGIN:</t>
  </si>
  <si>
    <t>LOADING :</t>
  </si>
  <si>
    <t>DISCHARGE :</t>
  </si>
  <si>
    <t>Prepared By: ____________________________________________</t>
  </si>
  <si>
    <t>Container</t>
  </si>
  <si>
    <t>100 % Cash Advance</t>
  </si>
  <si>
    <t>By Sea</t>
  </si>
  <si>
    <t>Ex Factory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</si>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</sst>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AED]\ #,##0.00_);\([$AED]\ #,##0.00\)"/>
    <numFmt numFmtId="167" formatCode="_([$€-2]\ * #,##0.00_);_([$€-2]\ * \(#,##0.00\);_([$€-2]\ * &quot;-&quot;??_);_(@_)"/>
    <numFmt numFmtId="168" formatCode="_-[$AED]\ * #,##0.00_-;\-[$AED]\ * #,##0.00_-;_-[$AED]\ * &quot;-&quot;??_-;_-@_-"/>
    <numFmt numFmtId="169" formatCode="_-[$€-2]\ * #,##0.00_-;\-[$€-2]\ * #,##0.00_-;_-[$€-2]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14" fontId="0" fillId="0" borderId="0" xfId="0" quotePrefix="1" applyNumberFormat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164" fontId="0" fillId="0" borderId="0" xfId="42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3" fillId="33" borderId="1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3" fillId="33" borderId="11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7" fillId="0" borderId="0" xfId="42" applyFont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21" fillId="0" borderId="16" xfId="43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167" fontId="22" fillId="0" borderId="0" xfId="0" applyNumberFormat="1" applyFont="1" applyAlignment="1">
      <alignment horizontal="right" vertical="center"/>
    </xf>
    <xf numFmtId="0" fontId="23" fillId="33" borderId="17" xfId="0" applyFont="1" applyFill="1" applyBorder="1" applyAlignment="1">
      <alignment vertical="center"/>
    </xf>
    <xf numFmtId="0" fontId="23" fillId="33" borderId="12" xfId="0" applyFont="1" applyFill="1" applyBorder="1" applyAlignment="1">
      <alignment vertical="center"/>
    </xf>
    <xf numFmtId="0" fontId="29" fillId="33" borderId="12" xfId="0" applyFont="1" applyFill="1" applyBorder="1" applyAlignment="1">
      <alignment vertical="center"/>
    </xf>
    <xf numFmtId="0" fontId="29" fillId="33" borderId="18" xfId="0" applyFont="1" applyFill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19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168" fontId="21" fillId="0" borderId="16" xfId="0" applyNumberFormat="1" applyFont="1" applyBorder="1" applyAlignment="1">
      <alignment horizontal="center" vertical="center"/>
    </xf>
    <xf numFmtId="168" fontId="21" fillId="0" borderId="16" xfId="43" applyNumberFormat="1" applyFont="1" applyBorder="1" applyAlignment="1">
      <alignment horizontal="center" vertical="center"/>
    </xf>
    <xf numFmtId="168" fontId="21" fillId="0" borderId="11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14" fontId="24" fillId="0" borderId="11" xfId="0" quotePrefix="1" applyNumberFormat="1" applyFont="1" applyBorder="1" applyAlignment="1">
      <alignment horizontal="left" vertical="center"/>
    </xf>
    <xf numFmtId="0" fontId="31" fillId="0" borderId="16" xfId="0" applyFont="1" applyBorder="1" applyAlignment="1">
      <alignment horizontal="left" vertical="center"/>
    </xf>
    <xf numFmtId="0" fontId="31" fillId="0" borderId="23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24" fillId="0" borderId="19" xfId="0" applyFont="1" applyBorder="1" applyAlignment="1">
      <alignment horizontal="left" vertic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21" fillId="0" borderId="10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0" fillId="33" borderId="0" xfId="0" applyFont="1" applyFill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169" fontId="23" fillId="33" borderId="11" xfId="43" applyNumberFormat="1" applyFont="1" applyFill="1" applyBorder="1" applyAlignment="1">
      <alignment horizontal="center" vertical="center"/>
    </xf>
    <xf numFmtId="169" fontId="21" fillId="0" borderId="16" xfId="43" applyNumberFormat="1" applyFont="1" applyBorder="1" applyAlignment="1">
      <alignment horizontal="center" vertical="center"/>
    </xf>
    <xf numFmtId="169" fontId="21" fillId="0" borderId="15" xfId="0" applyNumberFormat="1" applyFont="1" applyBorder="1" applyAlignment="1">
      <alignment horizontal="center" vertical="center"/>
    </xf>
    <xf numFmtId="169" fontId="21" fillId="0" borderId="15" xfId="43" applyNumberFormat="1" applyFont="1" applyBorder="1" applyAlignment="1">
      <alignment horizontal="center" vertical="center"/>
    </xf>
    <xf numFmtId="169" fontId="21" fillId="0" borderId="16" xfId="0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106650</xdr:colOff>
      <xdr:row>36</xdr:row>
      <xdr:rowOff>42242</xdr:rowOff>
    </xdr:from>
    <xdr:to>
      <xdr:col>5</xdr:col>
      <xdr:colOff>415647</xdr:colOff>
      <xdr:row>40</xdr:row>
      <xdr:rowOff>8715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5F94D-E48A-4B9E-A3CF-9375009BD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50" y="7928942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31</xdr:row>
      <xdr:rowOff>42335</xdr:rowOff>
    </xdr:from>
    <xdr:to>
      <xdr:col>3</xdr:col>
      <xdr:colOff>512579</xdr:colOff>
      <xdr:row>37</xdr:row>
      <xdr:rowOff>140578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373592" y="6881285"/>
          <a:ext cx="1617479" cy="1355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workbookViewId="0">
      <selection activeCell="F36" sqref="F36"/>
    </sheetView>
  </sheetViews>
  <sheetFormatPr defaultRowHeight="15" x14ac:dyDescent="0.25"/>
  <cols>
    <col min="42" max="42" width="10.71093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55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J2" t="s">
        <v>263</v>
      </c>
      <c r="K2" t="s">
        <v>46</v>
      </c>
      <c r="L2" t="s">
        <v>48</v>
      </c>
      <c r="M2">
        <v>420646.24</v>
      </c>
      <c r="N2" t="s">
        <v>49</v>
      </c>
      <c r="O2" t="s">
        <v>50</v>
      </c>
      <c r="P2">
        <v>5</v>
      </c>
      <c r="Q2" t="s">
        <v>51</v>
      </c>
      <c r="R2">
        <v>20895.52</v>
      </c>
      <c r="S2">
        <v>104477.6</v>
      </c>
      <c r="T2" t="s">
        <v>52</v>
      </c>
      <c r="U2">
        <v>3512</v>
      </c>
      <c r="V2" t="s">
        <v>51</v>
      </c>
      <c r="W2">
        <v>90.03</v>
      </c>
      <c r="X2">
        <v>316168.64</v>
      </c>
      <c r="AO2" t="s">
        <v>53</v>
      </c>
      <c r="AP2" s="1" t="s">
        <v>211</v>
      </c>
    </row>
    <row r="3" spans="1:42" x14ac:dyDescent="0.25">
      <c r="A3" s="55" t="s">
        <v>54</v>
      </c>
      <c r="B3" t="s">
        <v>43</v>
      </c>
      <c r="C3" t="s">
        <v>44</v>
      </c>
      <c r="D3" t="s">
        <v>45</v>
      </c>
      <c r="E3" t="s">
        <v>46</v>
      </c>
      <c r="F3" t="s">
        <v>55</v>
      </c>
      <c r="G3" t="s">
        <v>56</v>
      </c>
      <c r="J3" t="s">
        <v>263</v>
      </c>
      <c r="K3" t="s">
        <v>46</v>
      </c>
      <c r="L3" t="s">
        <v>56</v>
      </c>
      <c r="M3">
        <v>70527</v>
      </c>
      <c r="N3" t="s">
        <v>57</v>
      </c>
      <c r="O3" t="s">
        <v>58</v>
      </c>
      <c r="P3">
        <v>2821</v>
      </c>
      <c r="Q3" t="s">
        <v>59</v>
      </c>
      <c r="R3">
        <v>25</v>
      </c>
      <c r="S3">
        <v>70527</v>
      </c>
      <c r="AO3" t="s">
        <v>60</v>
      </c>
      <c r="AP3" s="1" t="s">
        <v>212</v>
      </c>
    </row>
    <row r="4" spans="1:42" x14ac:dyDescent="0.25">
      <c r="A4" s="55" t="s">
        <v>61</v>
      </c>
      <c r="B4" t="s">
        <v>43</v>
      </c>
      <c r="C4" t="s">
        <v>44</v>
      </c>
      <c r="D4" t="s">
        <v>45</v>
      </c>
      <c r="E4" t="s">
        <v>46</v>
      </c>
      <c r="F4" t="s">
        <v>62</v>
      </c>
      <c r="G4" t="s">
        <v>63</v>
      </c>
      <c r="J4" t="s">
        <v>263</v>
      </c>
      <c r="K4" t="s">
        <v>46</v>
      </c>
      <c r="L4" t="s">
        <v>63</v>
      </c>
      <c r="M4">
        <v>64191.42</v>
      </c>
      <c r="N4" t="s">
        <v>64</v>
      </c>
      <c r="O4" t="s">
        <v>65</v>
      </c>
      <c r="P4">
        <v>128</v>
      </c>
      <c r="Q4" t="s">
        <v>66</v>
      </c>
      <c r="R4">
        <v>501.5</v>
      </c>
      <c r="S4">
        <v>64191.42</v>
      </c>
      <c r="AO4" t="s">
        <v>60</v>
      </c>
      <c r="AP4" s="1" t="s">
        <v>213</v>
      </c>
    </row>
    <row r="5" spans="1:42" x14ac:dyDescent="0.25">
      <c r="A5" s="55" t="s">
        <v>67</v>
      </c>
      <c r="B5" t="s">
        <v>43</v>
      </c>
      <c r="C5" t="s">
        <v>44</v>
      </c>
      <c r="D5" t="s">
        <v>45</v>
      </c>
      <c r="E5" t="s">
        <v>46</v>
      </c>
      <c r="F5" t="s">
        <v>68</v>
      </c>
      <c r="G5" t="s">
        <v>69</v>
      </c>
      <c r="H5" t="s">
        <v>70</v>
      </c>
      <c r="I5" t="s">
        <v>44</v>
      </c>
      <c r="J5" t="s">
        <v>263</v>
      </c>
      <c r="K5" t="s">
        <v>46</v>
      </c>
      <c r="L5" t="s">
        <v>69</v>
      </c>
      <c r="M5">
        <v>1096950</v>
      </c>
      <c r="N5" t="s">
        <v>71</v>
      </c>
      <c r="O5" t="s">
        <v>72</v>
      </c>
      <c r="P5">
        <v>1047</v>
      </c>
      <c r="Q5" t="s">
        <v>66</v>
      </c>
      <c r="R5">
        <v>674.16</v>
      </c>
      <c r="S5">
        <v>705845.52</v>
      </c>
      <c r="T5" t="s">
        <v>73</v>
      </c>
      <c r="U5">
        <v>601</v>
      </c>
      <c r="V5" t="s">
        <v>74</v>
      </c>
      <c r="W5">
        <v>650.76</v>
      </c>
      <c r="X5">
        <v>391104.48</v>
      </c>
      <c r="AO5" t="s">
        <v>60</v>
      </c>
      <c r="AP5" s="1" t="s">
        <v>213</v>
      </c>
    </row>
    <row r="6" spans="1:42" x14ac:dyDescent="0.25">
      <c r="A6" s="55" t="s">
        <v>75</v>
      </c>
      <c r="B6" t="s">
        <v>43</v>
      </c>
      <c r="C6" t="s">
        <v>44</v>
      </c>
      <c r="D6" t="s">
        <v>45</v>
      </c>
      <c r="E6" t="s">
        <v>46</v>
      </c>
      <c r="F6" t="s">
        <v>76</v>
      </c>
      <c r="G6" t="s">
        <v>56</v>
      </c>
      <c r="J6" t="s">
        <v>263</v>
      </c>
      <c r="K6" t="s">
        <v>46</v>
      </c>
      <c r="L6" t="s">
        <v>56</v>
      </c>
      <c r="M6">
        <v>32371</v>
      </c>
      <c r="N6" t="s">
        <v>77</v>
      </c>
      <c r="O6" t="s">
        <v>78</v>
      </c>
      <c r="P6">
        <v>404</v>
      </c>
      <c r="Q6" t="s">
        <v>59</v>
      </c>
      <c r="R6">
        <v>80.13</v>
      </c>
      <c r="S6">
        <v>32371</v>
      </c>
      <c r="AO6" t="s">
        <v>60</v>
      </c>
      <c r="AP6" s="1" t="s">
        <v>214</v>
      </c>
    </row>
    <row r="7" spans="1:42" x14ac:dyDescent="0.25">
      <c r="A7" s="55" t="s">
        <v>79</v>
      </c>
      <c r="B7" t="s">
        <v>43</v>
      </c>
      <c r="C7" t="s">
        <v>44</v>
      </c>
      <c r="D7" t="s">
        <v>45</v>
      </c>
      <c r="E7" t="s">
        <v>46</v>
      </c>
      <c r="F7" t="s">
        <v>80</v>
      </c>
      <c r="G7" t="s">
        <v>56</v>
      </c>
      <c r="J7" t="s">
        <v>263</v>
      </c>
      <c r="K7" t="s">
        <v>46</v>
      </c>
      <c r="L7" t="s">
        <v>56</v>
      </c>
      <c r="M7">
        <v>113494.44</v>
      </c>
      <c r="N7" t="s">
        <v>81</v>
      </c>
      <c r="O7" t="s">
        <v>82</v>
      </c>
      <c r="P7">
        <v>2182</v>
      </c>
      <c r="Q7" t="s">
        <v>83</v>
      </c>
      <c r="R7">
        <v>52.01</v>
      </c>
      <c r="S7">
        <v>113494.44</v>
      </c>
      <c r="AO7" t="s">
        <v>60</v>
      </c>
      <c r="AP7" s="1" t="s">
        <v>215</v>
      </c>
    </row>
    <row r="8" spans="1:42" x14ac:dyDescent="0.25">
      <c r="A8" s="56" t="s">
        <v>84</v>
      </c>
      <c r="B8" t="s">
        <v>43</v>
      </c>
      <c r="C8" t="s">
        <v>44</v>
      </c>
      <c r="D8" t="s">
        <v>45</v>
      </c>
      <c r="E8" t="s">
        <v>46</v>
      </c>
      <c r="F8" t="s">
        <v>85</v>
      </c>
      <c r="G8" t="s">
        <v>46</v>
      </c>
      <c r="J8" t="s">
        <v>263</v>
      </c>
      <c r="K8" t="s">
        <v>46</v>
      </c>
      <c r="L8" t="s">
        <v>46</v>
      </c>
      <c r="M8">
        <v>23433.7</v>
      </c>
      <c r="N8" t="s">
        <v>86</v>
      </c>
      <c r="O8" t="s">
        <v>87</v>
      </c>
      <c r="P8">
        <v>29</v>
      </c>
      <c r="Q8" t="s">
        <v>74</v>
      </c>
      <c r="R8">
        <v>808.06</v>
      </c>
      <c r="S8">
        <v>23433.7</v>
      </c>
      <c r="AO8" t="s">
        <v>60</v>
      </c>
      <c r="AP8" s="1" t="s">
        <v>216</v>
      </c>
    </row>
    <row r="9" spans="1:42" x14ac:dyDescent="0.25">
      <c r="A9" s="56" t="s">
        <v>88</v>
      </c>
      <c r="B9" t="s">
        <v>43</v>
      </c>
      <c r="C9" t="s">
        <v>44</v>
      </c>
      <c r="D9" t="s">
        <v>45</v>
      </c>
      <c r="E9" t="s">
        <v>46</v>
      </c>
      <c r="F9" t="s">
        <v>89</v>
      </c>
      <c r="G9" t="s">
        <v>90</v>
      </c>
      <c r="H9" t="s">
        <v>91</v>
      </c>
      <c r="I9" t="s">
        <v>44</v>
      </c>
      <c r="J9" t="s">
        <v>263</v>
      </c>
      <c r="K9" t="s">
        <v>46</v>
      </c>
      <c r="L9" t="s">
        <v>90</v>
      </c>
      <c r="M9">
        <v>183743.3</v>
      </c>
      <c r="N9" t="s">
        <v>92</v>
      </c>
      <c r="O9" t="s">
        <v>93</v>
      </c>
      <c r="P9">
        <v>183</v>
      </c>
      <c r="Q9" t="s">
        <v>74</v>
      </c>
      <c r="R9">
        <v>1004.06</v>
      </c>
      <c r="S9">
        <v>183743.3</v>
      </c>
      <c r="AO9" t="s">
        <v>60</v>
      </c>
      <c r="AP9" s="1" t="s">
        <v>217</v>
      </c>
    </row>
    <row r="10" spans="1:42" x14ac:dyDescent="0.25">
      <c r="A10" s="56" t="s">
        <v>94</v>
      </c>
      <c r="B10" t="s">
        <v>43</v>
      </c>
      <c r="C10" t="s">
        <v>44</v>
      </c>
      <c r="D10" t="s">
        <v>45</v>
      </c>
      <c r="E10" t="s">
        <v>46</v>
      </c>
      <c r="F10" t="s">
        <v>95</v>
      </c>
      <c r="G10" t="s">
        <v>96</v>
      </c>
      <c r="J10" t="s">
        <v>263</v>
      </c>
      <c r="K10" t="s">
        <v>46</v>
      </c>
      <c r="L10" t="s">
        <v>96</v>
      </c>
      <c r="M10">
        <v>499332.6</v>
      </c>
      <c r="N10" t="s">
        <v>97</v>
      </c>
      <c r="O10" t="s">
        <v>98</v>
      </c>
      <c r="P10">
        <v>32</v>
      </c>
      <c r="Q10" t="s">
        <v>74</v>
      </c>
      <c r="R10">
        <v>6741.57</v>
      </c>
      <c r="S10">
        <v>215730.24</v>
      </c>
      <c r="T10" t="s">
        <v>99</v>
      </c>
      <c r="U10">
        <v>1233</v>
      </c>
      <c r="V10" t="s">
        <v>59</v>
      </c>
      <c r="W10">
        <v>230.01</v>
      </c>
      <c r="X10">
        <v>283602.36</v>
      </c>
      <c r="AO10" t="s">
        <v>60</v>
      </c>
      <c r="AP10" s="1" t="s">
        <v>218</v>
      </c>
    </row>
    <row r="11" spans="1:42" x14ac:dyDescent="0.25">
      <c r="A11" s="56" t="s">
        <v>100</v>
      </c>
      <c r="B11" t="s">
        <v>43</v>
      </c>
      <c r="C11" t="s">
        <v>44</v>
      </c>
      <c r="D11" t="s">
        <v>45</v>
      </c>
      <c r="E11" t="s">
        <v>46</v>
      </c>
      <c r="F11" t="s">
        <v>101</v>
      </c>
      <c r="G11" t="s">
        <v>102</v>
      </c>
      <c r="J11" t="s">
        <v>263</v>
      </c>
      <c r="K11" t="s">
        <v>46</v>
      </c>
      <c r="L11" t="s">
        <v>102</v>
      </c>
      <c r="M11">
        <v>69980</v>
      </c>
      <c r="N11" t="s">
        <v>103</v>
      </c>
      <c r="O11" t="s">
        <v>104</v>
      </c>
      <c r="P11">
        <v>2332</v>
      </c>
      <c r="Q11" t="s">
        <v>105</v>
      </c>
      <c r="R11">
        <v>30.01</v>
      </c>
      <c r="S11">
        <v>69980</v>
      </c>
      <c r="AO11" t="s">
        <v>106</v>
      </c>
      <c r="AP11" s="1" t="s">
        <v>219</v>
      </c>
    </row>
    <row r="12" spans="1:42" x14ac:dyDescent="0.25">
      <c r="A12" s="56" t="s">
        <v>107</v>
      </c>
      <c r="B12" t="s">
        <v>43</v>
      </c>
      <c r="C12" t="s">
        <v>44</v>
      </c>
      <c r="D12" t="s">
        <v>45</v>
      </c>
      <c r="E12" t="s">
        <v>46</v>
      </c>
      <c r="F12" t="s">
        <v>108</v>
      </c>
      <c r="G12" t="s">
        <v>109</v>
      </c>
      <c r="J12" t="s">
        <v>263</v>
      </c>
      <c r="K12" t="s">
        <v>46</v>
      </c>
      <c r="L12" t="s">
        <v>109</v>
      </c>
      <c r="M12">
        <v>100000</v>
      </c>
      <c r="N12" t="s">
        <v>110</v>
      </c>
      <c r="O12" t="s">
        <v>111</v>
      </c>
      <c r="P12">
        <v>1000</v>
      </c>
      <c r="Q12" t="s">
        <v>59</v>
      </c>
      <c r="R12">
        <v>100</v>
      </c>
      <c r="S12">
        <v>100000</v>
      </c>
      <c r="AO12" t="s">
        <v>106</v>
      </c>
      <c r="AP12" s="1" t="s">
        <v>218</v>
      </c>
    </row>
    <row r="13" spans="1:42" x14ac:dyDescent="0.25">
      <c r="A13" s="56" t="s">
        <v>112</v>
      </c>
      <c r="B13" t="s">
        <v>43</v>
      </c>
      <c r="C13" t="s">
        <v>44</v>
      </c>
      <c r="D13" t="s">
        <v>45</v>
      </c>
      <c r="E13" t="s">
        <v>46</v>
      </c>
      <c r="F13" t="s">
        <v>113</v>
      </c>
      <c r="G13" t="s">
        <v>114</v>
      </c>
      <c r="H13" t="s">
        <v>115</v>
      </c>
      <c r="I13" t="s">
        <v>44</v>
      </c>
      <c r="J13" t="s">
        <v>263</v>
      </c>
      <c r="K13" t="s">
        <v>46</v>
      </c>
      <c r="L13" t="s">
        <v>114</v>
      </c>
      <c r="M13">
        <v>202500</v>
      </c>
      <c r="N13" t="s">
        <v>116</v>
      </c>
      <c r="O13" t="s">
        <v>117</v>
      </c>
      <c r="P13">
        <v>3375</v>
      </c>
      <c r="Q13" t="s">
        <v>59</v>
      </c>
      <c r="R13">
        <v>60</v>
      </c>
      <c r="S13">
        <v>202500</v>
      </c>
      <c r="AO13" t="s">
        <v>106</v>
      </c>
      <c r="AP13" s="1" t="s">
        <v>220</v>
      </c>
    </row>
    <row r="14" spans="1:42" x14ac:dyDescent="0.25">
      <c r="A14" s="56" t="s">
        <v>118</v>
      </c>
      <c r="B14" t="s">
        <v>43</v>
      </c>
      <c r="C14" t="s">
        <v>44</v>
      </c>
      <c r="D14" t="s">
        <v>45</v>
      </c>
      <c r="E14" t="s">
        <v>46</v>
      </c>
      <c r="F14" t="s">
        <v>119</v>
      </c>
      <c r="G14" t="s">
        <v>120</v>
      </c>
      <c r="J14" t="s">
        <v>263</v>
      </c>
      <c r="K14" t="s">
        <v>46</v>
      </c>
      <c r="L14" t="s">
        <v>120</v>
      </c>
      <c r="M14">
        <v>166240</v>
      </c>
      <c r="N14" t="s">
        <v>121</v>
      </c>
      <c r="O14" t="s">
        <v>122</v>
      </c>
      <c r="P14">
        <v>1561</v>
      </c>
      <c r="Q14" t="s">
        <v>83</v>
      </c>
      <c r="R14">
        <v>60</v>
      </c>
      <c r="S14">
        <v>93660</v>
      </c>
      <c r="T14" t="s">
        <v>123</v>
      </c>
      <c r="U14">
        <v>145</v>
      </c>
      <c r="V14" t="s">
        <v>74</v>
      </c>
      <c r="W14">
        <v>500.55</v>
      </c>
      <c r="X14">
        <v>72580</v>
      </c>
      <c r="AO14" t="s">
        <v>106</v>
      </c>
      <c r="AP14" s="1" t="s">
        <v>221</v>
      </c>
    </row>
    <row r="15" spans="1:42" x14ac:dyDescent="0.25">
      <c r="A15" s="56" t="s">
        <v>124</v>
      </c>
      <c r="B15" t="s">
        <v>43</v>
      </c>
      <c r="C15" t="s">
        <v>44</v>
      </c>
      <c r="D15" t="s">
        <v>45</v>
      </c>
      <c r="E15" t="s">
        <v>46</v>
      </c>
      <c r="F15" t="s">
        <v>101</v>
      </c>
      <c r="G15" t="s">
        <v>102</v>
      </c>
      <c r="J15" t="s">
        <v>263</v>
      </c>
      <c r="K15" t="s">
        <v>46</v>
      </c>
      <c r="L15" t="s">
        <v>102</v>
      </c>
      <c r="M15">
        <v>3348920</v>
      </c>
      <c r="N15" t="s">
        <v>125</v>
      </c>
      <c r="O15" t="s">
        <v>126</v>
      </c>
      <c r="P15">
        <v>1356</v>
      </c>
      <c r="Q15" t="s">
        <v>74</v>
      </c>
      <c r="R15">
        <v>600</v>
      </c>
      <c r="S15">
        <v>813600</v>
      </c>
      <c r="T15" t="s">
        <v>127</v>
      </c>
      <c r="U15">
        <v>25</v>
      </c>
      <c r="V15" t="s">
        <v>51</v>
      </c>
      <c r="W15">
        <v>101412.8</v>
      </c>
      <c r="X15">
        <v>2535320</v>
      </c>
      <c r="AO15" t="s">
        <v>106</v>
      </c>
      <c r="AP15" s="1" t="s">
        <v>222</v>
      </c>
    </row>
    <row r="16" spans="1:42" x14ac:dyDescent="0.25">
      <c r="A16" s="57" t="s">
        <v>128</v>
      </c>
      <c r="B16" t="s">
        <v>43</v>
      </c>
      <c r="C16" t="s">
        <v>44</v>
      </c>
      <c r="D16" t="s">
        <v>45</v>
      </c>
      <c r="E16" t="s">
        <v>46</v>
      </c>
      <c r="F16" t="s">
        <v>129</v>
      </c>
      <c r="G16" t="s">
        <v>130</v>
      </c>
      <c r="J16" t="s">
        <v>263</v>
      </c>
      <c r="K16" t="s">
        <v>46</v>
      </c>
      <c r="L16" t="s">
        <v>130</v>
      </c>
      <c r="M16">
        <v>179279</v>
      </c>
      <c r="N16" t="s">
        <v>131</v>
      </c>
      <c r="O16" t="s">
        <v>132</v>
      </c>
      <c r="P16">
        <v>64</v>
      </c>
      <c r="Q16" t="s">
        <v>51</v>
      </c>
      <c r="R16">
        <v>2801.23</v>
      </c>
      <c r="S16">
        <v>179279</v>
      </c>
      <c r="AO16" t="s">
        <v>60</v>
      </c>
      <c r="AP16" s="1" t="s">
        <v>223</v>
      </c>
    </row>
    <row r="17" spans="1:42" x14ac:dyDescent="0.25">
      <c r="A17" s="57" t="s">
        <v>133</v>
      </c>
      <c r="B17" t="s">
        <v>43</v>
      </c>
      <c r="C17" t="s">
        <v>44</v>
      </c>
      <c r="D17" t="s">
        <v>45</v>
      </c>
      <c r="E17" t="s">
        <v>46</v>
      </c>
      <c r="F17" t="s">
        <v>134</v>
      </c>
      <c r="G17" t="s">
        <v>56</v>
      </c>
      <c r="J17" t="s">
        <v>263</v>
      </c>
      <c r="K17" t="s">
        <v>46</v>
      </c>
      <c r="L17" t="s">
        <v>56</v>
      </c>
      <c r="M17">
        <v>29588</v>
      </c>
      <c r="N17" t="s">
        <v>135</v>
      </c>
      <c r="O17" t="s">
        <v>136</v>
      </c>
      <c r="P17">
        <v>1479</v>
      </c>
      <c r="Q17" t="s">
        <v>59</v>
      </c>
      <c r="R17">
        <v>20.010000000000002</v>
      </c>
      <c r="S17">
        <v>29588</v>
      </c>
      <c r="AO17" t="s">
        <v>60</v>
      </c>
      <c r="AP17" s="1" t="s">
        <v>224</v>
      </c>
    </row>
    <row r="18" spans="1:42" x14ac:dyDescent="0.25">
      <c r="A18" s="57" t="s">
        <v>137</v>
      </c>
      <c r="B18" t="s">
        <v>43</v>
      </c>
      <c r="C18" t="s">
        <v>44</v>
      </c>
      <c r="D18" t="s">
        <v>45</v>
      </c>
      <c r="E18" t="s">
        <v>46</v>
      </c>
      <c r="F18" t="s">
        <v>138</v>
      </c>
      <c r="G18" t="s">
        <v>139</v>
      </c>
      <c r="J18" t="s">
        <v>263</v>
      </c>
      <c r="K18" t="s">
        <v>46</v>
      </c>
      <c r="L18" t="s">
        <v>139</v>
      </c>
      <c r="M18">
        <v>99840</v>
      </c>
      <c r="N18" t="s">
        <v>140</v>
      </c>
      <c r="O18" t="s">
        <v>141</v>
      </c>
      <c r="P18">
        <v>110</v>
      </c>
      <c r="Q18" t="s">
        <v>74</v>
      </c>
      <c r="R18">
        <v>907.64</v>
      </c>
      <c r="S18">
        <v>99840</v>
      </c>
      <c r="AO18" t="s">
        <v>60</v>
      </c>
      <c r="AP18" s="1" t="s">
        <v>225</v>
      </c>
    </row>
    <row r="19" spans="1:42" x14ac:dyDescent="0.25">
      <c r="A19" s="57" t="s">
        <v>142</v>
      </c>
      <c r="B19" t="s">
        <v>43</v>
      </c>
      <c r="C19" t="s">
        <v>44</v>
      </c>
      <c r="D19" t="s">
        <v>45</v>
      </c>
      <c r="E19" t="s">
        <v>46</v>
      </c>
      <c r="F19" t="s">
        <v>143</v>
      </c>
      <c r="G19" t="s">
        <v>130</v>
      </c>
      <c r="J19" t="s">
        <v>263</v>
      </c>
      <c r="K19" t="s">
        <v>46</v>
      </c>
      <c r="L19" t="s">
        <v>130</v>
      </c>
      <c r="M19">
        <v>19104</v>
      </c>
      <c r="N19" t="s">
        <v>144</v>
      </c>
      <c r="O19" t="s">
        <v>145</v>
      </c>
      <c r="P19">
        <v>477</v>
      </c>
      <c r="Q19" t="s">
        <v>59</v>
      </c>
      <c r="R19">
        <v>40.049999999999997</v>
      </c>
      <c r="S19">
        <v>19104</v>
      </c>
      <c r="AO19" t="s">
        <v>60</v>
      </c>
      <c r="AP19" s="1" t="s">
        <v>226</v>
      </c>
    </row>
    <row r="20" spans="1:42" x14ac:dyDescent="0.25">
      <c r="A20" s="57" t="s">
        <v>146</v>
      </c>
      <c r="B20" t="s">
        <v>43</v>
      </c>
      <c r="C20" t="s">
        <v>44</v>
      </c>
      <c r="D20" t="s">
        <v>45</v>
      </c>
      <c r="E20" t="s">
        <v>46</v>
      </c>
      <c r="F20" t="s">
        <v>147</v>
      </c>
      <c r="G20" t="s">
        <v>130</v>
      </c>
      <c r="H20" t="s">
        <v>148</v>
      </c>
      <c r="I20" t="s">
        <v>44</v>
      </c>
      <c r="J20" t="s">
        <v>263</v>
      </c>
      <c r="K20" t="s">
        <v>46</v>
      </c>
      <c r="L20" t="s">
        <v>130</v>
      </c>
      <c r="M20">
        <v>13639</v>
      </c>
      <c r="N20" t="s">
        <v>149</v>
      </c>
      <c r="O20" t="s">
        <v>150</v>
      </c>
      <c r="P20">
        <v>4</v>
      </c>
      <c r="Q20" t="s">
        <v>74</v>
      </c>
      <c r="R20">
        <v>3409.75</v>
      </c>
      <c r="S20">
        <v>13639</v>
      </c>
      <c r="AO20" t="s">
        <v>60</v>
      </c>
      <c r="AP20" s="1" t="s">
        <v>227</v>
      </c>
    </row>
    <row r="21" spans="1:42" x14ac:dyDescent="0.25">
      <c r="A21" s="57" t="s">
        <v>151</v>
      </c>
      <c r="B21" t="s">
        <v>43</v>
      </c>
      <c r="C21" t="s">
        <v>44</v>
      </c>
      <c r="D21" t="s">
        <v>45</v>
      </c>
      <c r="E21" t="s">
        <v>46</v>
      </c>
      <c r="F21" t="s">
        <v>152</v>
      </c>
      <c r="G21" t="s">
        <v>153</v>
      </c>
      <c r="H21" t="s">
        <v>154</v>
      </c>
      <c r="I21" t="s">
        <v>44</v>
      </c>
      <c r="J21" t="s">
        <v>263</v>
      </c>
      <c r="K21" t="s">
        <v>46</v>
      </c>
      <c r="L21" t="s">
        <v>153</v>
      </c>
      <c r="M21">
        <v>25441</v>
      </c>
      <c r="N21" t="s">
        <v>155</v>
      </c>
      <c r="O21" t="s">
        <v>156</v>
      </c>
      <c r="P21">
        <v>1308</v>
      </c>
      <c r="Q21" t="s">
        <v>59</v>
      </c>
      <c r="R21">
        <v>19.45</v>
      </c>
      <c r="S21">
        <v>25441</v>
      </c>
      <c r="AO21" t="s">
        <v>60</v>
      </c>
      <c r="AP21" s="1" t="s">
        <v>226</v>
      </c>
    </row>
    <row r="22" spans="1:42" x14ac:dyDescent="0.25">
      <c r="A22" s="57" t="s">
        <v>157</v>
      </c>
      <c r="B22" t="s">
        <v>43</v>
      </c>
      <c r="C22" t="s">
        <v>44</v>
      </c>
      <c r="D22" t="s">
        <v>45</v>
      </c>
      <c r="E22" t="s">
        <v>46</v>
      </c>
      <c r="F22" t="s">
        <v>158</v>
      </c>
      <c r="G22" t="s">
        <v>159</v>
      </c>
      <c r="H22" t="s">
        <v>160</v>
      </c>
      <c r="I22" t="s">
        <v>44</v>
      </c>
      <c r="J22" t="s">
        <v>263</v>
      </c>
      <c r="K22" t="s">
        <v>46</v>
      </c>
      <c r="L22" t="s">
        <v>159</v>
      </c>
      <c r="M22">
        <v>165316</v>
      </c>
      <c r="N22" t="s">
        <v>161</v>
      </c>
      <c r="O22" t="s">
        <v>87</v>
      </c>
      <c r="P22">
        <v>65</v>
      </c>
      <c r="Q22" t="s">
        <v>74</v>
      </c>
      <c r="R22">
        <v>898.88</v>
      </c>
      <c r="S22">
        <v>58427.199999999997</v>
      </c>
      <c r="T22" t="s">
        <v>162</v>
      </c>
      <c r="U22">
        <v>890</v>
      </c>
      <c r="V22" t="s">
        <v>59</v>
      </c>
      <c r="W22">
        <v>120.1</v>
      </c>
      <c r="X22">
        <v>106888.8</v>
      </c>
      <c r="AO22" t="s">
        <v>60</v>
      </c>
      <c r="AP22" s="1" t="s">
        <v>226</v>
      </c>
    </row>
    <row r="23" spans="1:42" x14ac:dyDescent="0.25">
      <c r="A23" s="57" t="s">
        <v>163</v>
      </c>
      <c r="B23" t="s">
        <v>43</v>
      </c>
      <c r="C23" t="s">
        <v>44</v>
      </c>
      <c r="D23" t="s">
        <v>45</v>
      </c>
      <c r="E23" t="s">
        <v>46</v>
      </c>
      <c r="F23" t="s">
        <v>164</v>
      </c>
      <c r="G23" t="s">
        <v>165</v>
      </c>
      <c r="J23" t="s">
        <v>263</v>
      </c>
      <c r="K23" t="s">
        <v>46</v>
      </c>
      <c r="L23" t="s">
        <v>165</v>
      </c>
      <c r="M23">
        <v>20232.599999999999</v>
      </c>
      <c r="N23" t="s">
        <v>166</v>
      </c>
      <c r="O23" t="s">
        <v>167</v>
      </c>
      <c r="P23">
        <v>28</v>
      </c>
      <c r="Q23" t="s">
        <v>74</v>
      </c>
      <c r="R23">
        <v>722.59</v>
      </c>
      <c r="S23">
        <v>20232.599999999999</v>
      </c>
      <c r="AO23" t="s">
        <v>60</v>
      </c>
      <c r="AP23" s="1" t="s">
        <v>228</v>
      </c>
    </row>
    <row r="24" spans="1:42" x14ac:dyDescent="0.25">
      <c r="A24" s="57" t="s">
        <v>168</v>
      </c>
      <c r="B24" t="s">
        <v>43</v>
      </c>
      <c r="C24" t="s">
        <v>44</v>
      </c>
      <c r="D24" t="s">
        <v>45</v>
      </c>
      <c r="E24" t="s">
        <v>46</v>
      </c>
      <c r="F24" t="s">
        <v>169</v>
      </c>
      <c r="G24" t="s">
        <v>170</v>
      </c>
      <c r="H24" t="s">
        <v>171</v>
      </c>
      <c r="I24" t="s">
        <v>172</v>
      </c>
      <c r="J24" t="s">
        <v>263</v>
      </c>
      <c r="K24" t="s">
        <v>46</v>
      </c>
      <c r="L24" t="s">
        <v>170</v>
      </c>
      <c r="M24">
        <v>66115</v>
      </c>
      <c r="N24" t="s">
        <v>173</v>
      </c>
      <c r="O24" t="s">
        <v>174</v>
      </c>
      <c r="P24">
        <v>2</v>
      </c>
      <c r="Q24" t="s">
        <v>83</v>
      </c>
      <c r="R24">
        <v>33057.5</v>
      </c>
      <c r="S24">
        <v>66115</v>
      </c>
      <c r="AO24" t="s">
        <v>106</v>
      </c>
      <c r="AP24" s="1" t="s">
        <v>229</v>
      </c>
    </row>
    <row r="25" spans="1:42" x14ac:dyDescent="0.25">
      <c r="A25" s="58" t="s">
        <v>175</v>
      </c>
      <c r="B25" t="s">
        <v>43</v>
      </c>
      <c r="C25" t="s">
        <v>44</v>
      </c>
      <c r="D25" t="s">
        <v>45</v>
      </c>
      <c r="E25" t="s">
        <v>46</v>
      </c>
      <c r="F25" t="s">
        <v>176</v>
      </c>
      <c r="G25" t="s">
        <v>177</v>
      </c>
      <c r="J25" t="s">
        <v>263</v>
      </c>
      <c r="K25" t="s">
        <v>46</v>
      </c>
      <c r="L25" t="s">
        <v>177</v>
      </c>
      <c r="M25">
        <v>88000</v>
      </c>
      <c r="N25" t="s">
        <v>178</v>
      </c>
      <c r="O25" t="s">
        <v>179</v>
      </c>
      <c r="P25">
        <v>2514</v>
      </c>
      <c r="Q25" t="s">
        <v>180</v>
      </c>
      <c r="R25">
        <v>35</v>
      </c>
      <c r="S25">
        <v>88000</v>
      </c>
      <c r="AO25" t="s">
        <v>60</v>
      </c>
      <c r="AP25" s="1" t="s">
        <v>230</v>
      </c>
    </row>
    <row r="26" spans="1:42" x14ac:dyDescent="0.25">
      <c r="A26" s="58" t="s">
        <v>181</v>
      </c>
      <c r="B26" t="s">
        <v>43</v>
      </c>
      <c r="C26" t="s">
        <v>44</v>
      </c>
      <c r="D26" t="s">
        <v>45</v>
      </c>
      <c r="E26" t="s">
        <v>46</v>
      </c>
      <c r="F26" t="s">
        <v>182</v>
      </c>
      <c r="G26" t="s">
        <v>183</v>
      </c>
      <c r="H26" t="s">
        <v>115</v>
      </c>
      <c r="I26" t="s">
        <v>44</v>
      </c>
      <c r="J26" t="s">
        <v>263</v>
      </c>
      <c r="K26" t="s">
        <v>46</v>
      </c>
      <c r="L26" t="s">
        <v>183</v>
      </c>
      <c r="M26">
        <v>9640.99</v>
      </c>
      <c r="N26" t="s">
        <v>184</v>
      </c>
      <c r="O26" t="s">
        <v>185</v>
      </c>
      <c r="P26">
        <v>175</v>
      </c>
      <c r="Q26" t="s">
        <v>59</v>
      </c>
      <c r="R26">
        <v>55.09</v>
      </c>
      <c r="S26">
        <v>9640.99</v>
      </c>
      <c r="AO26" t="s">
        <v>106</v>
      </c>
      <c r="AP26" s="1" t="s">
        <v>230</v>
      </c>
    </row>
    <row r="27" spans="1:42" x14ac:dyDescent="0.25">
      <c r="A27" s="59" t="s">
        <v>186</v>
      </c>
      <c r="B27" t="s">
        <v>43</v>
      </c>
      <c r="C27" t="s">
        <v>44</v>
      </c>
      <c r="D27" t="s">
        <v>45</v>
      </c>
      <c r="E27" t="s">
        <v>46</v>
      </c>
      <c r="F27" t="s">
        <v>187</v>
      </c>
      <c r="G27" t="s">
        <v>188</v>
      </c>
      <c r="H27" t="s">
        <v>189</v>
      </c>
      <c r="I27" t="s">
        <v>172</v>
      </c>
      <c r="J27" t="s">
        <v>263</v>
      </c>
      <c r="K27" t="s">
        <v>46</v>
      </c>
      <c r="L27" t="s">
        <v>188</v>
      </c>
      <c r="M27">
        <v>1109.07</v>
      </c>
      <c r="N27" t="s">
        <v>190</v>
      </c>
      <c r="O27" t="s">
        <v>191</v>
      </c>
      <c r="P27">
        <v>31</v>
      </c>
      <c r="Q27" t="s">
        <v>59</v>
      </c>
      <c r="R27">
        <v>35.78</v>
      </c>
      <c r="S27">
        <v>1109.07</v>
      </c>
      <c r="AO27" t="s">
        <v>53</v>
      </c>
      <c r="AP27" s="1" t="s">
        <v>231</v>
      </c>
    </row>
    <row r="28" spans="1:42" x14ac:dyDescent="0.25">
      <c r="A28" s="59" t="s">
        <v>192</v>
      </c>
      <c r="B28" t="s">
        <v>43</v>
      </c>
      <c r="C28" t="s">
        <v>44</v>
      </c>
      <c r="D28" t="s">
        <v>45</v>
      </c>
      <c r="E28" t="s">
        <v>46</v>
      </c>
      <c r="F28" t="s">
        <v>47</v>
      </c>
      <c r="G28" t="s">
        <v>48</v>
      </c>
      <c r="J28" t="s">
        <v>263</v>
      </c>
      <c r="K28" t="s">
        <v>46</v>
      </c>
      <c r="L28" t="s">
        <v>48</v>
      </c>
      <c r="M28">
        <v>888858.64</v>
      </c>
      <c r="N28" t="s">
        <v>193</v>
      </c>
      <c r="O28" t="s">
        <v>194</v>
      </c>
      <c r="P28">
        <v>2974</v>
      </c>
      <c r="Q28" t="s">
        <v>59</v>
      </c>
      <c r="R28">
        <v>73.88</v>
      </c>
      <c r="S28">
        <v>219719.12</v>
      </c>
      <c r="T28" t="s">
        <v>127</v>
      </c>
      <c r="U28">
        <v>6</v>
      </c>
      <c r="V28" t="s">
        <v>51</v>
      </c>
      <c r="W28">
        <v>111523.25</v>
      </c>
      <c r="X28">
        <v>669139.52</v>
      </c>
      <c r="AO28" t="s">
        <v>53</v>
      </c>
      <c r="AP28" s="1" t="s">
        <v>232</v>
      </c>
    </row>
    <row r="29" spans="1:42" x14ac:dyDescent="0.25">
      <c r="A29" s="59" t="s">
        <v>195</v>
      </c>
      <c r="B29" t="s">
        <v>43</v>
      </c>
      <c r="C29" t="s">
        <v>44</v>
      </c>
      <c r="D29" t="s">
        <v>45</v>
      </c>
      <c r="E29" t="s">
        <v>46</v>
      </c>
      <c r="F29" t="s">
        <v>196</v>
      </c>
      <c r="G29" t="s">
        <v>197</v>
      </c>
      <c r="J29" t="s">
        <v>263</v>
      </c>
      <c r="K29" t="s">
        <v>46</v>
      </c>
      <c r="L29" t="s">
        <v>197</v>
      </c>
      <c r="M29">
        <v>22000</v>
      </c>
      <c r="N29" t="s">
        <v>198</v>
      </c>
      <c r="O29" t="s">
        <v>185</v>
      </c>
      <c r="P29">
        <v>400</v>
      </c>
      <c r="Q29" t="s">
        <v>59</v>
      </c>
      <c r="R29">
        <v>55</v>
      </c>
      <c r="S29">
        <v>22000</v>
      </c>
      <c r="AO29" t="s">
        <v>60</v>
      </c>
      <c r="AP29" s="1" t="s">
        <v>231</v>
      </c>
    </row>
    <row r="30" spans="1:42" x14ac:dyDescent="0.25">
      <c r="A30" s="59" t="s">
        <v>199</v>
      </c>
      <c r="B30" t="s">
        <v>43</v>
      </c>
      <c r="C30" t="s">
        <v>44</v>
      </c>
      <c r="D30" t="s">
        <v>45</v>
      </c>
      <c r="E30" t="s">
        <v>46</v>
      </c>
      <c r="F30" t="s">
        <v>200</v>
      </c>
      <c r="G30" t="s">
        <v>102</v>
      </c>
      <c r="J30" t="s">
        <v>263</v>
      </c>
      <c r="K30" t="s">
        <v>46</v>
      </c>
      <c r="L30" t="s">
        <v>102</v>
      </c>
      <c r="M30">
        <v>2528912.63</v>
      </c>
      <c r="N30" t="s">
        <v>201</v>
      </c>
      <c r="O30" t="s">
        <v>202</v>
      </c>
      <c r="P30">
        <v>1850</v>
      </c>
      <c r="Q30" t="s">
        <v>74</v>
      </c>
      <c r="R30">
        <v>820</v>
      </c>
      <c r="S30">
        <v>1517000</v>
      </c>
      <c r="T30" t="s">
        <v>203</v>
      </c>
      <c r="U30">
        <v>421</v>
      </c>
      <c r="V30" t="s">
        <v>74</v>
      </c>
      <c r="W30">
        <v>2403.59</v>
      </c>
      <c r="X30">
        <v>1011912.63</v>
      </c>
      <c r="AO30" t="s">
        <v>106</v>
      </c>
      <c r="AP30" s="1" t="s">
        <v>233</v>
      </c>
    </row>
    <row r="31" spans="1:42" x14ac:dyDescent="0.25">
      <c r="A31" t="s">
        <v>204</v>
      </c>
      <c r="B31" t="s">
        <v>43</v>
      </c>
      <c r="C31" t="s">
        <v>44</v>
      </c>
      <c r="D31" t="s">
        <v>45</v>
      </c>
      <c r="E31" t="s">
        <v>46</v>
      </c>
      <c r="F31" t="s">
        <v>205</v>
      </c>
      <c r="G31" t="s">
        <v>206</v>
      </c>
      <c r="H31" t="s">
        <v>207</v>
      </c>
      <c r="I31" t="s">
        <v>172</v>
      </c>
      <c r="J31" t="s">
        <v>263</v>
      </c>
      <c r="K31" t="s">
        <v>46</v>
      </c>
      <c r="L31" t="s">
        <v>206</v>
      </c>
      <c r="M31">
        <v>181929.5</v>
      </c>
      <c r="N31" t="s">
        <v>208</v>
      </c>
      <c r="O31" t="s">
        <v>209</v>
      </c>
      <c r="P31">
        <v>551</v>
      </c>
      <c r="Q31" t="s">
        <v>210</v>
      </c>
      <c r="R31">
        <v>330.18</v>
      </c>
      <c r="S31">
        <v>181929.5</v>
      </c>
      <c r="AO31" t="s">
        <v>53</v>
      </c>
      <c r="AP31" s="1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5"/>
  <sheetViews>
    <sheetView tabSelected="1" view="pageBreakPreview" topLeftCell="A10" zoomScale="90" zoomScaleNormal="100" zoomScaleSheetLayoutView="90" workbookViewId="0">
      <selection activeCell="I13" sqref="I13"/>
    </sheetView>
  </sheetViews>
  <sheetFormatPr defaultRowHeight="16.5" x14ac:dyDescent="0.25"/>
  <cols>
    <col min="1" max="1" width="2.42578125" style="2" customWidth="1"/>
    <col min="2" max="2" width="8" style="2" customWidth="1"/>
    <col min="3" max="3" width="11.85546875" style="2" customWidth="1"/>
    <col min="4" max="4" width="9.140625" style="2"/>
    <col min="5" max="5" width="17.42578125" style="2" customWidth="1"/>
    <col min="6" max="7" width="9.5703125" style="2" customWidth="1"/>
    <col min="8" max="8" width="23.85546875" style="2" customWidth="1"/>
    <col min="9" max="9" width="25.28515625" style="2" customWidth="1"/>
    <col min="10" max="10" width="1.28515625" style="2" customWidth="1"/>
    <col min="11" max="11" width="19.5703125" style="2" bestFit="1" customWidth="1"/>
    <col min="12" max="12" width="9.140625" style="4"/>
    <col min="13" max="13" width="9.140625" style="3"/>
    <col min="14" max="14" width="11.5703125" style="5" bestFit="1" customWidth="1"/>
    <col min="15" max="16384" width="9.140625" style="3"/>
  </cols>
  <sheetData>
    <row r="3" spans="1:14" x14ac:dyDescent="0.25">
      <c r="D3" s="3"/>
      <c r="E3" s="3"/>
    </row>
    <row r="6" spans="1:14" ht="34.5" x14ac:dyDescent="0.25">
      <c r="A6" s="63" t="s">
        <v>235</v>
      </c>
      <c r="B6" s="63"/>
      <c r="C6" s="63"/>
      <c r="D6" s="63"/>
      <c r="E6" s="63"/>
      <c r="F6" s="63"/>
      <c r="G6" s="63"/>
      <c r="H6" s="63"/>
      <c r="I6" s="63"/>
    </row>
    <row r="8" spans="1:14" x14ac:dyDescent="0.25">
      <c r="F8" s="6"/>
      <c r="G8" s="6"/>
      <c r="L8" s="7"/>
    </row>
    <row r="9" spans="1:14" x14ac:dyDescent="0.25">
      <c r="F9" s="6"/>
      <c r="G9" s="6"/>
      <c r="H9" s="8"/>
      <c r="L9" s="7"/>
    </row>
    <row r="10" spans="1:14" x14ac:dyDescent="0.25">
      <c r="F10" s="6"/>
      <c r="G10" s="6"/>
      <c r="H10" s="9"/>
      <c r="L10" s="7"/>
    </row>
    <row r="11" spans="1:14" x14ac:dyDescent="0.25">
      <c r="F11" s="6"/>
      <c r="G11" s="6"/>
      <c r="L11" s="7"/>
    </row>
    <row r="12" spans="1:14" x14ac:dyDescent="0.25">
      <c r="B12" s="8" t="s">
        <v>236</v>
      </c>
      <c r="F12" s="6"/>
      <c r="G12" s="6"/>
      <c r="H12" s="10" t="s">
        <v>237</v>
      </c>
      <c r="I12" s="50" t="e">
        <f>VLOOKUP(I13,'Tracking Sheet output'!A2:AP101,42,FALSE)</f>
        <v>#N/A</v>
      </c>
      <c r="J12" s="11"/>
      <c r="K12" s="3"/>
      <c r="L12" s="5"/>
      <c r="N12" s="3"/>
    </row>
    <row r="13" spans="1:14" x14ac:dyDescent="0.25">
      <c r="B13" s="48" t="e">
        <f>VLOOKUP(I13,'Tracking Sheet output'!A2:AP101,4,FALSE)</f>
        <v>#N/A</v>
      </c>
      <c r="C13" s="6"/>
      <c r="D13" s="6"/>
      <c r="E13" s="6"/>
      <c r="F13" s="6"/>
      <c r="G13" s="6"/>
      <c r="H13" s="10" t="s">
        <v>238</v>
      </c>
      <c r="I13" s="12"/>
      <c r="J13" s="4"/>
      <c r="K13" s="3"/>
      <c r="L13" s="5"/>
      <c r="N13" s="3"/>
    </row>
    <row r="14" spans="1:14" ht="21" x14ac:dyDescent="0.25">
      <c r="B14" s="49" t="e">
        <f>VLOOKUP(I13,'Tracking Sheet output'!A2:AP101,5,FALSE)</f>
        <v>#N/A</v>
      </c>
      <c r="C14" s="13"/>
      <c r="D14" s="13"/>
      <c r="E14" s="13"/>
      <c r="F14" s="6"/>
      <c r="G14" s="6"/>
      <c r="H14" s="14"/>
      <c r="I14" s="15"/>
      <c r="J14" s="4"/>
      <c r="K14" s="16"/>
      <c r="L14" s="5"/>
      <c r="N14" s="3"/>
    </row>
    <row r="15" spans="1:14" x14ac:dyDescent="0.25">
      <c r="B15" s="17" t="s">
        <v>239</v>
      </c>
      <c r="C15" s="13"/>
      <c r="D15" s="13"/>
      <c r="E15" s="13"/>
      <c r="F15" s="6"/>
      <c r="G15" s="6"/>
      <c r="H15" s="18" t="s">
        <v>240</v>
      </c>
      <c r="I15" s="19"/>
      <c r="J15" s="4"/>
      <c r="K15" s="3"/>
      <c r="L15" s="5"/>
      <c r="N15" s="3"/>
    </row>
    <row r="16" spans="1:14" x14ac:dyDescent="0.25">
      <c r="B16" s="48" t="e">
        <f>VLOOKUP(I13,'Tracking Sheet output'!A2:AP101,8,FALSE)</f>
        <v>#N/A</v>
      </c>
      <c r="C16" s="13"/>
      <c r="D16" s="13"/>
      <c r="E16" s="13"/>
      <c r="F16" s="6"/>
      <c r="G16" s="6"/>
      <c r="H16" s="48" t="e">
        <f>VLOOKUP(I13,'Tracking Sheet output'!A2:AP101,6,FALSE)</f>
        <v>#N/A</v>
      </c>
      <c r="I16" s="13"/>
      <c r="J16" s="13"/>
      <c r="K16" s="13"/>
    </row>
    <row r="17" spans="1:14" x14ac:dyDescent="0.25">
      <c r="B17" s="49" t="e">
        <f>VLOOKUP(I13,'Tracking Sheet output'!A2:AP101,9,FALSE)</f>
        <v>#N/A</v>
      </c>
      <c r="C17" s="6"/>
      <c r="D17" s="6"/>
      <c r="E17" s="6"/>
      <c r="F17" s="6"/>
      <c r="G17" s="6"/>
      <c r="H17" s="49" t="e">
        <f>VLOOKUP(I13,'Tracking Sheet output'!A2:AP101,7,FALSE)</f>
        <v>#N/A</v>
      </c>
      <c r="I17" s="6"/>
      <c r="J17" s="6"/>
      <c r="K17" s="6"/>
    </row>
    <row r="18" spans="1:14" x14ac:dyDescent="0.25">
      <c r="B18" s="13"/>
      <c r="C18" s="6"/>
      <c r="D18" s="6"/>
      <c r="E18" s="6"/>
      <c r="F18" s="6"/>
      <c r="G18" s="6"/>
      <c r="H18" s="13"/>
      <c r="I18" s="6"/>
      <c r="J18" s="6"/>
      <c r="K18" s="6"/>
    </row>
    <row r="19" spans="1:14" ht="17.25" customHeight="1" x14ac:dyDescent="0.25">
      <c r="B19" s="64" t="s">
        <v>241</v>
      </c>
      <c r="C19" s="65"/>
      <c r="D19" s="65"/>
      <c r="E19" s="66"/>
      <c r="F19" s="20" t="s">
        <v>242</v>
      </c>
      <c r="G19" s="20" t="s">
        <v>243</v>
      </c>
      <c r="H19" s="20" t="s">
        <v>244</v>
      </c>
      <c r="I19" s="20" t="s">
        <v>245</v>
      </c>
      <c r="J19" s="4"/>
      <c r="K19" s="3"/>
      <c r="L19" s="5"/>
      <c r="N19" s="3"/>
    </row>
    <row r="20" spans="1:14" s="23" customFormat="1" ht="38.25" customHeight="1" x14ac:dyDescent="0.25">
      <c r="A20" s="6"/>
      <c r="B20" s="67" t="e">
        <f>VLOOKUP(I13,'Tracking Sheet output'!A2:AP101,15,FALSE)</f>
        <v>#N/A</v>
      </c>
      <c r="C20" s="68"/>
      <c r="D20" s="68"/>
      <c r="E20" s="69"/>
      <c r="F20" s="21" t="e">
        <f>VLOOKUP(I13,'Tracking Sheet output'!A2:AP101,16,FALSE)</f>
        <v>#N/A</v>
      </c>
      <c r="G20" s="21" t="e">
        <f>VLOOKUP(I13,'Tracking Sheet output'!A2:AP101,17,FALSE)</f>
        <v>#N/A</v>
      </c>
      <c r="H20" s="75" t="e">
        <f>VLOOKUP(I13,'Tracking Sheet output'!A2:AP101,18,FALSE)</f>
        <v>#N/A</v>
      </c>
      <c r="I20" s="76" t="e">
        <f>VLOOKUP(I13,'Tracking Sheet output'!A2:AP101,19,FALSE)</f>
        <v>#N/A</v>
      </c>
      <c r="J20" s="22"/>
      <c r="L20" s="24"/>
    </row>
    <row r="21" spans="1:14" s="23" customFormat="1" ht="36.75" customHeight="1" x14ac:dyDescent="0.25">
      <c r="A21" s="6"/>
      <c r="B21" s="67" t="e">
        <f>VLOOKUP(I13,'Tracking Sheet output'!A2:AP101,20,FALSE)</f>
        <v>#N/A</v>
      </c>
      <c r="C21" s="68"/>
      <c r="D21" s="68"/>
      <c r="E21" s="69"/>
      <c r="F21" s="25" t="e">
        <f>VLOOKUP(I13,'Tracking Sheet output'!A2:AP101,21,FALSE)</f>
        <v>#N/A</v>
      </c>
      <c r="G21" s="25" t="e">
        <f>VLOOKUP(I13,'Tracking Sheet output'!A2:AP101,22,FALSE)</f>
        <v>#N/A</v>
      </c>
      <c r="H21" s="77" t="e">
        <f>VLOOKUP(I13,'Tracking Sheet output'!A2:AP101,23,FALSE)</f>
        <v>#N/A</v>
      </c>
      <c r="I21" s="74" t="e">
        <f>VLOOKUP(I13,'Tracking Sheet output'!A2:AP101,24,FALSE)</f>
        <v>#N/A</v>
      </c>
      <c r="J21" s="22"/>
      <c r="L21" s="24"/>
    </row>
    <row r="22" spans="1:14" s="23" customFormat="1" ht="33" customHeight="1" x14ac:dyDescent="0.25">
      <c r="A22" s="6"/>
      <c r="B22" s="70" t="e">
        <f>VLOOKUP(I13,'Tracking Sheet output'!A2:AP101,25,FALSE)</f>
        <v>#N/A</v>
      </c>
      <c r="C22" s="71"/>
      <c r="D22" s="71"/>
      <c r="E22" s="72"/>
      <c r="F22" s="25" t="e">
        <f>VLOOKUP(I13,'Tracking Sheet output'!A2:AP101,26,FALSE)</f>
        <v>#N/A</v>
      </c>
      <c r="G22" s="25" t="e">
        <f>VLOOKUP(I13,'Tracking Sheet output'!A2:AP101,27,FALSE)</f>
        <v>#N/A</v>
      </c>
      <c r="H22" s="77" t="e">
        <f>VLOOKUP(I13,'Tracking Sheet output'!A2:AP101,28,FALSE)</f>
        <v>#N/A</v>
      </c>
      <c r="I22" s="74" t="e">
        <f>VLOOKUP(I13,'Tracking Sheet output'!A2:AP101,29,FALSE)</f>
        <v>#N/A</v>
      </c>
      <c r="J22" s="22"/>
      <c r="L22" s="24"/>
    </row>
    <row r="23" spans="1:14" s="23" customFormat="1" ht="17.25" customHeight="1" x14ac:dyDescent="0.25">
      <c r="A23" s="6"/>
      <c r="B23" s="70"/>
      <c r="C23" s="71"/>
      <c r="D23" s="71"/>
      <c r="E23" s="72"/>
      <c r="F23" s="25"/>
      <c r="G23" s="25"/>
      <c r="H23" s="42"/>
      <c r="I23" s="43"/>
      <c r="J23" s="22"/>
      <c r="L23" s="24"/>
    </row>
    <row r="24" spans="1:14" ht="17.25" customHeight="1" x14ac:dyDescent="0.25">
      <c r="B24" s="60"/>
      <c r="C24" s="61"/>
      <c r="D24" s="61"/>
      <c r="E24" s="62"/>
      <c r="F24" s="27"/>
      <c r="G24" s="27"/>
      <c r="H24" s="44"/>
      <c r="I24" s="44"/>
      <c r="J24" s="4"/>
      <c r="K24" s="5"/>
      <c r="L24" s="5"/>
      <c r="N24" s="3"/>
    </row>
    <row r="25" spans="1:14" x14ac:dyDescent="0.25">
      <c r="B25" s="28"/>
      <c r="C25" s="6"/>
      <c r="D25" s="6"/>
      <c r="E25" s="6"/>
      <c r="F25" s="6"/>
      <c r="G25" s="6"/>
      <c r="H25" s="29" t="s">
        <v>246</v>
      </c>
      <c r="I25" s="74" t="e">
        <f>SUM(I20:I24)</f>
        <v>#N/A</v>
      </c>
      <c r="J25" s="4"/>
      <c r="K25" s="5"/>
      <c r="L25" s="5"/>
      <c r="N25" s="3"/>
    </row>
    <row r="26" spans="1:14" x14ac:dyDescent="0.25">
      <c r="B26" s="28"/>
      <c r="C26" s="6"/>
      <c r="D26" s="6"/>
      <c r="E26" s="6"/>
      <c r="F26" s="6"/>
      <c r="G26" s="6"/>
      <c r="H26" s="29" t="s">
        <v>247</v>
      </c>
      <c r="I26" s="26" t="s">
        <v>248</v>
      </c>
      <c r="J26" s="4"/>
      <c r="K26" s="5"/>
      <c r="L26" s="5"/>
      <c r="N26" s="3"/>
    </row>
    <row r="27" spans="1:14" x14ac:dyDescent="0.25">
      <c r="C27" s="6"/>
      <c r="D27" s="6"/>
      <c r="E27" s="6"/>
      <c r="F27" s="6"/>
      <c r="G27" s="6"/>
      <c r="H27" s="29" t="s">
        <v>249</v>
      </c>
      <c r="I27" s="73" t="e">
        <f>I25</f>
        <v>#N/A</v>
      </c>
      <c r="J27" s="4"/>
      <c r="K27" s="5"/>
      <c r="L27" s="5"/>
      <c r="N27" s="3"/>
    </row>
    <row r="28" spans="1:14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4" x14ac:dyDescent="0.25">
      <c r="B29" s="30" t="s">
        <v>250</v>
      </c>
      <c r="C29" s="31"/>
      <c r="D29" s="32"/>
      <c r="E29" s="32"/>
      <c r="F29" s="32"/>
      <c r="G29" s="32"/>
      <c r="H29" s="32"/>
      <c r="I29" s="33"/>
    </row>
    <row r="30" spans="1:14" x14ac:dyDescent="0.25">
      <c r="B30" s="54" t="e">
        <f>VLOOKUP(I13,'Tracking Sheet output'!A2:AP101,14,FALSE)</f>
        <v>#N/A</v>
      </c>
      <c r="C30" s="34"/>
      <c r="D30" s="35"/>
      <c r="E30" s="35"/>
      <c r="F30" s="35"/>
      <c r="G30" s="35"/>
      <c r="H30" s="35"/>
      <c r="I30" s="36"/>
    </row>
    <row r="31" spans="1:14" x14ac:dyDescent="0.25">
      <c r="B31" s="6"/>
      <c r="C31" s="6"/>
    </row>
    <row r="32" spans="1:14" x14ac:dyDescent="0.25">
      <c r="B32" s="6"/>
      <c r="C32" s="6"/>
      <c r="H32" s="37" t="s">
        <v>251</v>
      </c>
      <c r="I32" s="45" t="s">
        <v>260</v>
      </c>
    </row>
    <row r="33" spans="1:14" x14ac:dyDescent="0.25">
      <c r="B33" s="6"/>
      <c r="C33" s="6"/>
      <c r="H33" s="38" t="s">
        <v>252</v>
      </c>
      <c r="I33" s="46" t="s">
        <v>261</v>
      </c>
    </row>
    <row r="34" spans="1:14" x14ac:dyDescent="0.25">
      <c r="B34" s="6"/>
      <c r="C34" s="6"/>
      <c r="H34" s="39" t="s">
        <v>253</v>
      </c>
      <c r="I34" s="47" t="s">
        <v>262</v>
      </c>
    </row>
    <row r="35" spans="1:14" x14ac:dyDescent="0.25">
      <c r="B35" s="6"/>
      <c r="C35" s="6"/>
    </row>
    <row r="36" spans="1:14" s="4" customFormat="1" x14ac:dyDescent="0.25">
      <c r="A36" s="2"/>
      <c r="B36" s="6"/>
      <c r="C36" s="6"/>
      <c r="D36" s="2"/>
      <c r="E36" s="2"/>
      <c r="F36" s="2"/>
      <c r="G36" s="2"/>
      <c r="H36" s="37" t="s">
        <v>254</v>
      </c>
      <c r="I36" s="51" t="s">
        <v>259</v>
      </c>
      <c r="J36" s="2"/>
      <c r="K36" s="2"/>
      <c r="M36" s="3"/>
      <c r="N36" s="5"/>
    </row>
    <row r="37" spans="1:14" s="4" customFormat="1" x14ac:dyDescent="0.25">
      <c r="A37" s="2"/>
      <c r="B37" s="6"/>
      <c r="C37" s="6"/>
      <c r="D37" s="2"/>
      <c r="E37" s="2"/>
      <c r="F37" s="2"/>
      <c r="G37" s="2"/>
      <c r="H37" s="38" t="s">
        <v>255</v>
      </c>
      <c r="I37" s="52" t="e">
        <f>VLOOKUP(I13,'Tracking Sheet output'!A2:AP101,10,FALSE)</f>
        <v>#N/A</v>
      </c>
      <c r="J37" s="2"/>
      <c r="K37" s="2"/>
      <c r="M37" s="3"/>
      <c r="N37" s="5"/>
    </row>
    <row r="38" spans="1:14" s="4" customFormat="1" x14ac:dyDescent="0.25">
      <c r="A38" s="2"/>
      <c r="B38" s="6"/>
      <c r="C38" s="6"/>
      <c r="D38" s="2"/>
      <c r="E38" s="2"/>
      <c r="F38" s="2"/>
      <c r="G38" s="2"/>
      <c r="H38" s="38" t="s">
        <v>256</v>
      </c>
      <c r="I38" s="52" t="e">
        <f>VLOOKUP(I13,'Tracking Sheet output'!A2:AP101,11,FALSE)</f>
        <v>#N/A</v>
      </c>
      <c r="J38" s="2"/>
      <c r="K38" s="2"/>
      <c r="M38" s="3"/>
      <c r="N38" s="5"/>
    </row>
    <row r="39" spans="1:14" s="4" customFormat="1" x14ac:dyDescent="0.25">
      <c r="A39" s="2"/>
      <c r="B39" s="6"/>
      <c r="C39" s="6"/>
      <c r="D39" s="2"/>
      <c r="E39" s="2"/>
      <c r="F39" s="2"/>
      <c r="G39" s="2"/>
      <c r="H39" s="39" t="s">
        <v>257</v>
      </c>
      <c r="I39" s="53" t="e">
        <f>VLOOKUP(I13,'Tracking Sheet output'!A2:AP101,12,FALSE)</f>
        <v>#N/A</v>
      </c>
      <c r="J39" s="2"/>
      <c r="K39" s="2"/>
      <c r="M39" s="3"/>
      <c r="N39" s="5"/>
    </row>
    <row r="40" spans="1:14" s="4" customFormat="1" x14ac:dyDescent="0.25">
      <c r="A40" s="2"/>
      <c r="B40" s="40" t="s">
        <v>258</v>
      </c>
      <c r="C40" s="6"/>
      <c r="D40" s="2"/>
      <c r="E40" s="2"/>
      <c r="F40" s="2"/>
      <c r="G40" s="2"/>
      <c r="H40" s="40"/>
      <c r="I40" s="2"/>
      <c r="J40" s="2"/>
      <c r="K40" s="2"/>
      <c r="M40" s="3"/>
      <c r="N40" s="5"/>
    </row>
    <row r="41" spans="1:14" s="4" customFormat="1" x14ac:dyDescent="0.25">
      <c r="A41" s="2"/>
      <c r="B41" s="6"/>
      <c r="C41" s="6"/>
      <c r="D41" s="2"/>
      <c r="E41" s="2"/>
      <c r="F41" s="2"/>
      <c r="G41" s="2"/>
      <c r="H41" s="2"/>
      <c r="I41" s="2"/>
      <c r="J41" s="2"/>
      <c r="K41" s="2"/>
      <c r="M41" s="3"/>
      <c r="N41" s="5"/>
    </row>
    <row r="42" spans="1:14" s="4" customFormat="1" x14ac:dyDescent="0.25">
      <c r="A42" s="2"/>
      <c r="B42" s="6"/>
      <c r="C42" s="6"/>
      <c r="D42" s="2"/>
      <c r="E42" s="2"/>
      <c r="F42" s="2"/>
      <c r="G42" s="2"/>
      <c r="H42" s="2"/>
      <c r="I42" s="2"/>
      <c r="J42" s="2"/>
      <c r="K42" s="2"/>
      <c r="M42" s="3"/>
      <c r="N42" s="5"/>
    </row>
    <row r="43" spans="1:14" s="4" customFormat="1" x14ac:dyDescent="0.25">
      <c r="A43" s="2"/>
      <c r="B43" s="6"/>
      <c r="C43" s="6"/>
      <c r="D43" s="2"/>
      <c r="E43" s="2"/>
      <c r="F43" s="2"/>
      <c r="G43" s="2"/>
      <c r="H43" s="2"/>
      <c r="I43" s="2"/>
      <c r="J43" s="2"/>
      <c r="K43" s="2"/>
      <c r="M43" s="3"/>
      <c r="N43" s="5"/>
    </row>
    <row r="44" spans="1:14" s="4" customFormat="1" x14ac:dyDescent="0.25">
      <c r="A44" s="2"/>
      <c r="B44" s="6"/>
      <c r="C44" s="6"/>
      <c r="D44" s="2"/>
      <c r="E44" s="2"/>
      <c r="F44" s="2"/>
      <c r="G44" s="2"/>
      <c r="H44" s="2"/>
      <c r="I44" s="2"/>
      <c r="J44" s="2"/>
      <c r="K44" s="2"/>
      <c r="M44" s="3"/>
      <c r="N44" s="5"/>
    </row>
    <row r="45" spans="1:14" s="4" customFormat="1" x14ac:dyDescent="0.25">
      <c r="A45" s="2"/>
      <c r="B45" s="6"/>
      <c r="C45" s="6"/>
      <c r="D45" s="2"/>
      <c r="E45" s="2"/>
      <c r="F45" s="2"/>
      <c r="G45" s="2"/>
      <c r="H45" s="2"/>
      <c r="I45" s="2"/>
      <c r="J45" s="2"/>
      <c r="K45" s="2"/>
      <c r="M45" s="3"/>
      <c r="N45" s="5"/>
    </row>
    <row r="46" spans="1:14" s="4" customFormat="1" x14ac:dyDescent="0.25">
      <c r="A46" s="2"/>
      <c r="B46" s="6"/>
      <c r="C46" s="6"/>
      <c r="D46" s="2"/>
      <c r="E46" s="2"/>
      <c r="F46" s="2"/>
      <c r="G46" s="2"/>
      <c r="H46" s="2"/>
      <c r="I46" s="2"/>
      <c r="J46" s="2"/>
      <c r="K46" s="2"/>
      <c r="M46" s="3"/>
      <c r="N46" s="5"/>
    </row>
    <row r="47" spans="1:14" s="4" customFormat="1" x14ac:dyDescent="0.25">
      <c r="A47" s="2"/>
      <c r="B47" s="2"/>
      <c r="C47" s="2"/>
      <c r="D47" s="2"/>
      <c r="E47" s="2"/>
      <c r="F47" s="2"/>
      <c r="G47" s="2"/>
      <c r="H47" s="6"/>
      <c r="I47" s="2"/>
      <c r="J47" s="2"/>
      <c r="K47" s="2"/>
      <c r="M47" s="3"/>
      <c r="N47" s="5"/>
    </row>
    <row r="48" spans="1:14" s="4" customFormat="1" x14ac:dyDescent="0.25">
      <c r="A48" s="2"/>
      <c r="B48" s="41"/>
      <c r="C48" s="41"/>
      <c r="D48" s="41"/>
      <c r="E48" s="41"/>
      <c r="F48" s="41"/>
      <c r="G48" s="41"/>
      <c r="H48" s="41"/>
      <c r="I48" s="41"/>
      <c r="J48" s="41"/>
      <c r="K48" s="41"/>
      <c r="M48" s="3"/>
      <c r="N48" s="5"/>
    </row>
    <row r="49" spans="1:14" s="4" customFormat="1" x14ac:dyDescent="0.25">
      <c r="A49" s="2"/>
      <c r="B49" s="41"/>
      <c r="C49" s="41"/>
      <c r="D49" s="41"/>
      <c r="E49" s="41"/>
      <c r="F49" s="41"/>
      <c r="G49" s="41"/>
      <c r="H49" s="41"/>
      <c r="I49" s="41"/>
      <c r="J49" s="41"/>
      <c r="K49" s="41"/>
      <c r="M49" s="3"/>
      <c r="N49" s="5"/>
    </row>
    <row r="50" spans="1:14" s="4" customFormat="1" x14ac:dyDescent="0.25">
      <c r="A50" s="2"/>
      <c r="B50" s="41"/>
      <c r="C50" s="41"/>
      <c r="D50" s="41"/>
      <c r="E50" s="41"/>
      <c r="F50" s="41"/>
      <c r="G50" s="41"/>
      <c r="H50" s="41"/>
      <c r="I50" s="41"/>
      <c r="J50" s="41"/>
      <c r="K50" s="41"/>
      <c r="M50" s="3"/>
      <c r="N50" s="5"/>
    </row>
    <row r="51" spans="1:14" s="4" customFormat="1" x14ac:dyDescent="0.25">
      <c r="A51" s="2"/>
      <c r="B51" s="41"/>
      <c r="C51" s="41"/>
      <c r="D51" s="41"/>
      <c r="E51" s="41"/>
      <c r="F51" s="41"/>
      <c r="G51" s="41"/>
      <c r="H51" s="41"/>
      <c r="I51" s="41"/>
      <c r="J51" s="41"/>
      <c r="K51" s="41"/>
      <c r="M51" s="3"/>
      <c r="N51" s="5"/>
    </row>
    <row r="52" spans="1:14" s="4" customFormat="1" x14ac:dyDescent="0.25">
      <c r="A52" s="2"/>
      <c r="B52" s="41"/>
      <c r="C52" s="41"/>
      <c r="D52" s="41"/>
      <c r="E52" s="41"/>
      <c r="F52" s="41"/>
      <c r="G52" s="41"/>
      <c r="H52" s="41"/>
      <c r="I52" s="41"/>
      <c r="J52" s="41"/>
      <c r="K52" s="41"/>
      <c r="M52" s="3"/>
      <c r="N52" s="5"/>
    </row>
    <row r="53" spans="1:14" s="4" customFormat="1" x14ac:dyDescent="0.25">
      <c r="A53" s="2"/>
      <c r="B53" s="41"/>
      <c r="C53" s="41"/>
      <c r="D53" s="41"/>
      <c r="E53" s="41"/>
      <c r="F53" s="41"/>
      <c r="G53" s="41"/>
      <c r="H53" s="41"/>
      <c r="I53" s="41"/>
      <c r="J53" s="41"/>
      <c r="K53" s="41"/>
      <c r="M53" s="3"/>
      <c r="N53" s="5"/>
    </row>
    <row r="54" spans="1:14" s="4" customFormat="1" x14ac:dyDescent="0.25">
      <c r="A54" s="2"/>
      <c r="B54" s="41"/>
      <c r="C54" s="41"/>
      <c r="D54" s="41"/>
      <c r="E54" s="41"/>
      <c r="F54" s="41"/>
      <c r="G54" s="41"/>
      <c r="H54" s="41"/>
      <c r="I54" s="41"/>
      <c r="J54" s="41"/>
      <c r="K54" s="41"/>
      <c r="M54" s="3"/>
      <c r="N54" s="5"/>
    </row>
    <row r="55" spans="1:14" s="4" customFormat="1" x14ac:dyDescent="0.25">
      <c r="A55" s="2"/>
      <c r="B55" s="41"/>
      <c r="C55" s="41"/>
      <c r="D55" s="41"/>
      <c r="E55" s="41"/>
      <c r="F55" s="41"/>
      <c r="G55" s="41"/>
      <c r="H55" s="41"/>
      <c r="I55" s="41"/>
      <c r="J55" s="41"/>
      <c r="K55" s="41"/>
      <c r="M55" s="3"/>
      <c r="N55" s="5"/>
    </row>
  </sheetData>
  <mergeCells count="7">
    <mergeCell ref="B24:E24"/>
    <mergeCell ref="A6:I6"/>
    <mergeCell ref="B19:E19"/>
    <mergeCell ref="B20:E20"/>
    <mergeCell ref="B21:E21"/>
    <mergeCell ref="B22:E22"/>
    <mergeCell ref="B23:E23"/>
  </mergeCells>
  <printOptions horizontalCentered="1"/>
  <pageMargins left="0.5" right="0.5" top="0.75" bottom="0.75" header="0.3" footer="0.3"/>
  <pageSetup paperSize="9" scale="78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SQ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iran</dc:creator>
  <cp:lastModifiedBy>office iran</cp:lastModifiedBy>
  <dcterms:created xsi:type="dcterms:W3CDTF">2019-05-04T08:14:45Z</dcterms:created>
  <dcterms:modified xsi:type="dcterms:W3CDTF">2019-05-05T05:57:45Z</dcterms:modified>
</cp:coreProperties>
</file>