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ada\PycharmProjects\test_tusk_europlan_2\"/>
    </mc:Choice>
  </mc:AlternateContent>
  <xr:revisionPtr revIDLastSave="0" documentId="13_ncr:1_{8437DD09-69A1-4FFE-9D3B-A018F3E85F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definedNames>
    <definedName name="_xlnm._FilterDatabase" localSheetId="1" hidden="1">Лист2!$A$1:$H$1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C28" i="2"/>
  <c r="D28" i="2" s="1"/>
  <c r="E28" i="2" s="1"/>
  <c r="C23" i="2"/>
  <c r="H14" i="2"/>
  <c r="H19" i="2"/>
  <c r="C22" i="2"/>
  <c r="E14" i="2"/>
  <c r="F14" i="2"/>
  <c r="G14" i="2"/>
  <c r="D14" i="2"/>
  <c r="E7" i="2"/>
  <c r="E8" i="2" s="1"/>
  <c r="E16" i="2" s="1"/>
  <c r="E22" i="2" s="1"/>
  <c r="C30" i="2" s="1"/>
  <c r="D30" i="2" s="1"/>
  <c r="F7" i="2"/>
  <c r="F8" i="2" s="1"/>
  <c r="F16" i="2" s="1"/>
  <c r="F22" i="2" s="1"/>
  <c r="C31" i="2" s="1"/>
  <c r="D31" i="2" s="1"/>
  <c r="G7" i="2"/>
  <c r="G8" i="2" s="1"/>
  <c r="G16" i="2" s="1"/>
  <c r="G22" i="2" s="1"/>
  <c r="C32" i="2" s="1"/>
  <c r="D32" i="2" s="1"/>
  <c r="D16" i="2" l="1"/>
  <c r="D22" i="2" s="1"/>
  <c r="H8" i="2"/>
  <c r="H16" i="2"/>
  <c r="D23" i="2"/>
  <c r="C29" i="2"/>
  <c r="D29" i="2" s="1"/>
  <c r="E29" i="2" s="1"/>
  <c r="E30" i="2" s="1"/>
  <c r="E31" i="2" s="1"/>
  <c r="E32" i="2" s="1"/>
  <c r="E23" i="2"/>
  <c r="F23" i="2" s="1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Садака Амир</author>
  </authors>
  <commentList>
    <comment ref="D27" authorId="0" shapeId="0" xr:uid="{1E26DC57-708D-4C28-9451-C3D2ABF7449E}">
      <text>
        <r>
          <rPr>
            <b/>
            <sz val="9"/>
            <color indexed="81"/>
            <rFont val="Tahoma"/>
            <family val="2"/>
            <charset val="204"/>
          </rPr>
          <t>Садака Амир:</t>
        </r>
        <r>
          <rPr>
            <sz val="9"/>
            <color indexed="81"/>
            <rFont val="Tahoma"/>
            <family val="2"/>
            <charset val="204"/>
          </rPr>
          <t xml:space="preserve">
Дисконтированный денежный поток</t>
        </r>
      </text>
    </comment>
  </commentList>
</comments>
</file>

<file path=xl/sharedStrings.xml><?xml version="1.0" encoding="utf-8"?>
<sst xmlns="http://schemas.openxmlformats.org/spreadsheetml/2006/main" count="52" uniqueCount="42">
  <si>
    <t>Вводные данные</t>
  </si>
  <si>
    <t>Переменная, единица измерения</t>
  </si>
  <si>
    <t>Значение</t>
  </si>
  <si>
    <t>Средняя стоимость каско на легковой автомобиль, руб.</t>
  </si>
  <si>
    <t>Количество полисов каско в месяц, ед.</t>
  </si>
  <si>
    <t>Стоимость дополнительной услуги "Урегулирование через ЛК", % от стоимости полиса</t>
  </si>
  <si>
    <t>Количество проданных услуг "Урегулирование через ЛК", ед.</t>
  </si>
  <si>
    <t>Инвестиционные затраты на создание единой диджитал-среды для урегулирования, руб.</t>
  </si>
  <si>
    <t>Средняя стоимость труда специалиста по урегулированию убытков на стороне ЛК, руб.</t>
  </si>
  <si>
    <t>Количество специалистов, ед.</t>
  </si>
  <si>
    <t>Переменная</t>
  </si>
  <si>
    <t>Единица измерения</t>
  </si>
  <si>
    <t>Средняя стоимость каско на легковой автомобиль</t>
  </si>
  <si>
    <t>руб.</t>
  </si>
  <si>
    <t>Количество полисов каско в год</t>
  </si>
  <si>
    <t>ед.</t>
  </si>
  <si>
    <t xml:space="preserve">Стоимость дополнительной услуги "Урегулирование через ЛК" </t>
  </si>
  <si>
    <t>% от стоимости полиса</t>
  </si>
  <si>
    <t>Количество проданных услуг "Урегулирование через ЛК"</t>
  </si>
  <si>
    <t>Выручка</t>
  </si>
  <si>
    <t>Выручка по продаже доп. Услуги "Урегулирование через ЛК"</t>
  </si>
  <si>
    <t xml:space="preserve">Количество проданных услуг "Урегулирование через ЛК", </t>
  </si>
  <si>
    <t>% от числа полисов</t>
  </si>
  <si>
    <t>Операционные расходы</t>
  </si>
  <si>
    <t>Количество специлистов</t>
  </si>
  <si>
    <t>Расходы на специалистов по урегулированию убытков на стороне ЛК за месяц</t>
  </si>
  <si>
    <t>Операционные расходы, итог</t>
  </si>
  <si>
    <t>Создание диджитал-сервисов для урегулирования убытков</t>
  </si>
  <si>
    <t>Свободный денежный поток</t>
  </si>
  <si>
    <t>Расходы на поддержку диджитал-сервисов по урегулированию убытков</t>
  </si>
  <si>
    <t>Сумма</t>
  </si>
  <si>
    <t>Свободный денежный поток накполенным итогом</t>
  </si>
  <si>
    <t>Расчет дисконтированного срока окупаемости</t>
  </si>
  <si>
    <t>Период</t>
  </si>
  <si>
    <t>Год</t>
  </si>
  <si>
    <t>FCF</t>
  </si>
  <si>
    <t>ДДП</t>
  </si>
  <si>
    <t>Накполенный ДДП</t>
  </si>
  <si>
    <t>Ставка дисконтирования, %</t>
  </si>
  <si>
    <t>Операционный денежный поток, Cash Flow from Operations (выручка - операционные расходы)</t>
  </si>
  <si>
    <t>Инвестиции расходы,  Cash Flow from Investing</t>
  </si>
  <si>
    <t>Свободный денежный поток, Free Cash Flow  (операционный - инвестиционный)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</si>
</sst>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4" fontId="0" fillId="0" borderId="0" xfId="0" applyNumberFormat="1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5" xfId="0" applyBorder="1"/>
    <xf numFmtId="0" fontId="0" fillId="2" borderId="2" xfId="0" applyFill="1" applyBorder="1"/>
    <xf numFmtId="2" fontId="0" fillId="0" borderId="5" xfId="0" applyNumberFormat="1" applyBorder="1"/>
    <xf numFmtId="2" fontId="0" fillId="2" borderId="10" xfId="0" applyNumberFormat="1" applyFill="1" applyBorder="1"/>
    <xf numFmtId="2" fontId="0" fillId="0" borderId="11" xfId="0" applyNumberFormat="1" applyBorder="1"/>
    <xf numFmtId="4" fontId="0" fillId="0" borderId="11" xfId="0" applyNumberFormat="1" applyBorder="1"/>
    <xf numFmtId="4" fontId="0" fillId="0" borderId="12" xfId="0" applyNumberFormat="1" applyBorder="1"/>
    <xf numFmtId="2" fontId="0" fillId="2" borderId="2" xfId="0" applyNumberFormat="1" applyFill="1" applyBorder="1"/>
    <xf numFmtId="2" fontId="0" fillId="0" borderId="3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0" fontId="0" fillId="0" borderId="13" xfId="0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" fontId="0" fillId="4" borderId="8" xfId="0" applyNumberFormat="1" applyFill="1" applyBorder="1"/>
    <xf numFmtId="4" fontId="0" fillId="4" borderId="9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0" fontId="0" fillId="4" borderId="9" xfId="0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4" fontId="0" fillId="0" borderId="8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0" fontId="0" fillId="0" borderId="1" xfId="0" applyBorder="1" applyProtection="1"/>
    <xf numFmtId="4" fontId="0" fillId="0" borderId="1" xfId="0" applyNumberFormat="1" applyBorder="1" applyProtection="1"/>
    <xf numFmtId="0" fontId="0" fillId="0" borderId="6" xfId="0" applyBorder="1" applyProtection="1"/>
    <xf numFmtId="9" fontId="0" fillId="0" borderId="1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6" sqref="A6"/>
    </sheetView>
  </sheetViews>
  <sheetFormatPr defaultRowHeight="14.4" x14ac:dyDescent="0.3"/>
  <cols>
    <col min="1" max="1" width="80.77734375" bestFit="1" customWidth="1"/>
    <col min="2" max="2" width="9.218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DF61-8927-43F2-B4BA-A958D61A7F98}">
  <dimension ref="A1:H33"/>
  <sheetViews>
    <sheetView tabSelected="1" workbookViewId="0">
      <selection activeCell="G30" sqref="G30"/>
    </sheetView>
  </sheetViews>
  <sheetFormatPr defaultRowHeight="14.4" x14ac:dyDescent="0.3"/>
  <cols>
    <col min="1" max="1" width="77.6640625" bestFit="1" customWidth="1"/>
    <col min="2" max="2" width="21.109375" bestFit="1" customWidth="1"/>
    <col min="3" max="3" width="21.109375" customWidth="1"/>
    <col min="4" max="4" width="14.109375" bestFit="1" customWidth="1"/>
    <col min="5" max="5" width="17.44140625" bestFit="1" customWidth="1"/>
    <col min="6" max="6" width="13.109375" bestFit="1" customWidth="1"/>
    <col min="7" max="8" width="13.44140625" bestFit="1" customWidth="1"/>
  </cols>
  <sheetData>
    <row r="1" spans="1:8" ht="15" thickTop="1" x14ac:dyDescent="0.3">
      <c r="A1" s="23" t="s">
        <v>10</v>
      </c>
      <c r="B1" s="24" t="s">
        <v>11</v>
      </c>
      <c r="C1" s="24">
        <v>2024</v>
      </c>
      <c r="D1" s="24">
        <v>2025</v>
      </c>
      <c r="E1" s="24">
        <v>2026</v>
      </c>
      <c r="F1" s="24">
        <v>2027</v>
      </c>
      <c r="G1" s="24">
        <v>2028</v>
      </c>
      <c r="H1" s="25" t="s">
        <v>30</v>
      </c>
    </row>
    <row r="2" spans="1:8" x14ac:dyDescent="0.3">
      <c r="A2" s="9" t="s">
        <v>19</v>
      </c>
      <c r="B2" s="1"/>
      <c r="C2" s="1"/>
      <c r="D2" s="1"/>
      <c r="E2" s="1"/>
      <c r="F2" s="1"/>
      <c r="G2" s="1"/>
      <c r="H2" s="10"/>
    </row>
    <row r="3" spans="1:8" x14ac:dyDescent="0.3">
      <c r="A3" s="11" t="s">
        <v>12</v>
      </c>
      <c r="B3" s="1" t="s">
        <v>13</v>
      </c>
      <c r="C3" s="42"/>
      <c r="D3" s="43">
        <v>80000</v>
      </c>
      <c r="E3" s="43">
        <v>90000</v>
      </c>
      <c r="F3" s="43">
        <v>100000</v>
      </c>
      <c r="G3" s="43">
        <v>100000</v>
      </c>
      <c r="H3" s="44"/>
    </row>
    <row r="4" spans="1:8" x14ac:dyDescent="0.3">
      <c r="A4" s="11" t="s">
        <v>14</v>
      </c>
      <c r="B4" s="1" t="s">
        <v>15</v>
      </c>
      <c r="C4" s="42"/>
      <c r="D4" s="43">
        <v>40000</v>
      </c>
      <c r="E4" s="43">
        <v>50000</v>
      </c>
      <c r="F4" s="43">
        <v>50000</v>
      </c>
      <c r="G4" s="43">
        <v>60000</v>
      </c>
      <c r="H4" s="44"/>
    </row>
    <row r="5" spans="1:8" x14ac:dyDescent="0.3">
      <c r="A5" s="11" t="s">
        <v>16</v>
      </c>
      <c r="B5" s="1" t="s">
        <v>17</v>
      </c>
      <c r="C5" s="42"/>
      <c r="D5" s="45">
        <v>0.02</v>
      </c>
      <c r="E5" s="45">
        <v>0.03</v>
      </c>
      <c r="F5" s="45">
        <v>0.04</v>
      </c>
      <c r="G5" s="45">
        <v>0.05</v>
      </c>
      <c r="H5" s="44"/>
    </row>
    <row r="6" spans="1:8" x14ac:dyDescent="0.3">
      <c r="A6" s="11" t="s">
        <v>21</v>
      </c>
      <c r="B6" s="1" t="s">
        <v>22</v>
      </c>
      <c r="C6" s="42"/>
      <c r="D6" s="45">
        <v>0.3</v>
      </c>
      <c r="E6" s="45">
        <v>0.4</v>
      </c>
      <c r="F6" s="45">
        <v>0.3</v>
      </c>
      <c r="G6" s="45">
        <v>0.5</v>
      </c>
      <c r="H6" s="44"/>
    </row>
    <row r="7" spans="1:8" x14ac:dyDescent="0.3">
      <c r="A7" s="11" t="s">
        <v>18</v>
      </c>
      <c r="B7" s="1" t="s">
        <v>15</v>
      </c>
      <c r="C7" s="49"/>
      <c r="D7" s="50">
        <f>D4*D6</f>
        <v>12000</v>
      </c>
      <c r="E7" s="50">
        <f t="shared" ref="E7:G7" si="0">E4*E6</f>
        <v>20000</v>
      </c>
      <c r="F7" s="50">
        <f t="shared" si="0"/>
        <v>15000</v>
      </c>
      <c r="G7" s="50">
        <f t="shared" si="0"/>
        <v>30000</v>
      </c>
      <c r="H7" s="51"/>
    </row>
    <row r="8" spans="1:8" ht="15" thickBot="1" x14ac:dyDescent="0.35">
      <c r="A8" s="26" t="s">
        <v>20</v>
      </c>
      <c r="B8" s="27" t="s">
        <v>13</v>
      </c>
      <c r="C8" s="28">
        <v>0</v>
      </c>
      <c r="D8" s="28">
        <f>D3*D5*D7</f>
        <v>19200000</v>
      </c>
      <c r="E8" s="28">
        <f t="shared" ref="E8:G8" si="1">E3*E5*E7</f>
        <v>54000000</v>
      </c>
      <c r="F8" s="28">
        <f t="shared" si="1"/>
        <v>60000000</v>
      </c>
      <c r="G8" s="28">
        <f t="shared" si="1"/>
        <v>150000000</v>
      </c>
      <c r="H8" s="29">
        <f>SUM(C8:G8)</f>
        <v>283200000</v>
      </c>
    </row>
    <row r="9" spans="1:8" ht="15.6" thickTop="1" thickBot="1" x14ac:dyDescent="0.35">
      <c r="A9" s="4"/>
      <c r="B9" s="4"/>
      <c r="C9" s="4"/>
      <c r="D9" s="5"/>
      <c r="E9" s="5"/>
      <c r="F9" s="5"/>
      <c r="G9" s="5"/>
    </row>
    <row r="10" spans="1:8" ht="15" thickTop="1" x14ac:dyDescent="0.3">
      <c r="A10" s="12" t="s">
        <v>23</v>
      </c>
      <c r="B10" s="7"/>
      <c r="C10" s="7"/>
      <c r="D10" s="7"/>
      <c r="E10" s="7"/>
      <c r="F10" s="7"/>
      <c r="G10" s="7"/>
      <c r="H10" s="8"/>
    </row>
    <row r="11" spans="1:8" x14ac:dyDescent="0.3">
      <c r="A11" s="13" t="s">
        <v>25</v>
      </c>
      <c r="B11" s="3" t="s">
        <v>13</v>
      </c>
      <c r="C11" s="3"/>
      <c r="D11" s="43">
        <v>150000</v>
      </c>
      <c r="E11" s="43">
        <v>150000</v>
      </c>
      <c r="F11" s="43">
        <v>160000</v>
      </c>
      <c r="G11" s="43">
        <v>160000</v>
      </c>
      <c r="H11" s="44"/>
    </row>
    <row r="12" spans="1:8" x14ac:dyDescent="0.3">
      <c r="A12" s="13" t="s">
        <v>24</v>
      </c>
      <c r="B12" s="3" t="s">
        <v>15</v>
      </c>
      <c r="C12" s="3"/>
      <c r="D12" s="46">
        <v>3</v>
      </c>
      <c r="E12" s="46">
        <v>5</v>
      </c>
      <c r="F12" s="46">
        <v>5</v>
      </c>
      <c r="G12" s="46">
        <v>6</v>
      </c>
      <c r="H12" s="44"/>
    </row>
    <row r="13" spans="1:8" x14ac:dyDescent="0.3">
      <c r="A13" s="13" t="s">
        <v>29</v>
      </c>
      <c r="B13" s="3" t="s">
        <v>13</v>
      </c>
      <c r="C13" s="3"/>
      <c r="D13" s="43">
        <v>8000000</v>
      </c>
      <c r="E13" s="43">
        <v>10000000</v>
      </c>
      <c r="F13" s="43">
        <v>10000000</v>
      </c>
      <c r="G13" s="43">
        <v>11000000</v>
      </c>
      <c r="H13" s="44"/>
    </row>
    <row r="14" spans="1:8" ht="15" thickBot="1" x14ac:dyDescent="0.35">
      <c r="A14" s="30" t="s">
        <v>26</v>
      </c>
      <c r="B14" s="31" t="s">
        <v>13</v>
      </c>
      <c r="C14" s="31">
        <v>0</v>
      </c>
      <c r="D14" s="28">
        <f>D11*12*D12+D13</f>
        <v>13400000</v>
      </c>
      <c r="E14" s="28">
        <f t="shared" ref="E14:G14" si="2">E11*12*E12+E13</f>
        <v>19000000</v>
      </c>
      <c r="F14" s="28">
        <f t="shared" si="2"/>
        <v>19600000</v>
      </c>
      <c r="G14" s="28">
        <f t="shared" si="2"/>
        <v>22520000</v>
      </c>
      <c r="H14" s="29">
        <f>SUM(C14:G14)</f>
        <v>74520000</v>
      </c>
    </row>
    <row r="15" spans="1:8" ht="15.6" thickTop="1" thickBot="1" x14ac:dyDescent="0.35">
      <c r="A15" s="6"/>
      <c r="B15" s="6"/>
      <c r="C15" s="6"/>
      <c r="D15" s="5"/>
      <c r="E15" s="5"/>
      <c r="F15" s="5"/>
      <c r="G15" s="5"/>
    </row>
    <row r="16" spans="1:8" ht="15.6" thickTop="1" thickBot="1" x14ac:dyDescent="0.35">
      <c r="A16" s="14" t="s">
        <v>39</v>
      </c>
      <c r="B16" s="15" t="s">
        <v>13</v>
      </c>
      <c r="C16" s="15">
        <v>0</v>
      </c>
      <c r="D16" s="16">
        <f>D8-D14</f>
        <v>5800000</v>
      </c>
      <c r="E16" s="16">
        <f t="shared" ref="E16:G16" si="3">E8-E14</f>
        <v>35000000</v>
      </c>
      <c r="F16" s="16">
        <f t="shared" si="3"/>
        <v>40400000</v>
      </c>
      <c r="G16" s="16">
        <f t="shared" si="3"/>
        <v>127480000</v>
      </c>
      <c r="H16" s="17">
        <f>H8-H14</f>
        <v>208680000</v>
      </c>
    </row>
    <row r="17" spans="1:8" ht="15.6" thickTop="1" thickBot="1" x14ac:dyDescent="0.35"/>
    <row r="18" spans="1:8" ht="15" thickTop="1" x14ac:dyDescent="0.3">
      <c r="A18" s="18" t="s">
        <v>40</v>
      </c>
      <c r="B18" s="19"/>
      <c r="C18" s="19"/>
      <c r="D18" s="7"/>
      <c r="E18" s="7"/>
      <c r="F18" s="7"/>
      <c r="G18" s="7"/>
      <c r="H18" s="8"/>
    </row>
    <row r="19" spans="1:8" ht="15" thickBot="1" x14ac:dyDescent="0.35">
      <c r="A19" s="20" t="s">
        <v>27</v>
      </c>
      <c r="B19" s="21" t="s">
        <v>13</v>
      </c>
      <c r="C19" s="47">
        <v>100000000</v>
      </c>
      <c r="D19" s="47">
        <v>0</v>
      </c>
      <c r="E19" s="47">
        <v>0</v>
      </c>
      <c r="F19" s="47">
        <v>0</v>
      </c>
      <c r="G19" s="47">
        <v>0</v>
      </c>
      <c r="H19" s="48">
        <f>SUM(C19:G19)</f>
        <v>100000000</v>
      </c>
    </row>
    <row r="20" spans="1:8" ht="15.6" thickTop="1" thickBot="1" x14ac:dyDescent="0.35"/>
    <row r="21" spans="1:8" ht="15" thickTop="1" x14ac:dyDescent="0.3">
      <c r="A21" s="12" t="s">
        <v>41</v>
      </c>
      <c r="B21" s="7"/>
      <c r="C21" s="7"/>
      <c r="D21" s="7"/>
      <c r="E21" s="7"/>
      <c r="F21" s="7"/>
      <c r="G21" s="7"/>
      <c r="H21" s="8"/>
    </row>
    <row r="22" spans="1:8" x14ac:dyDescent="0.3">
      <c r="A22" s="11" t="s">
        <v>28</v>
      </c>
      <c r="B22" s="1" t="s">
        <v>13</v>
      </c>
      <c r="C22" s="2">
        <f>C8-C19</f>
        <v>-100000000</v>
      </c>
      <c r="D22" s="2">
        <f>D16-D19</f>
        <v>5800000</v>
      </c>
      <c r="E22" s="2">
        <f t="shared" ref="E22:G22" si="4">E16-E19</f>
        <v>35000000</v>
      </c>
      <c r="F22" s="2">
        <f t="shared" si="4"/>
        <v>40400000</v>
      </c>
      <c r="G22" s="2">
        <f t="shared" si="4"/>
        <v>127480000</v>
      </c>
      <c r="H22" s="10"/>
    </row>
    <row r="23" spans="1:8" ht="15" thickBot="1" x14ac:dyDescent="0.35">
      <c r="A23" s="26" t="s">
        <v>31</v>
      </c>
      <c r="B23" s="27" t="s">
        <v>13</v>
      </c>
      <c r="C23" s="28">
        <f>C22</f>
        <v>-100000000</v>
      </c>
      <c r="D23" s="28">
        <f>C23+D22</f>
        <v>-94200000</v>
      </c>
      <c r="E23" s="28">
        <f t="shared" ref="E23:G23" si="5">D23+E22</f>
        <v>-59200000</v>
      </c>
      <c r="F23" s="28">
        <f t="shared" si="5"/>
        <v>-18800000</v>
      </c>
      <c r="G23" s="28">
        <f t="shared" si="5"/>
        <v>108680000</v>
      </c>
      <c r="H23" s="32"/>
    </row>
    <row r="24" spans="1:8" ht="15" thickTop="1" x14ac:dyDescent="0.3"/>
    <row r="25" spans="1:8" ht="15" thickBot="1" x14ac:dyDescent="0.35">
      <c r="A25" s="22" t="s">
        <v>38</v>
      </c>
      <c r="B25" s="52">
        <v>0.18</v>
      </c>
    </row>
    <row r="26" spans="1:8" ht="15" thickTop="1" x14ac:dyDescent="0.3">
      <c r="A26" s="12" t="s">
        <v>32</v>
      </c>
      <c r="B26" s="7"/>
      <c r="C26" s="7"/>
      <c r="D26" s="7"/>
      <c r="E26" s="8"/>
    </row>
    <row r="27" spans="1:8" x14ac:dyDescent="0.3">
      <c r="A27" s="33" t="s">
        <v>34</v>
      </c>
      <c r="B27" s="34" t="s">
        <v>33</v>
      </c>
      <c r="C27" s="34" t="s">
        <v>35</v>
      </c>
      <c r="D27" s="34" t="s">
        <v>36</v>
      </c>
      <c r="E27" s="35" t="s">
        <v>37</v>
      </c>
      <c r="F27" s="4"/>
    </row>
    <row r="28" spans="1:8" x14ac:dyDescent="0.3">
      <c r="A28" s="33">
        <v>2024</v>
      </c>
      <c r="B28" s="34">
        <v>0</v>
      </c>
      <c r="C28" s="37">
        <f>HLOOKUP(A28,$C$1:$H$22,22,0)</f>
        <v>-100000000</v>
      </c>
      <c r="D28" s="37">
        <f>C28</f>
        <v>-100000000</v>
      </c>
      <c r="E28" s="38">
        <f>D28</f>
        <v>-100000000</v>
      </c>
      <c r="F28" s="4"/>
    </row>
    <row r="29" spans="1:8" x14ac:dyDescent="0.3">
      <c r="A29" s="33">
        <v>2025</v>
      </c>
      <c r="B29" s="34">
        <v>1</v>
      </c>
      <c r="C29" s="37">
        <f t="shared" ref="C29:C32" si="6">HLOOKUP(A29,$C$1:$H$22,22,0)</f>
        <v>5800000</v>
      </c>
      <c r="D29" s="37">
        <f>C29/(1+$B$25)^B29</f>
        <v>4915254.237288136</v>
      </c>
      <c r="E29" s="38">
        <f>E28+D29</f>
        <v>-95084745.762711868</v>
      </c>
      <c r="F29" s="4"/>
    </row>
    <row r="30" spans="1:8" x14ac:dyDescent="0.3">
      <c r="A30" s="33">
        <v>2026</v>
      </c>
      <c r="B30" s="34">
        <v>2</v>
      </c>
      <c r="C30" s="37">
        <f t="shared" si="6"/>
        <v>35000000</v>
      </c>
      <c r="D30" s="37">
        <f t="shared" ref="D30:D32" si="7">C30/(1+$B$25)^B30</f>
        <v>25136455.041654699</v>
      </c>
      <c r="E30" s="38">
        <f>E29+D30</f>
        <v>-69948290.721057177</v>
      </c>
      <c r="F30" s="4"/>
    </row>
    <row r="31" spans="1:8" x14ac:dyDescent="0.3">
      <c r="A31" s="33">
        <v>2027</v>
      </c>
      <c r="B31" s="34">
        <v>3</v>
      </c>
      <c r="C31" s="37">
        <f t="shared" si="6"/>
        <v>40400000</v>
      </c>
      <c r="D31" s="37">
        <f t="shared" si="7"/>
        <v>24588687.256243337</v>
      </c>
      <c r="E31" s="38">
        <f t="shared" ref="E31:E32" si="8">E30+D31</f>
        <v>-45359603.464813843</v>
      </c>
      <c r="F31" s="4"/>
    </row>
    <row r="32" spans="1:8" ht="15" thickBot="1" x14ac:dyDescent="0.35">
      <c r="A32" s="36">
        <v>2028</v>
      </c>
      <c r="B32" s="39">
        <v>4</v>
      </c>
      <c r="C32" s="40">
        <f t="shared" si="6"/>
        <v>127480000</v>
      </c>
      <c r="D32" s="40">
        <f t="shared" si="7"/>
        <v>65752765.804369465</v>
      </c>
      <c r="E32" s="41">
        <f t="shared" si="8"/>
        <v>20393162.339555621</v>
      </c>
      <c r="F32" s="4"/>
    </row>
    <row r="33" ht="15" thickTop="1" x14ac:dyDescent="0.3"/>
  </sheetData>
  <sheetProtection algorithmName="SHA-512" hashValue="fiCzExMGS52V75yiRkJhkIbGI27hTnTsjRInzCOpWO77u+UUetMUHjdpOgdviRDvjzxiah/temnL45qXfXetQg==" saltValue="4RHc16mHCwGBwaiXS8u3FQ==" spinCount="100000" sheet="1" objects="1" scenarios="1"/>
  <autoFilter ref="A1:H1" xr:uid="{28A2DF61-8927-43F2-B4BA-A958D61A7F98}"/>
  <pageMargins left="0.7" right="0.7" top="0.75" bottom="0.75" header="0.3" footer="0.3"/>
  <ignoredErrors>
    <ignoredError sqref="D7:G7" unlocked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Садака Амир</dc:creator>
  <cp:lastModifiedBy>Садака Амир</cp:lastModifiedBy>
  <dcterms:created xsi:type="dcterms:W3CDTF">2015-06-05T18:19:34Z</dcterms:created>
  <dcterms:modified xsi:type="dcterms:W3CDTF">2024-10-10T15:58:32Z</dcterms:modified>
</cp:coreProperties>
</file>