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smac/"/>
    </mc:Choice>
  </mc:AlternateContent>
  <xr:revisionPtr revIDLastSave="0" documentId="13_ncr:1_{52F3CBC1-B038-9E49-93C7-65939E4B29FF}" xr6:coauthVersionLast="47" xr6:coauthVersionMax="47" xr10:uidLastSave="{00000000-0000-0000-0000-000000000000}"/>
  <bookViews>
    <workbookView xWindow="13480" yWindow="940" windowWidth="20560" windowHeight="19540" firstSheet="2" activeTab="11" xr2:uid="{B3949581-7BF7-AB40-92E6-6CE7630C2994}"/>
  </bookViews>
  <sheets>
    <sheet name="SPY_raw-" sheetId="1" r:id="rId1"/>
    <sheet name="IVV_raw1" sheetId="2" r:id="rId2"/>
    <sheet name="SPY_raw" sheetId="7" r:id="rId3"/>
    <sheet name="IVV_raw" sheetId="8" r:id="rId4"/>
    <sheet name="EEM_raw" sheetId="9" r:id="rId5"/>
    <sheet name="Prices" sheetId="4" r:id="rId6"/>
    <sheet name="Prices_SPY_IVV" sheetId="5" r:id="rId7"/>
    <sheet name="Prices_SPY_EEM" sheetId="6" r:id="rId8"/>
    <sheet name="BT_SPY-IVV" sheetId="11" r:id="rId9"/>
    <sheet name="BT-SPY_EEM" sheetId="12" r:id="rId10"/>
    <sheet name="Visual Representation" sheetId="10" r:id="rId11"/>
    <sheet name="Summary" sheetId="13" r:id="rId12"/>
  </sheets>
  <definedNames>
    <definedName name="EEM_raw" localSheetId="4">EEM_raw!$A$1:$F$252</definedName>
    <definedName name="IVV_raw" localSheetId="3">IVV_raw!$A$1:$H$252</definedName>
    <definedName name="SPY_raw" localSheetId="2">SPY_raw!$A$1:$H$252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3" l="1"/>
  <c r="C7" i="13"/>
  <c r="C6" i="13"/>
  <c r="C5" i="13"/>
  <c r="C4" i="13"/>
  <c r="C3" i="13"/>
  <c r="C2" i="13"/>
  <c r="B8" i="13"/>
  <c r="B7" i="13"/>
  <c r="B6" i="13"/>
  <c r="B5" i="13"/>
  <c r="B4" i="13"/>
  <c r="B3" i="13"/>
  <c r="B2" i="13"/>
  <c r="P3" i="12"/>
  <c r="O3" i="12"/>
  <c r="O2" i="12"/>
  <c r="N17" i="11" a="1"/>
  <c r="N17" i="11" s="1"/>
  <c r="N16" i="11" a="1"/>
  <c r="N16" i="11" s="1"/>
  <c r="N15" i="11" a="1"/>
  <c r="N15" i="11" s="1"/>
  <c r="N14" i="11" a="1"/>
  <c r="N14" i="11" s="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3" i="1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O84" i="11" s="1"/>
  <c r="O85" i="11" s="1"/>
  <c r="O86" i="11" s="1"/>
  <c r="O87" i="11" s="1"/>
  <c r="O88" i="11" s="1"/>
  <c r="O89" i="11" s="1"/>
  <c r="O90" i="11" s="1"/>
  <c r="O91" i="11" s="1"/>
  <c r="O92" i="11" s="1"/>
  <c r="O93" i="11" s="1"/>
  <c r="O94" i="11" s="1"/>
  <c r="O95" i="11" s="1"/>
  <c r="O96" i="11" s="1"/>
  <c r="O97" i="11" s="1"/>
  <c r="O98" i="11" s="1"/>
  <c r="O99" i="11" s="1"/>
  <c r="O100" i="11" s="1"/>
  <c r="O101" i="11" s="1"/>
  <c r="O102" i="11" s="1"/>
  <c r="O103" i="11" s="1"/>
  <c r="O104" i="11" s="1"/>
  <c r="O105" i="11" s="1"/>
  <c r="O106" i="11" s="1"/>
  <c r="O107" i="11" s="1"/>
  <c r="O108" i="11" s="1"/>
  <c r="O109" i="11" s="1"/>
  <c r="O110" i="11" s="1"/>
  <c r="O111" i="11" s="1"/>
  <c r="O112" i="11" s="1"/>
  <c r="O113" i="11" s="1"/>
  <c r="O114" i="11" s="1"/>
  <c r="O115" i="11" s="1"/>
  <c r="O116" i="11" s="1"/>
  <c r="O117" i="11" s="1"/>
  <c r="O118" i="11" s="1"/>
  <c r="O119" i="11" s="1"/>
  <c r="O120" i="11" s="1"/>
  <c r="O121" i="11" s="1"/>
  <c r="O122" i="11" s="1"/>
  <c r="O123" i="11" s="1"/>
  <c r="O124" i="11" s="1"/>
  <c r="O125" i="11" s="1"/>
  <c r="O126" i="11" s="1"/>
  <c r="O127" i="11" s="1"/>
  <c r="O128" i="11" s="1"/>
  <c r="O129" i="11" s="1"/>
  <c r="O130" i="11" s="1"/>
  <c r="O131" i="11" s="1"/>
  <c r="O132" i="11" s="1"/>
  <c r="O133" i="11" s="1"/>
  <c r="O134" i="11" s="1"/>
  <c r="O135" i="11" s="1"/>
  <c r="O136" i="11" s="1"/>
  <c r="O137" i="11" s="1"/>
  <c r="O138" i="11" s="1"/>
  <c r="O139" i="11" s="1"/>
  <c r="O140" i="11" s="1"/>
  <c r="O141" i="11" s="1"/>
  <c r="O142" i="11" s="1"/>
  <c r="O143" i="11" s="1"/>
  <c r="O144" i="11" s="1"/>
  <c r="O145" i="11" s="1"/>
  <c r="O146" i="11" s="1"/>
  <c r="O147" i="11" s="1"/>
  <c r="O148" i="11" s="1"/>
  <c r="O149" i="11" s="1"/>
  <c r="O150" i="11" s="1"/>
  <c r="O151" i="11" s="1"/>
  <c r="O152" i="11" s="1"/>
  <c r="O153" i="11" s="1"/>
  <c r="O154" i="11" s="1"/>
  <c r="O155" i="11" s="1"/>
  <c r="O156" i="11" s="1"/>
  <c r="O157" i="11" s="1"/>
  <c r="O158" i="11" s="1"/>
  <c r="O159" i="11" s="1"/>
  <c r="O160" i="11" s="1"/>
  <c r="O161" i="11" s="1"/>
  <c r="O162" i="11" s="1"/>
  <c r="O163" i="11" s="1"/>
  <c r="O164" i="11" s="1"/>
  <c r="O165" i="11" s="1"/>
  <c r="O166" i="11" s="1"/>
  <c r="O167" i="11" s="1"/>
  <c r="O168" i="11" s="1"/>
  <c r="O169" i="11" s="1"/>
  <c r="O170" i="11" s="1"/>
  <c r="O171" i="11" s="1"/>
  <c r="O172" i="11" s="1"/>
  <c r="O173" i="11" s="1"/>
  <c r="O174" i="11" s="1"/>
  <c r="O175" i="11" s="1"/>
  <c r="O176" i="11" s="1"/>
  <c r="O177" i="11" s="1"/>
  <c r="O178" i="11" s="1"/>
  <c r="O179" i="11" s="1"/>
  <c r="O180" i="11" s="1"/>
  <c r="O181" i="11" s="1"/>
  <c r="O182" i="11" s="1"/>
  <c r="O183" i="11" s="1"/>
  <c r="O184" i="11" s="1"/>
  <c r="O185" i="11" s="1"/>
  <c r="O186" i="11" s="1"/>
  <c r="O187" i="11" s="1"/>
  <c r="O188" i="11" s="1"/>
  <c r="O189" i="11" s="1"/>
  <c r="O190" i="11" s="1"/>
  <c r="O191" i="11" s="1"/>
  <c r="O192" i="11" s="1"/>
  <c r="O193" i="11" s="1"/>
  <c r="O194" i="11" s="1"/>
  <c r="O195" i="11" s="1"/>
  <c r="O196" i="11" s="1"/>
  <c r="O197" i="11" s="1"/>
  <c r="O198" i="11" s="1"/>
  <c r="O199" i="11" s="1"/>
  <c r="O200" i="11" s="1"/>
  <c r="O201" i="11" s="1"/>
  <c r="O202" i="11" s="1"/>
  <c r="O203" i="11" s="1"/>
  <c r="O204" i="11" s="1"/>
  <c r="O205" i="11" s="1"/>
  <c r="O206" i="11" s="1"/>
  <c r="O207" i="11" s="1"/>
  <c r="O208" i="11" s="1"/>
  <c r="O209" i="11" s="1"/>
  <c r="O210" i="11" s="1"/>
  <c r="O211" i="11" s="1"/>
  <c r="O212" i="11" s="1"/>
  <c r="O213" i="11" s="1"/>
  <c r="O214" i="11" s="1"/>
  <c r="O215" i="11" s="1"/>
  <c r="O216" i="11" s="1"/>
  <c r="O217" i="11" s="1"/>
  <c r="O218" i="11" s="1"/>
  <c r="O219" i="11" s="1"/>
  <c r="O220" i="11" s="1"/>
  <c r="O221" i="11" s="1"/>
  <c r="O222" i="11" s="1"/>
  <c r="O223" i="11" s="1"/>
  <c r="O224" i="11" s="1"/>
  <c r="O225" i="11" s="1"/>
  <c r="O226" i="11" s="1"/>
  <c r="O227" i="11" s="1"/>
  <c r="O228" i="11" s="1"/>
  <c r="O229" i="11" s="1"/>
  <c r="O230" i="11" s="1"/>
  <c r="O231" i="11" s="1"/>
  <c r="O232" i="11" s="1"/>
  <c r="O233" i="11" s="1"/>
  <c r="O234" i="11" s="1"/>
  <c r="O235" i="11" s="1"/>
  <c r="O236" i="11" s="1"/>
  <c r="O237" i="11" s="1"/>
  <c r="O238" i="11" s="1"/>
  <c r="O239" i="11" s="1"/>
  <c r="O240" i="11" s="1"/>
  <c r="O241" i="11" s="1"/>
  <c r="O242" i="11" s="1"/>
  <c r="O243" i="11" s="1"/>
  <c r="O244" i="11" s="1"/>
  <c r="O245" i="11" s="1"/>
  <c r="O246" i="11" s="1"/>
  <c r="O247" i="11" s="1"/>
  <c r="O248" i="11" s="1"/>
  <c r="O249" i="11" s="1"/>
  <c r="O250" i="11" s="1"/>
  <c r="O251" i="11" s="1"/>
  <c r="O252" i="11" s="1"/>
  <c r="O3" i="11"/>
  <c r="O2" i="11"/>
  <c r="L3" i="12"/>
  <c r="L2" i="12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" i="11"/>
  <c r="N13" i="11" a="1"/>
  <c r="N13" i="11" s="1"/>
  <c r="N12" i="11" a="1"/>
  <c r="N12" i="11" s="1"/>
  <c r="N2" i="12"/>
  <c r="N10" i="11" a="1"/>
  <c r="N10" i="11" s="1"/>
  <c r="N3" i="11" a="1"/>
  <c r="N3" i="11" s="1"/>
  <c r="N9" i="11" a="1"/>
  <c r="N9" i="11" s="1"/>
  <c r="N8" i="11" a="1"/>
  <c r="N8" i="11" s="1"/>
  <c r="N7" i="11"/>
  <c r="N6" i="11"/>
  <c r="N5" i="11"/>
  <c r="N4" i="11"/>
  <c r="N2" i="11"/>
  <c r="H2" i="12"/>
  <c r="G3" i="12"/>
  <c r="G2" i="12"/>
  <c r="F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3" i="12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 s="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 s="1"/>
  <c r="K245" i="11"/>
  <c r="K246" i="11"/>
  <c r="K247" i="11"/>
  <c r="K248" i="11"/>
  <c r="K249" i="11"/>
  <c r="K250" i="11"/>
  <c r="K251" i="11"/>
  <c r="K252" i="11"/>
  <c r="K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 s="1"/>
  <c r="H105" i="11"/>
  <c r="H106" i="11"/>
  <c r="H107" i="11"/>
  <c r="H108" i="11" s="1"/>
  <c r="H109" i="11" s="1"/>
  <c r="H110" i="11" s="1"/>
  <c r="H111" i="11" s="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 s="1"/>
  <c r="H185" i="11" s="1"/>
  <c r="H186" i="11" s="1"/>
  <c r="H187" i="11" s="1"/>
  <c r="H188" i="11" s="1"/>
  <c r="H189" i="11" s="1"/>
  <c r="H190" i="11" s="1"/>
  <c r="H191" i="11" s="1"/>
  <c r="H192" i="11" s="1"/>
  <c r="H193" i="11" s="1"/>
  <c r="H194" i="11" s="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3" i="11"/>
  <c r="H2" i="11"/>
  <c r="G4" i="1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G124" i="11" s="1"/>
  <c r="G125" i="11" s="1"/>
  <c r="G126" i="11" s="1"/>
  <c r="G127" i="11" s="1"/>
  <c r="G128" i="11" s="1"/>
  <c r="G129" i="11" s="1"/>
  <c r="G130" i="11" s="1"/>
  <c r="G131" i="11" s="1"/>
  <c r="G132" i="11" s="1"/>
  <c r="G133" i="11" s="1"/>
  <c r="G134" i="11" s="1"/>
  <c r="G135" i="11" s="1"/>
  <c r="G136" i="11" s="1"/>
  <c r="G137" i="11" s="1"/>
  <c r="G138" i="11" s="1"/>
  <c r="G139" i="11" s="1"/>
  <c r="G140" i="11" s="1"/>
  <c r="G141" i="11" s="1"/>
  <c r="G142" i="11" s="1"/>
  <c r="G143" i="11" s="1"/>
  <c r="G144" i="11" s="1"/>
  <c r="G145" i="11" s="1"/>
  <c r="G146" i="11" s="1"/>
  <c r="G147" i="11" s="1"/>
  <c r="G148" i="11" s="1"/>
  <c r="G149" i="11" s="1"/>
  <c r="G150" i="11" s="1"/>
  <c r="G151" i="11" s="1"/>
  <c r="G152" i="11" s="1"/>
  <c r="G153" i="11" s="1"/>
  <c r="G154" i="11" s="1"/>
  <c r="G155" i="11" s="1"/>
  <c r="G156" i="11" s="1"/>
  <c r="G157" i="11" s="1"/>
  <c r="G158" i="11" s="1"/>
  <c r="G159" i="11" s="1"/>
  <c r="G160" i="11" s="1"/>
  <c r="G161" i="11" s="1"/>
  <c r="G162" i="11" s="1"/>
  <c r="G163" i="11" s="1"/>
  <c r="G164" i="11" s="1"/>
  <c r="G165" i="11" s="1"/>
  <c r="G166" i="11" s="1"/>
  <c r="G167" i="11" s="1"/>
  <c r="G168" i="11" s="1"/>
  <c r="G169" i="11" s="1"/>
  <c r="G170" i="11" s="1"/>
  <c r="G171" i="11" s="1"/>
  <c r="G172" i="11" s="1"/>
  <c r="G173" i="11" s="1"/>
  <c r="G174" i="11" s="1"/>
  <c r="G175" i="11" s="1"/>
  <c r="G176" i="11" s="1"/>
  <c r="G177" i="11" s="1"/>
  <c r="G178" i="11" s="1"/>
  <c r="G179" i="11" s="1"/>
  <c r="G180" i="11" s="1"/>
  <c r="G181" i="11" s="1"/>
  <c r="G182" i="11" s="1"/>
  <c r="G183" i="11" s="1"/>
  <c r="G184" i="11" s="1"/>
  <c r="G185" i="11" s="1"/>
  <c r="G186" i="11" s="1"/>
  <c r="G187" i="11" s="1"/>
  <c r="G188" i="11" s="1"/>
  <c r="G189" i="11" s="1"/>
  <c r="G190" i="11" s="1"/>
  <c r="G191" i="11" s="1"/>
  <c r="G192" i="11" s="1"/>
  <c r="G193" i="11" s="1"/>
  <c r="G194" i="11" s="1"/>
  <c r="G195" i="11" s="1"/>
  <c r="G196" i="11" s="1"/>
  <c r="G197" i="11" s="1"/>
  <c r="G198" i="11" s="1"/>
  <c r="G199" i="11" s="1"/>
  <c r="G200" i="11" s="1"/>
  <c r="G201" i="11" s="1"/>
  <c r="G202" i="11" s="1"/>
  <c r="G203" i="11" s="1"/>
  <c r="G204" i="11" s="1"/>
  <c r="G205" i="11" s="1"/>
  <c r="G206" i="11" s="1"/>
  <c r="G207" i="11" s="1"/>
  <c r="G208" i="11" s="1"/>
  <c r="G209" i="11" s="1"/>
  <c r="G210" i="11" s="1"/>
  <c r="G211" i="11" s="1"/>
  <c r="G212" i="11" s="1"/>
  <c r="G213" i="11" s="1"/>
  <c r="G214" i="11" s="1"/>
  <c r="G215" i="11" s="1"/>
  <c r="G216" i="11" s="1"/>
  <c r="G217" i="11" s="1"/>
  <c r="G218" i="11" s="1"/>
  <c r="G219" i="11" s="1"/>
  <c r="G220" i="11" s="1"/>
  <c r="G221" i="11" s="1"/>
  <c r="G222" i="11" s="1"/>
  <c r="G223" i="11" s="1"/>
  <c r="G224" i="11" s="1"/>
  <c r="G225" i="11" s="1"/>
  <c r="G226" i="11" s="1"/>
  <c r="G227" i="11" s="1"/>
  <c r="G228" i="11" s="1"/>
  <c r="G229" i="11" s="1"/>
  <c r="G230" i="11" s="1"/>
  <c r="G231" i="11" s="1"/>
  <c r="G232" i="11" s="1"/>
  <c r="G233" i="11" s="1"/>
  <c r="G234" i="11" s="1"/>
  <c r="G235" i="11" s="1"/>
  <c r="G236" i="11" s="1"/>
  <c r="G237" i="11" s="1"/>
  <c r="G238" i="11" s="1"/>
  <c r="G239" i="11" s="1"/>
  <c r="G240" i="11" s="1"/>
  <c r="G241" i="11" s="1"/>
  <c r="G242" i="11" s="1"/>
  <c r="G243" i="11" s="1"/>
  <c r="G244" i="11" s="1"/>
  <c r="G245" i="11" s="1"/>
  <c r="G246" i="11" s="1"/>
  <c r="G247" i="11" s="1"/>
  <c r="G248" i="11" s="1"/>
  <c r="G249" i="11" s="1"/>
  <c r="G250" i="11" s="1"/>
  <c r="G251" i="11" s="1"/>
  <c r="G252" i="11" s="1"/>
  <c r="G3" i="11"/>
  <c r="G2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3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123" i="11" s="1"/>
  <c r="E124" i="11" s="1"/>
  <c r="E125" i="11" s="1"/>
  <c r="E126" i="11" s="1"/>
  <c r="E127" i="11" s="1"/>
  <c r="E128" i="11" s="1"/>
  <c r="E129" i="11" s="1"/>
  <c r="E130" i="11" s="1"/>
  <c r="E131" i="11" s="1"/>
  <c r="E132" i="11" s="1"/>
  <c r="E133" i="11" s="1"/>
  <c r="E134" i="11" s="1"/>
  <c r="E135" i="11" s="1"/>
  <c r="E136" i="11" s="1"/>
  <c r="E137" i="11" s="1"/>
  <c r="E138" i="11" s="1"/>
  <c r="E139" i="11" s="1"/>
  <c r="E140" i="11" s="1"/>
  <c r="E141" i="11" s="1"/>
  <c r="E142" i="11" s="1"/>
  <c r="E143" i="11" s="1"/>
  <c r="E144" i="11" s="1"/>
  <c r="E145" i="11" s="1"/>
  <c r="E146" i="11" s="1"/>
  <c r="E147" i="11" s="1"/>
  <c r="E148" i="11" s="1"/>
  <c r="E149" i="11" s="1"/>
  <c r="E150" i="11" s="1"/>
  <c r="E151" i="11" s="1"/>
  <c r="E152" i="11" s="1"/>
  <c r="E153" i="11" s="1"/>
  <c r="E154" i="11" s="1"/>
  <c r="E155" i="11" s="1"/>
  <c r="E156" i="11" s="1"/>
  <c r="E157" i="11" s="1"/>
  <c r="E158" i="11" s="1"/>
  <c r="E159" i="11" s="1"/>
  <c r="E160" i="11" s="1"/>
  <c r="E161" i="11" s="1"/>
  <c r="E162" i="11" s="1"/>
  <c r="E163" i="11" s="1"/>
  <c r="E164" i="11" s="1"/>
  <c r="E165" i="11" s="1"/>
  <c r="E166" i="11" s="1"/>
  <c r="E167" i="11" s="1"/>
  <c r="E168" i="11" s="1"/>
  <c r="E169" i="11" s="1"/>
  <c r="E170" i="11" s="1"/>
  <c r="E171" i="11" s="1"/>
  <c r="E172" i="11" s="1"/>
  <c r="E173" i="11" s="1"/>
  <c r="E174" i="11" s="1"/>
  <c r="E175" i="11" s="1"/>
  <c r="E176" i="11" s="1"/>
  <c r="E177" i="11" s="1"/>
  <c r="E178" i="11" s="1"/>
  <c r="E179" i="11" s="1"/>
  <c r="E180" i="11" s="1"/>
  <c r="E181" i="11" s="1"/>
  <c r="E182" i="11" s="1"/>
  <c r="E183" i="11" s="1"/>
  <c r="E184" i="11" s="1"/>
  <c r="E185" i="11" s="1"/>
  <c r="E186" i="11" s="1"/>
  <c r="E187" i="11" s="1"/>
  <c r="E188" i="11" s="1"/>
  <c r="E189" i="11" s="1"/>
  <c r="E190" i="11" s="1"/>
  <c r="E191" i="11" s="1"/>
  <c r="E192" i="11" s="1"/>
  <c r="E193" i="11" s="1"/>
  <c r="E194" i="11" s="1"/>
  <c r="E195" i="11" s="1"/>
  <c r="E196" i="11" s="1"/>
  <c r="E197" i="11" s="1"/>
  <c r="E198" i="11" s="1"/>
  <c r="E199" i="11" s="1"/>
  <c r="E200" i="11" s="1"/>
  <c r="E201" i="11" s="1"/>
  <c r="E202" i="11" s="1"/>
  <c r="E203" i="11" s="1"/>
  <c r="E204" i="11" s="1"/>
  <c r="E205" i="11" s="1"/>
  <c r="E206" i="11" s="1"/>
  <c r="E207" i="11" s="1"/>
  <c r="E208" i="11" s="1"/>
  <c r="E209" i="11" s="1"/>
  <c r="E210" i="11" s="1"/>
  <c r="E211" i="11" s="1"/>
  <c r="E212" i="11" s="1"/>
  <c r="E213" i="11" s="1"/>
  <c r="E214" i="11" s="1"/>
  <c r="E215" i="11" s="1"/>
  <c r="E216" i="11" s="1"/>
  <c r="E217" i="11" s="1"/>
  <c r="E218" i="11" s="1"/>
  <c r="E219" i="11" s="1"/>
  <c r="E220" i="11" s="1"/>
  <c r="E221" i="11" s="1"/>
  <c r="E222" i="11" s="1"/>
  <c r="E223" i="11" s="1"/>
  <c r="E224" i="11" s="1"/>
  <c r="E225" i="11" s="1"/>
  <c r="E226" i="11" s="1"/>
  <c r="E227" i="11" s="1"/>
  <c r="E228" i="11" s="1"/>
  <c r="E229" i="11" s="1"/>
  <c r="E230" i="11" s="1"/>
  <c r="E231" i="11" s="1"/>
  <c r="E232" i="11" s="1"/>
  <c r="E233" i="11" s="1"/>
  <c r="E234" i="11" s="1"/>
  <c r="E235" i="11" s="1"/>
  <c r="E236" i="11" s="1"/>
  <c r="E237" i="11" s="1"/>
  <c r="E238" i="11" s="1"/>
  <c r="E239" i="11" s="1"/>
  <c r="E240" i="11" s="1"/>
  <c r="E241" i="11" s="1"/>
  <c r="E242" i="11" s="1"/>
  <c r="E243" i="11" s="1"/>
  <c r="E244" i="11" s="1"/>
  <c r="E245" i="11" s="1"/>
  <c r="E246" i="11" s="1"/>
  <c r="E247" i="11" s="1"/>
  <c r="E248" i="11" s="1"/>
  <c r="E249" i="11" s="1"/>
  <c r="E250" i="11" s="1"/>
  <c r="E251" i="11" s="1"/>
  <c r="E252" i="11" s="1"/>
  <c r="E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3" i="1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" i="12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" i="11"/>
  <c r="D4" i="5"/>
  <c r="D5" i="5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" i="6"/>
  <c r="S2" i="6"/>
  <c r="R3" i="6" a="1"/>
  <c r="R3" i="6" s="1"/>
  <c r="R4" i="6" a="1"/>
  <c r="R4" i="6" s="1"/>
  <c r="R5" i="6" a="1"/>
  <c r="R5" i="6" s="1"/>
  <c r="R6" i="6" a="1"/>
  <c r="R6" i="6" s="1"/>
  <c r="R7" i="6" a="1"/>
  <c r="R7" i="6" s="1"/>
  <c r="R8" i="6" a="1"/>
  <c r="R8" i="6" s="1"/>
  <c r="R9" i="6" a="1"/>
  <c r="R9" i="6" s="1"/>
  <c r="R10" i="6" a="1"/>
  <c r="R10" i="6" s="1"/>
  <c r="R11" i="6" a="1"/>
  <c r="R11" i="6" s="1"/>
  <c r="R12" i="6" a="1"/>
  <c r="R12" i="6" s="1"/>
  <c r="R13" i="6" a="1"/>
  <c r="R13" i="6" s="1"/>
  <c r="R14" i="6" a="1"/>
  <c r="R14" i="6" s="1"/>
  <c r="R15" i="6" a="1"/>
  <c r="R15" i="6" s="1"/>
  <c r="R16" i="6" a="1"/>
  <c r="R16" i="6" s="1"/>
  <c r="R17" i="6" a="1"/>
  <c r="R17" i="6" s="1"/>
  <c r="R18" i="6" a="1"/>
  <c r="R18" i="6" s="1"/>
  <c r="R19" i="6" a="1"/>
  <c r="R19" i="6" s="1"/>
  <c r="R20" i="6" a="1"/>
  <c r="R20" i="6" s="1"/>
  <c r="R21" i="6" a="1"/>
  <c r="R21" i="6" s="1"/>
  <c r="R22" i="6" a="1"/>
  <c r="R22" i="6" s="1"/>
  <c r="R23" i="6" a="1"/>
  <c r="R23" i="6" s="1"/>
  <c r="R24" i="6" a="1"/>
  <c r="R24" i="6" s="1"/>
  <c r="R25" i="6" a="1"/>
  <c r="R25" i="6" s="1"/>
  <c r="R26" i="6" a="1"/>
  <c r="R26" i="6" s="1"/>
  <c r="R27" i="6" a="1"/>
  <c r="R27" i="6" s="1"/>
  <c r="R28" i="6" a="1"/>
  <c r="R28" i="6" s="1"/>
  <c r="R29" i="6" a="1"/>
  <c r="R29" i="6" s="1"/>
  <c r="R30" i="6" a="1"/>
  <c r="R30" i="6" s="1"/>
  <c r="R31" i="6" a="1"/>
  <c r="R31" i="6" s="1"/>
  <c r="R32" i="6" a="1"/>
  <c r="R32" i="6" s="1"/>
  <c r="R33" i="6" a="1"/>
  <c r="R33" i="6" s="1"/>
  <c r="R34" i="6" a="1"/>
  <c r="R34" i="6" s="1"/>
  <c r="R35" i="6" a="1"/>
  <c r="R35" i="6" s="1"/>
  <c r="R36" i="6" a="1"/>
  <c r="R36" i="6" s="1"/>
  <c r="R37" i="6" a="1"/>
  <c r="R37" i="6" s="1"/>
  <c r="R38" i="6" a="1"/>
  <c r="R38" i="6" s="1"/>
  <c r="R39" i="6" a="1"/>
  <c r="R39" i="6" s="1"/>
  <c r="R40" i="6" a="1"/>
  <c r="R40" i="6" s="1"/>
  <c r="R41" i="6" a="1"/>
  <c r="R41" i="6" s="1"/>
  <c r="R42" i="6" a="1"/>
  <c r="R42" i="6" s="1"/>
  <c r="R43" i="6" a="1"/>
  <c r="R43" i="6" s="1"/>
  <c r="R44" i="6" a="1"/>
  <c r="R44" i="6" s="1"/>
  <c r="R45" i="6" a="1"/>
  <c r="R45" i="6" s="1"/>
  <c r="R46" i="6" a="1"/>
  <c r="R46" i="6" s="1"/>
  <c r="R47" i="6" a="1"/>
  <c r="R47" i="6" s="1"/>
  <c r="R48" i="6" a="1"/>
  <c r="R48" i="6" s="1"/>
  <c r="R49" i="6" a="1"/>
  <c r="R49" i="6" s="1"/>
  <c r="R50" i="6" a="1"/>
  <c r="R50" i="6" s="1"/>
  <c r="R51" i="6" a="1"/>
  <c r="R51" i="6" s="1"/>
  <c r="R52" i="6" a="1"/>
  <c r="R52" i="6" s="1"/>
  <c r="R53" i="6" a="1"/>
  <c r="R53" i="6" s="1"/>
  <c r="R54" i="6" a="1"/>
  <c r="R54" i="6" s="1"/>
  <c r="R55" i="6" a="1"/>
  <c r="R55" i="6" s="1"/>
  <c r="R56" i="6" a="1"/>
  <c r="R56" i="6" s="1"/>
  <c r="R57" i="6" a="1"/>
  <c r="R57" i="6" s="1"/>
  <c r="R58" i="6" a="1"/>
  <c r="R58" i="6" s="1"/>
  <c r="R59" i="6" a="1"/>
  <c r="R59" i="6" s="1"/>
  <c r="R60" i="6" a="1"/>
  <c r="R60" i="6" s="1"/>
  <c r="R61" i="6" a="1"/>
  <c r="R61" i="6" s="1"/>
  <c r="R62" i="6" a="1"/>
  <c r="R62" i="6" s="1"/>
  <c r="R63" i="6" a="1"/>
  <c r="R63" i="6" s="1"/>
  <c r="R64" i="6" a="1"/>
  <c r="R64" i="6" s="1"/>
  <c r="R65" i="6" a="1"/>
  <c r="R65" i="6" s="1"/>
  <c r="R66" i="6" a="1"/>
  <c r="R66" i="6" s="1"/>
  <c r="R67" i="6" a="1"/>
  <c r="R67" i="6" s="1"/>
  <c r="R68" i="6" a="1"/>
  <c r="R68" i="6" s="1"/>
  <c r="R69" i="6" a="1"/>
  <c r="R69" i="6" s="1"/>
  <c r="R70" i="6" a="1"/>
  <c r="R70" i="6" s="1"/>
  <c r="R71" i="6" a="1"/>
  <c r="R71" i="6" s="1"/>
  <c r="R72" i="6" a="1"/>
  <c r="R72" i="6" s="1"/>
  <c r="R73" i="6" a="1"/>
  <c r="R73" i="6" s="1"/>
  <c r="R74" i="6" a="1"/>
  <c r="R74" i="6" s="1"/>
  <c r="R75" i="6" a="1"/>
  <c r="R75" i="6" s="1"/>
  <c r="R76" i="6" a="1"/>
  <c r="R76" i="6" s="1"/>
  <c r="R77" i="6" a="1"/>
  <c r="R77" i="6" s="1"/>
  <c r="R78" i="6" a="1"/>
  <c r="R78" i="6" s="1"/>
  <c r="R79" i="6" a="1"/>
  <c r="R79" i="6" s="1"/>
  <c r="R80" i="6" a="1"/>
  <c r="R80" i="6" s="1"/>
  <c r="R81" i="6" a="1"/>
  <c r="R81" i="6" s="1"/>
  <c r="R82" i="6" a="1"/>
  <c r="R82" i="6" s="1"/>
  <c r="R83" i="6" a="1"/>
  <c r="R83" i="6" s="1"/>
  <c r="R84" i="6" a="1"/>
  <c r="R84" i="6" s="1"/>
  <c r="R85" i="6" a="1"/>
  <c r="R85" i="6" s="1"/>
  <c r="R86" i="6" a="1"/>
  <c r="R86" i="6" s="1"/>
  <c r="R87" i="6" a="1"/>
  <c r="R87" i="6" s="1"/>
  <c r="R88" i="6" a="1"/>
  <c r="R88" i="6" s="1"/>
  <c r="R89" i="6" a="1"/>
  <c r="R89" i="6" s="1"/>
  <c r="R90" i="6" a="1"/>
  <c r="R90" i="6" s="1"/>
  <c r="R91" i="6" a="1"/>
  <c r="R91" i="6" s="1"/>
  <c r="R92" i="6" a="1"/>
  <c r="R92" i="6" s="1"/>
  <c r="R93" i="6" a="1"/>
  <c r="R93" i="6" s="1"/>
  <c r="R94" i="6" a="1"/>
  <c r="R94" i="6" s="1"/>
  <c r="R95" i="6" a="1"/>
  <c r="R95" i="6" s="1"/>
  <c r="R96" i="6" a="1"/>
  <c r="R96" i="6" s="1"/>
  <c r="R97" i="6" a="1"/>
  <c r="R97" i="6" s="1"/>
  <c r="R98" i="6" a="1"/>
  <c r="R98" i="6" s="1"/>
  <c r="R99" i="6" a="1"/>
  <c r="R99" i="6" s="1"/>
  <c r="R100" i="6" a="1"/>
  <c r="R100" i="6" s="1"/>
  <c r="R101" i="6" a="1"/>
  <c r="R101" i="6" s="1"/>
  <c r="R102" i="6" a="1"/>
  <c r="R102" i="6" s="1"/>
  <c r="R103" i="6" a="1"/>
  <c r="R103" i="6" s="1"/>
  <c r="R104" i="6" a="1"/>
  <c r="R104" i="6" s="1"/>
  <c r="R105" i="6" a="1"/>
  <c r="R105" i="6" s="1"/>
  <c r="R106" i="6" a="1"/>
  <c r="R106" i="6" s="1"/>
  <c r="R107" i="6" a="1"/>
  <c r="R107" i="6" s="1"/>
  <c r="R108" i="6" a="1"/>
  <c r="R108" i="6" s="1"/>
  <c r="R109" i="6" a="1"/>
  <c r="R109" i="6" s="1"/>
  <c r="R110" i="6" a="1"/>
  <c r="R110" i="6" s="1"/>
  <c r="R111" i="6" a="1"/>
  <c r="R111" i="6" s="1"/>
  <c r="R112" i="6" a="1"/>
  <c r="R112" i="6" s="1"/>
  <c r="R113" i="6" a="1"/>
  <c r="R113" i="6" s="1"/>
  <c r="R114" i="6" a="1"/>
  <c r="R114" i="6" s="1"/>
  <c r="R115" i="6" a="1"/>
  <c r="R115" i="6" s="1"/>
  <c r="R116" i="6" a="1"/>
  <c r="R116" i="6" s="1"/>
  <c r="R117" i="6" a="1"/>
  <c r="R117" i="6" s="1"/>
  <c r="R118" i="6" a="1"/>
  <c r="R118" i="6" s="1"/>
  <c r="R119" i="6" a="1"/>
  <c r="R119" i="6" s="1"/>
  <c r="R120" i="6" a="1"/>
  <c r="R120" i="6" s="1"/>
  <c r="R121" i="6" a="1"/>
  <c r="R121" i="6" s="1"/>
  <c r="R122" i="6" a="1"/>
  <c r="R122" i="6" s="1"/>
  <c r="R123" i="6" a="1"/>
  <c r="R123" i="6" s="1"/>
  <c r="R124" i="6" a="1"/>
  <c r="R124" i="6" s="1"/>
  <c r="R125" i="6" a="1"/>
  <c r="R125" i="6" s="1"/>
  <c r="R126" i="6" a="1"/>
  <c r="R126" i="6" s="1"/>
  <c r="R127" i="6" a="1"/>
  <c r="R127" i="6" s="1"/>
  <c r="R128" i="6" a="1"/>
  <c r="R128" i="6" s="1"/>
  <c r="R129" i="6" a="1"/>
  <c r="R129" i="6" s="1"/>
  <c r="R130" i="6" a="1"/>
  <c r="R130" i="6" s="1"/>
  <c r="R131" i="6" a="1"/>
  <c r="R131" i="6" s="1"/>
  <c r="R132" i="6" a="1"/>
  <c r="R132" i="6" s="1"/>
  <c r="R133" i="6" a="1"/>
  <c r="R133" i="6" s="1"/>
  <c r="R134" i="6" a="1"/>
  <c r="R134" i="6" s="1"/>
  <c r="R135" i="6" a="1"/>
  <c r="R135" i="6" s="1"/>
  <c r="R136" i="6" a="1"/>
  <c r="R136" i="6" s="1"/>
  <c r="R137" i="6" a="1"/>
  <c r="R137" i="6" s="1"/>
  <c r="R138" i="6" a="1"/>
  <c r="R138" i="6" s="1"/>
  <c r="R139" i="6" a="1"/>
  <c r="R139" i="6" s="1"/>
  <c r="R140" i="6" a="1"/>
  <c r="R140" i="6" s="1"/>
  <c r="R141" i="6" a="1"/>
  <c r="R141" i="6" s="1"/>
  <c r="R142" i="6" a="1"/>
  <c r="R142" i="6" s="1"/>
  <c r="R143" i="6" a="1"/>
  <c r="R143" i="6" s="1"/>
  <c r="R144" i="6" a="1"/>
  <c r="R144" i="6" s="1"/>
  <c r="R145" i="6" a="1"/>
  <c r="R145" i="6" s="1"/>
  <c r="R146" i="6" a="1"/>
  <c r="R146" i="6" s="1"/>
  <c r="R147" i="6" a="1"/>
  <c r="R147" i="6" s="1"/>
  <c r="R148" i="6" a="1"/>
  <c r="R148" i="6" s="1"/>
  <c r="R149" i="6" a="1"/>
  <c r="R149" i="6" s="1"/>
  <c r="R150" i="6" a="1"/>
  <c r="R150" i="6" s="1"/>
  <c r="R151" i="6" a="1"/>
  <c r="R151" i="6" s="1"/>
  <c r="R152" i="6" a="1"/>
  <c r="R152" i="6" s="1"/>
  <c r="R153" i="6" a="1"/>
  <c r="R153" i="6" s="1"/>
  <c r="R154" i="6" a="1"/>
  <c r="R154" i="6" s="1"/>
  <c r="R155" i="6" a="1"/>
  <c r="R155" i="6" s="1"/>
  <c r="R156" i="6" a="1"/>
  <c r="R156" i="6" s="1"/>
  <c r="R157" i="6" a="1"/>
  <c r="R157" i="6" s="1"/>
  <c r="R158" i="6" a="1"/>
  <c r="R158" i="6" s="1"/>
  <c r="R159" i="6" a="1"/>
  <c r="R159" i="6" s="1"/>
  <c r="R160" i="6" a="1"/>
  <c r="R160" i="6" s="1"/>
  <c r="R161" i="6" a="1"/>
  <c r="R161" i="6" s="1"/>
  <c r="R162" i="6" a="1"/>
  <c r="R162" i="6" s="1"/>
  <c r="R163" i="6" a="1"/>
  <c r="R163" i="6" s="1"/>
  <c r="R164" i="6" a="1"/>
  <c r="R164" i="6" s="1"/>
  <c r="R165" i="6" a="1"/>
  <c r="R165" i="6" s="1"/>
  <c r="R166" i="6" a="1"/>
  <c r="R166" i="6" s="1"/>
  <c r="R167" i="6" a="1"/>
  <c r="R167" i="6" s="1"/>
  <c r="R168" i="6" a="1"/>
  <c r="R168" i="6" s="1"/>
  <c r="R169" i="6" a="1"/>
  <c r="R169" i="6" s="1"/>
  <c r="R170" i="6" a="1"/>
  <c r="R170" i="6" s="1"/>
  <c r="R171" i="6" a="1"/>
  <c r="R171" i="6" s="1"/>
  <c r="R172" i="6" a="1"/>
  <c r="R172" i="6" s="1"/>
  <c r="R173" i="6" a="1"/>
  <c r="R173" i="6" s="1"/>
  <c r="R174" i="6" a="1"/>
  <c r="R174" i="6" s="1"/>
  <c r="R175" i="6" a="1"/>
  <c r="R175" i="6" s="1"/>
  <c r="R176" i="6" a="1"/>
  <c r="R176" i="6" s="1"/>
  <c r="R177" i="6" a="1"/>
  <c r="R177" i="6" s="1"/>
  <c r="R178" i="6" a="1"/>
  <c r="R178" i="6" s="1"/>
  <c r="R179" i="6" a="1"/>
  <c r="R179" i="6" s="1"/>
  <c r="R180" i="6" a="1"/>
  <c r="R180" i="6" s="1"/>
  <c r="R181" i="6" a="1"/>
  <c r="R181" i="6" s="1"/>
  <c r="R182" i="6" a="1"/>
  <c r="R182" i="6" s="1"/>
  <c r="R183" i="6" a="1"/>
  <c r="R183" i="6" s="1"/>
  <c r="R184" i="6" a="1"/>
  <c r="R184" i="6" s="1"/>
  <c r="R185" i="6" a="1"/>
  <c r="R185" i="6" s="1"/>
  <c r="R186" i="6" a="1"/>
  <c r="R186" i="6" s="1"/>
  <c r="R187" i="6" a="1"/>
  <c r="R187" i="6" s="1"/>
  <c r="R188" i="6" a="1"/>
  <c r="R188" i="6" s="1"/>
  <c r="R189" i="6" a="1"/>
  <c r="R189" i="6" s="1"/>
  <c r="R190" i="6" a="1"/>
  <c r="R190" i="6" s="1"/>
  <c r="R191" i="6" a="1"/>
  <c r="R191" i="6" s="1"/>
  <c r="R192" i="6" a="1"/>
  <c r="R192" i="6" s="1"/>
  <c r="R193" i="6" a="1"/>
  <c r="R193" i="6" s="1"/>
  <c r="R194" i="6" a="1"/>
  <c r="R194" i="6" s="1"/>
  <c r="R195" i="6" a="1"/>
  <c r="R195" i="6" s="1"/>
  <c r="R196" i="6" a="1"/>
  <c r="R196" i="6" s="1"/>
  <c r="R197" i="6" a="1"/>
  <c r="R197" i="6" s="1"/>
  <c r="R198" i="6" a="1"/>
  <c r="R198" i="6" s="1"/>
  <c r="R199" i="6" a="1"/>
  <c r="R199" i="6" s="1"/>
  <c r="R200" i="6" a="1"/>
  <c r="R200" i="6" s="1"/>
  <c r="R201" i="6" a="1"/>
  <c r="R201" i="6" s="1"/>
  <c r="R202" i="6" a="1"/>
  <c r="R202" i="6" s="1"/>
  <c r="R203" i="6" a="1"/>
  <c r="R203" i="6" s="1"/>
  <c r="R204" i="6" a="1"/>
  <c r="R204" i="6" s="1"/>
  <c r="R205" i="6" a="1"/>
  <c r="R205" i="6" s="1"/>
  <c r="R206" i="6" a="1"/>
  <c r="R206" i="6" s="1"/>
  <c r="R207" i="6" a="1"/>
  <c r="R207" i="6" s="1"/>
  <c r="R208" i="6" a="1"/>
  <c r="R208" i="6" s="1"/>
  <c r="R209" i="6" a="1"/>
  <c r="R209" i="6" s="1"/>
  <c r="R210" i="6" a="1"/>
  <c r="R210" i="6" s="1"/>
  <c r="R211" i="6" a="1"/>
  <c r="R211" i="6" s="1"/>
  <c r="R212" i="6" a="1"/>
  <c r="R212" i="6" s="1"/>
  <c r="R213" i="6" a="1"/>
  <c r="R213" i="6" s="1"/>
  <c r="R214" i="6" a="1"/>
  <c r="R214" i="6" s="1"/>
  <c r="R215" i="6" a="1"/>
  <c r="R215" i="6" s="1"/>
  <c r="R216" i="6" a="1"/>
  <c r="R216" i="6" s="1"/>
  <c r="R217" i="6" a="1"/>
  <c r="R217" i="6" s="1"/>
  <c r="R218" i="6" a="1"/>
  <c r="R218" i="6" s="1"/>
  <c r="R219" i="6" a="1"/>
  <c r="R219" i="6" s="1"/>
  <c r="R220" i="6" a="1"/>
  <c r="R220" i="6" s="1"/>
  <c r="R221" i="6" a="1"/>
  <c r="R221" i="6" s="1"/>
  <c r="R222" i="6" a="1"/>
  <c r="R222" i="6" s="1"/>
  <c r="R223" i="6" a="1"/>
  <c r="R223" i="6" s="1"/>
  <c r="R224" i="6" a="1"/>
  <c r="R224" i="6" s="1"/>
  <c r="R225" i="6" a="1"/>
  <c r="R225" i="6" s="1"/>
  <c r="R226" i="6" a="1"/>
  <c r="R226" i="6" s="1"/>
  <c r="R227" i="6" a="1"/>
  <c r="R227" i="6" s="1"/>
  <c r="R228" i="6" a="1"/>
  <c r="R228" i="6" s="1"/>
  <c r="R229" i="6" a="1"/>
  <c r="R229" i="6" s="1"/>
  <c r="R230" i="6" a="1"/>
  <c r="R230" i="6" s="1"/>
  <c r="R231" i="6" a="1"/>
  <c r="R231" i="6" s="1"/>
  <c r="R232" i="6" a="1"/>
  <c r="R232" i="6" s="1"/>
  <c r="R233" i="6" a="1"/>
  <c r="R233" i="6" s="1"/>
  <c r="R234" i="6" a="1"/>
  <c r="R234" i="6" s="1"/>
  <c r="R235" i="6" a="1"/>
  <c r="R235" i="6" s="1"/>
  <c r="R236" i="6" a="1"/>
  <c r="R236" i="6" s="1"/>
  <c r="R237" i="6" a="1"/>
  <c r="R237" i="6" s="1"/>
  <c r="R238" i="6" a="1"/>
  <c r="R238" i="6" s="1"/>
  <c r="R239" i="6" a="1"/>
  <c r="R239" i="6" s="1"/>
  <c r="R240" i="6" a="1"/>
  <c r="R240" i="6" s="1"/>
  <c r="R241" i="6" a="1"/>
  <c r="R241" i="6" s="1"/>
  <c r="R242" i="6" a="1"/>
  <c r="R242" i="6" s="1"/>
  <c r="R243" i="6" a="1"/>
  <c r="R243" i="6" s="1"/>
  <c r="R244" i="6" a="1"/>
  <c r="R244" i="6" s="1"/>
  <c r="R245" i="6" a="1"/>
  <c r="R245" i="6" s="1"/>
  <c r="R246" i="6" a="1"/>
  <c r="R246" i="6" s="1"/>
  <c r="R247" i="6" a="1"/>
  <c r="R247" i="6" s="1"/>
  <c r="R248" i="6" a="1"/>
  <c r="R248" i="6" s="1"/>
  <c r="R249" i="6" a="1"/>
  <c r="R249" i="6" s="1"/>
  <c r="R250" i="6" a="1"/>
  <c r="R250" i="6" s="1"/>
  <c r="R251" i="6" a="1"/>
  <c r="R251" i="6" s="1"/>
  <c r="R252" i="6" a="1"/>
  <c r="R252" i="6" s="1"/>
  <c r="R2" i="6" a="1"/>
  <c r="R2" i="6" s="1"/>
  <c r="Q3" i="6" a="1"/>
  <c r="Q3" i="6" s="1"/>
  <c r="Q4" i="6" a="1"/>
  <c r="Q4" i="6" s="1"/>
  <c r="Q5" i="6" a="1"/>
  <c r="Q5" i="6" s="1"/>
  <c r="Q6" i="6" a="1"/>
  <c r="Q6" i="6" s="1"/>
  <c r="Q7" i="6" a="1"/>
  <c r="Q7" i="6" s="1"/>
  <c r="Q8" i="6" a="1"/>
  <c r="Q8" i="6" s="1"/>
  <c r="Q9" i="6" a="1"/>
  <c r="Q9" i="6" s="1"/>
  <c r="Q10" i="6" a="1"/>
  <c r="Q10" i="6" s="1"/>
  <c r="Q11" i="6" a="1"/>
  <c r="Q11" i="6" s="1"/>
  <c r="Q12" i="6" a="1"/>
  <c r="Q12" i="6"/>
  <c r="Q13" i="6" a="1"/>
  <c r="Q13" i="6" s="1"/>
  <c r="Q14" i="6" a="1"/>
  <c r="Q14" i="6" s="1"/>
  <c r="Q15" i="6" a="1"/>
  <c r="Q15" i="6" s="1"/>
  <c r="Q16" i="6" a="1"/>
  <c r="Q16" i="6" s="1"/>
  <c r="Q17" i="6" a="1"/>
  <c r="Q17" i="6" s="1"/>
  <c r="Q18" i="6" a="1"/>
  <c r="Q18" i="6" s="1"/>
  <c r="Q19" i="6" a="1"/>
  <c r="Q19" i="6" s="1"/>
  <c r="Q20" i="6" a="1"/>
  <c r="Q20" i="6" s="1"/>
  <c r="Q21" i="6" a="1"/>
  <c r="Q21" i="6" s="1"/>
  <c r="Q22" i="6" a="1"/>
  <c r="Q22" i="6" s="1"/>
  <c r="Q23" i="6" a="1"/>
  <c r="Q23" i="6" s="1"/>
  <c r="Q24" i="6" a="1"/>
  <c r="Q24" i="6" s="1"/>
  <c r="Q25" i="6" a="1"/>
  <c r="Q25" i="6" s="1"/>
  <c r="Q26" i="6" a="1"/>
  <c r="Q26" i="6" s="1"/>
  <c r="Q27" i="6" a="1"/>
  <c r="Q27" i="6" s="1"/>
  <c r="Q28" i="6" a="1"/>
  <c r="Q28" i="6" s="1"/>
  <c r="Q29" i="6" a="1"/>
  <c r="Q29" i="6" s="1"/>
  <c r="Q30" i="6" a="1"/>
  <c r="Q30" i="6" s="1"/>
  <c r="Q31" i="6" a="1"/>
  <c r="Q31" i="6" s="1"/>
  <c r="Q32" i="6" a="1"/>
  <c r="Q32" i="6" s="1"/>
  <c r="Q33" i="6" a="1"/>
  <c r="Q33" i="6" s="1"/>
  <c r="Q34" i="6" a="1"/>
  <c r="Q34" i="6" s="1"/>
  <c r="Q35" i="6" a="1"/>
  <c r="Q35" i="6" s="1"/>
  <c r="Q36" i="6" a="1"/>
  <c r="Q36" i="6" s="1"/>
  <c r="Q37" i="6" a="1"/>
  <c r="Q37" i="6" s="1"/>
  <c r="Q38" i="6" a="1"/>
  <c r="Q38" i="6" s="1"/>
  <c r="Q39" i="6" a="1"/>
  <c r="Q39" i="6" s="1"/>
  <c r="Q40" i="6" a="1"/>
  <c r="Q40" i="6" s="1"/>
  <c r="Q41" i="6" a="1"/>
  <c r="Q41" i="6" s="1"/>
  <c r="Q42" i="6" a="1"/>
  <c r="Q42" i="6" s="1"/>
  <c r="Q43" i="6" a="1"/>
  <c r="Q43" i="6" s="1"/>
  <c r="Q44" i="6" a="1"/>
  <c r="Q44" i="6" s="1"/>
  <c r="Q45" i="6" a="1"/>
  <c r="Q45" i="6" s="1"/>
  <c r="Q46" i="6" a="1"/>
  <c r="Q46" i="6" s="1"/>
  <c r="Q47" i="6" a="1"/>
  <c r="Q47" i="6" s="1"/>
  <c r="Q48" i="6" a="1"/>
  <c r="Q48" i="6" s="1"/>
  <c r="Q49" i="6" a="1"/>
  <c r="Q49" i="6" s="1"/>
  <c r="Q50" i="6" a="1"/>
  <c r="Q50" i="6" s="1"/>
  <c r="Q51" i="6" a="1"/>
  <c r="Q51" i="6" s="1"/>
  <c r="Q52" i="6" a="1"/>
  <c r="Q52" i="6" s="1"/>
  <c r="Q53" i="6" a="1"/>
  <c r="Q53" i="6" s="1"/>
  <c r="Q54" i="6" a="1"/>
  <c r="Q54" i="6" s="1"/>
  <c r="Q55" i="6" a="1"/>
  <c r="Q55" i="6" s="1"/>
  <c r="Q56" i="6" a="1"/>
  <c r="Q56" i="6" s="1"/>
  <c r="Q57" i="6" a="1"/>
  <c r="Q57" i="6" s="1"/>
  <c r="Q58" i="6" a="1"/>
  <c r="Q58" i="6" s="1"/>
  <c r="Q59" i="6" a="1"/>
  <c r="Q59" i="6" s="1"/>
  <c r="Q60" i="6" a="1"/>
  <c r="Q60" i="6" s="1"/>
  <c r="Q61" i="6" a="1"/>
  <c r="Q61" i="6" s="1"/>
  <c r="Q62" i="6" a="1"/>
  <c r="Q62" i="6" s="1"/>
  <c r="Q63" i="6" a="1"/>
  <c r="Q63" i="6" s="1"/>
  <c r="Q64" i="6" a="1"/>
  <c r="Q64" i="6" s="1"/>
  <c r="Q65" i="6" a="1"/>
  <c r="Q65" i="6" s="1"/>
  <c r="Q66" i="6" a="1"/>
  <c r="Q66" i="6" s="1"/>
  <c r="Q67" i="6" a="1"/>
  <c r="Q67" i="6" s="1"/>
  <c r="Q68" i="6" a="1"/>
  <c r="Q68" i="6" s="1"/>
  <c r="Q69" i="6" a="1"/>
  <c r="Q69" i="6" s="1"/>
  <c r="Q70" i="6" a="1"/>
  <c r="Q70" i="6" s="1"/>
  <c r="Q71" i="6" a="1"/>
  <c r="Q71" i="6" s="1"/>
  <c r="Q72" i="6" a="1"/>
  <c r="Q72" i="6" s="1"/>
  <c r="Q73" i="6" a="1"/>
  <c r="Q73" i="6" s="1"/>
  <c r="Q74" i="6" a="1"/>
  <c r="Q74" i="6" s="1"/>
  <c r="Q75" i="6" a="1"/>
  <c r="Q75" i="6" s="1"/>
  <c r="Q76" i="6" a="1"/>
  <c r="Q76" i="6" s="1"/>
  <c r="Q77" i="6" a="1"/>
  <c r="Q77" i="6" s="1"/>
  <c r="Q78" i="6" a="1"/>
  <c r="Q78" i="6" s="1"/>
  <c r="Q79" i="6" a="1"/>
  <c r="Q79" i="6" s="1"/>
  <c r="Q80" i="6" a="1"/>
  <c r="Q80" i="6" s="1"/>
  <c r="Q81" i="6" a="1"/>
  <c r="Q81" i="6" s="1"/>
  <c r="Q82" i="6" a="1"/>
  <c r="Q82" i="6" s="1"/>
  <c r="Q83" i="6" a="1"/>
  <c r="Q83" i="6" s="1"/>
  <c r="Q84" i="6" a="1"/>
  <c r="Q84" i="6" s="1"/>
  <c r="Q85" i="6" a="1"/>
  <c r="Q85" i="6" s="1"/>
  <c r="Q86" i="6" a="1"/>
  <c r="Q86" i="6" s="1"/>
  <c r="Q87" i="6" a="1"/>
  <c r="Q87" i="6" s="1"/>
  <c r="Q88" i="6" a="1"/>
  <c r="Q88" i="6" s="1"/>
  <c r="Q89" i="6" a="1"/>
  <c r="Q89" i="6" s="1"/>
  <c r="Q90" i="6" a="1"/>
  <c r="Q90" i="6" s="1"/>
  <c r="Q91" i="6" a="1"/>
  <c r="Q91" i="6" s="1"/>
  <c r="Q92" i="6" a="1"/>
  <c r="Q92" i="6" s="1"/>
  <c r="Q93" i="6" a="1"/>
  <c r="Q93" i="6" s="1"/>
  <c r="Q94" i="6" a="1"/>
  <c r="Q94" i="6" s="1"/>
  <c r="Q95" i="6" a="1"/>
  <c r="Q95" i="6" s="1"/>
  <c r="Q96" i="6" a="1"/>
  <c r="Q96" i="6" s="1"/>
  <c r="Q97" i="6" a="1"/>
  <c r="Q97" i="6" s="1"/>
  <c r="Q98" i="6" a="1"/>
  <c r="Q98" i="6" s="1"/>
  <c r="Q99" i="6" a="1"/>
  <c r="Q99" i="6" s="1"/>
  <c r="Q100" i="6" a="1"/>
  <c r="Q100" i="6" s="1"/>
  <c r="Q101" i="6" a="1"/>
  <c r="Q101" i="6" s="1"/>
  <c r="Q102" i="6" a="1"/>
  <c r="Q102" i="6" s="1"/>
  <c r="Q103" i="6" a="1"/>
  <c r="Q103" i="6" s="1"/>
  <c r="Q104" i="6" a="1"/>
  <c r="Q104" i="6" s="1"/>
  <c r="Q105" i="6" a="1"/>
  <c r="Q105" i="6" s="1"/>
  <c r="Q106" i="6" a="1"/>
  <c r="Q106" i="6" s="1"/>
  <c r="Q107" i="6" a="1"/>
  <c r="Q107" i="6" s="1"/>
  <c r="Q108" i="6" a="1"/>
  <c r="Q108" i="6" s="1"/>
  <c r="Q109" i="6" a="1"/>
  <c r="Q109" i="6" s="1"/>
  <c r="Q110" i="6" a="1"/>
  <c r="Q110" i="6" s="1"/>
  <c r="Q111" i="6" a="1"/>
  <c r="Q111" i="6" s="1"/>
  <c r="Q112" i="6" a="1"/>
  <c r="Q112" i="6" s="1"/>
  <c r="Q113" i="6" a="1"/>
  <c r="Q113" i="6" s="1"/>
  <c r="Q114" i="6" a="1"/>
  <c r="Q114" i="6" s="1"/>
  <c r="Q115" i="6" a="1"/>
  <c r="Q115" i="6" s="1"/>
  <c r="Q116" i="6" a="1"/>
  <c r="Q116" i="6" s="1"/>
  <c r="Q117" i="6" a="1"/>
  <c r="Q117" i="6" s="1"/>
  <c r="Q118" i="6" a="1"/>
  <c r="Q118" i="6" s="1"/>
  <c r="Q119" i="6" a="1"/>
  <c r="Q119" i="6" s="1"/>
  <c r="Q120" i="6" a="1"/>
  <c r="Q120" i="6" s="1"/>
  <c r="Q121" i="6" a="1"/>
  <c r="Q121" i="6" s="1"/>
  <c r="Q122" i="6" a="1"/>
  <c r="Q122" i="6" s="1"/>
  <c r="Q123" i="6" a="1"/>
  <c r="Q123" i="6" s="1"/>
  <c r="Q124" i="6" a="1"/>
  <c r="Q124" i="6" s="1"/>
  <c r="Q125" i="6" a="1"/>
  <c r="Q125" i="6" s="1"/>
  <c r="Q126" i="6" a="1"/>
  <c r="Q126" i="6" s="1"/>
  <c r="Q127" i="6" a="1"/>
  <c r="Q127" i="6" s="1"/>
  <c r="Q128" i="6" a="1"/>
  <c r="Q128" i="6" s="1"/>
  <c r="Q129" i="6" a="1"/>
  <c r="Q129" i="6" s="1"/>
  <c r="Q130" i="6" a="1"/>
  <c r="Q130" i="6" s="1"/>
  <c r="Q131" i="6" a="1"/>
  <c r="Q131" i="6" s="1"/>
  <c r="Q132" i="6" a="1"/>
  <c r="Q132" i="6" s="1"/>
  <c r="Q133" i="6" a="1"/>
  <c r="Q133" i="6" s="1"/>
  <c r="Q134" i="6" a="1"/>
  <c r="Q134" i="6" s="1"/>
  <c r="Q135" i="6" a="1"/>
  <c r="Q135" i="6" s="1"/>
  <c r="Q136" i="6" a="1"/>
  <c r="Q136" i="6" s="1"/>
  <c r="Q137" i="6" a="1"/>
  <c r="Q137" i="6" s="1"/>
  <c r="Q138" i="6" a="1"/>
  <c r="Q138" i="6" s="1"/>
  <c r="Q139" i="6" a="1"/>
  <c r="Q139" i="6" s="1"/>
  <c r="Q140" i="6" a="1"/>
  <c r="Q140" i="6" s="1"/>
  <c r="Q141" i="6" a="1"/>
  <c r="Q141" i="6" s="1"/>
  <c r="Q142" i="6" a="1"/>
  <c r="Q142" i="6" s="1"/>
  <c r="Q143" i="6" a="1"/>
  <c r="Q143" i="6" s="1"/>
  <c r="Q144" i="6" a="1"/>
  <c r="Q144" i="6" s="1"/>
  <c r="Q145" i="6" a="1"/>
  <c r="Q145" i="6" s="1"/>
  <c r="Q146" i="6" a="1"/>
  <c r="Q146" i="6" s="1"/>
  <c r="Q147" i="6" a="1"/>
  <c r="Q147" i="6" s="1"/>
  <c r="Q148" i="6" a="1"/>
  <c r="Q148" i="6" s="1"/>
  <c r="Q149" i="6" a="1"/>
  <c r="Q149" i="6" s="1"/>
  <c r="Q150" i="6" a="1"/>
  <c r="Q150" i="6" s="1"/>
  <c r="Q151" i="6" a="1"/>
  <c r="Q151" i="6" s="1"/>
  <c r="Q152" i="6" a="1"/>
  <c r="Q152" i="6" s="1"/>
  <c r="Q153" i="6" a="1"/>
  <c r="Q153" i="6" s="1"/>
  <c r="Q154" i="6" a="1"/>
  <c r="Q154" i="6" s="1"/>
  <c r="Q155" i="6" a="1"/>
  <c r="Q155" i="6" s="1"/>
  <c r="Q156" i="6" a="1"/>
  <c r="Q156" i="6" s="1"/>
  <c r="Q157" i="6" a="1"/>
  <c r="Q157" i="6" s="1"/>
  <c r="Q158" i="6" a="1"/>
  <c r="Q158" i="6" s="1"/>
  <c r="Q159" i="6" a="1"/>
  <c r="Q159" i="6" s="1"/>
  <c r="Q160" i="6" a="1"/>
  <c r="Q160" i="6" s="1"/>
  <c r="Q161" i="6" a="1"/>
  <c r="Q161" i="6" s="1"/>
  <c r="Q162" i="6" a="1"/>
  <c r="Q162" i="6" s="1"/>
  <c r="Q163" i="6" a="1"/>
  <c r="Q163" i="6" s="1"/>
  <c r="Q164" i="6" a="1"/>
  <c r="Q164" i="6" s="1"/>
  <c r="Q165" i="6" a="1"/>
  <c r="Q165" i="6" s="1"/>
  <c r="Q166" i="6" a="1"/>
  <c r="Q166" i="6" s="1"/>
  <c r="Q167" i="6" a="1"/>
  <c r="Q167" i="6" s="1"/>
  <c r="Q168" i="6" a="1"/>
  <c r="Q168" i="6" s="1"/>
  <c r="Q169" i="6" a="1"/>
  <c r="Q169" i="6" s="1"/>
  <c r="Q170" i="6" a="1"/>
  <c r="Q170" i="6" s="1"/>
  <c r="Q171" i="6" a="1"/>
  <c r="Q171" i="6" s="1"/>
  <c r="Q172" i="6" a="1"/>
  <c r="Q172" i="6" s="1"/>
  <c r="Q173" i="6" a="1"/>
  <c r="Q173" i="6" s="1"/>
  <c r="Q174" i="6" a="1"/>
  <c r="Q174" i="6" s="1"/>
  <c r="Q175" i="6" a="1"/>
  <c r="Q175" i="6" s="1"/>
  <c r="Q176" i="6" a="1"/>
  <c r="Q176" i="6" s="1"/>
  <c r="Q177" i="6" a="1"/>
  <c r="Q177" i="6" s="1"/>
  <c r="Q178" i="6" a="1"/>
  <c r="Q178" i="6" s="1"/>
  <c r="Q179" i="6" a="1"/>
  <c r="Q179" i="6" s="1"/>
  <c r="Q180" i="6" a="1"/>
  <c r="Q180" i="6" s="1"/>
  <c r="Q181" i="6" a="1"/>
  <c r="Q181" i="6" s="1"/>
  <c r="Q182" i="6" a="1"/>
  <c r="Q182" i="6" s="1"/>
  <c r="Q183" i="6" a="1"/>
  <c r="Q183" i="6" s="1"/>
  <c r="Q184" i="6" a="1"/>
  <c r="Q184" i="6" s="1"/>
  <c r="Q185" i="6" a="1"/>
  <c r="Q185" i="6" s="1"/>
  <c r="Q186" i="6" a="1"/>
  <c r="Q186" i="6" s="1"/>
  <c r="Q187" i="6" a="1"/>
  <c r="Q187" i="6" s="1"/>
  <c r="Q188" i="6" a="1"/>
  <c r="Q188" i="6" s="1"/>
  <c r="Q189" i="6" a="1"/>
  <c r="Q189" i="6" s="1"/>
  <c r="Q190" i="6" a="1"/>
  <c r="Q190" i="6" s="1"/>
  <c r="Q191" i="6" a="1"/>
  <c r="Q191" i="6" s="1"/>
  <c r="Q192" i="6" a="1"/>
  <c r="Q192" i="6" s="1"/>
  <c r="Q193" i="6" a="1"/>
  <c r="Q193" i="6" s="1"/>
  <c r="Q194" i="6" a="1"/>
  <c r="Q194" i="6" s="1"/>
  <c r="Q195" i="6" a="1"/>
  <c r="Q195" i="6" s="1"/>
  <c r="Q196" i="6" a="1"/>
  <c r="Q196" i="6" s="1"/>
  <c r="Q197" i="6" a="1"/>
  <c r="Q197" i="6" s="1"/>
  <c r="Q198" i="6" a="1"/>
  <c r="Q198" i="6" s="1"/>
  <c r="Q199" i="6" a="1"/>
  <c r="Q199" i="6" s="1"/>
  <c r="Q200" i="6" a="1"/>
  <c r="Q200" i="6" s="1"/>
  <c r="Q201" i="6" a="1"/>
  <c r="Q201" i="6" s="1"/>
  <c r="Q202" i="6" a="1"/>
  <c r="Q202" i="6" s="1"/>
  <c r="Q203" i="6" a="1"/>
  <c r="Q203" i="6" s="1"/>
  <c r="Q204" i="6" a="1"/>
  <c r="Q204" i="6" s="1"/>
  <c r="Q205" i="6" a="1"/>
  <c r="Q205" i="6" s="1"/>
  <c r="Q206" i="6" a="1"/>
  <c r="Q206" i="6" s="1"/>
  <c r="Q207" i="6" a="1"/>
  <c r="Q207" i="6" s="1"/>
  <c r="Q208" i="6" a="1"/>
  <c r="Q208" i="6" s="1"/>
  <c r="Q209" i="6" a="1"/>
  <c r="Q209" i="6" s="1"/>
  <c r="Q210" i="6" a="1"/>
  <c r="Q210" i="6" s="1"/>
  <c r="Q211" i="6" a="1"/>
  <c r="Q211" i="6" s="1"/>
  <c r="Q212" i="6" a="1"/>
  <c r="Q212" i="6" s="1"/>
  <c r="Q213" i="6" a="1"/>
  <c r="Q213" i="6" s="1"/>
  <c r="Q214" i="6" a="1"/>
  <c r="Q214" i="6" s="1"/>
  <c r="Q215" i="6" a="1"/>
  <c r="Q215" i="6" s="1"/>
  <c r="Q216" i="6" a="1"/>
  <c r="Q216" i="6" s="1"/>
  <c r="Q217" i="6" a="1"/>
  <c r="Q217" i="6" s="1"/>
  <c r="Q218" i="6" a="1"/>
  <c r="Q218" i="6" s="1"/>
  <c r="Q219" i="6" a="1"/>
  <c r="Q219" i="6" s="1"/>
  <c r="Q220" i="6" a="1"/>
  <c r="Q220" i="6" s="1"/>
  <c r="Q221" i="6" a="1"/>
  <c r="Q221" i="6" s="1"/>
  <c r="Q222" i="6" a="1"/>
  <c r="Q222" i="6" s="1"/>
  <c r="Q223" i="6" a="1"/>
  <c r="Q223" i="6" s="1"/>
  <c r="Q224" i="6" a="1"/>
  <c r="Q224" i="6" s="1"/>
  <c r="Q225" i="6" a="1"/>
  <c r="Q225" i="6" s="1"/>
  <c r="Q226" i="6" a="1"/>
  <c r="Q226" i="6" s="1"/>
  <c r="Q227" i="6" a="1"/>
  <c r="Q227" i="6" s="1"/>
  <c r="Q228" i="6" a="1"/>
  <c r="Q228" i="6" s="1"/>
  <c r="Q229" i="6" a="1"/>
  <c r="Q229" i="6" s="1"/>
  <c r="Q230" i="6" a="1"/>
  <c r="Q230" i="6" s="1"/>
  <c r="Q231" i="6" a="1"/>
  <c r="Q231" i="6" s="1"/>
  <c r="Q232" i="6" a="1"/>
  <c r="Q232" i="6" s="1"/>
  <c r="Q233" i="6" a="1"/>
  <c r="Q233" i="6" s="1"/>
  <c r="Q234" i="6" a="1"/>
  <c r="Q234" i="6" s="1"/>
  <c r="Q235" i="6" a="1"/>
  <c r="Q235" i="6" s="1"/>
  <c r="Q236" i="6" a="1"/>
  <c r="Q236" i="6" s="1"/>
  <c r="Q237" i="6" a="1"/>
  <c r="Q237" i="6" s="1"/>
  <c r="Q238" i="6" a="1"/>
  <c r="Q238" i="6" s="1"/>
  <c r="Q239" i="6" a="1"/>
  <c r="Q239" i="6" s="1"/>
  <c r="Q240" i="6" a="1"/>
  <c r="Q240" i="6" s="1"/>
  <c r="Q241" i="6" a="1"/>
  <c r="Q241" i="6" s="1"/>
  <c r="Q242" i="6" a="1"/>
  <c r="Q242" i="6" s="1"/>
  <c r="Q243" i="6" a="1"/>
  <c r="Q243" i="6" s="1"/>
  <c r="Q244" i="6" a="1"/>
  <c r="Q244" i="6" s="1"/>
  <c r="Q245" i="6" a="1"/>
  <c r="Q245" i="6" s="1"/>
  <c r="Q246" i="6" a="1"/>
  <c r="Q246" i="6" s="1"/>
  <c r="Q247" i="6" a="1"/>
  <c r="Q247" i="6" s="1"/>
  <c r="Q248" i="6" a="1"/>
  <c r="Q248" i="6" s="1"/>
  <c r="Q249" i="6" a="1"/>
  <c r="Q249" i="6" s="1"/>
  <c r="Q250" i="6" a="1"/>
  <c r="Q250" i="6" s="1"/>
  <c r="Q251" i="6" a="1"/>
  <c r="Q251" i="6" s="1"/>
  <c r="Q252" i="6" a="1"/>
  <c r="Q252" i="6" s="1"/>
  <c r="Q2" i="6" a="1"/>
  <c r="Q2" i="6" s="1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" i="6"/>
  <c r="U252" i="5"/>
  <c r="U2" i="5"/>
  <c r="T252" i="5"/>
  <c r="R6" i="5" a="1"/>
  <c r="R6" i="5" s="1"/>
  <c r="R7" i="5" a="1"/>
  <c r="R7" i="5" s="1"/>
  <c r="R8" i="5" a="1"/>
  <c r="R8" i="5" s="1"/>
  <c r="R9" i="5" a="1"/>
  <c r="R9" i="5" s="1"/>
  <c r="R10" i="5" a="1"/>
  <c r="R10" i="5" s="1"/>
  <c r="R11" i="5" a="1"/>
  <c r="R11" i="5" s="1"/>
  <c r="R12" i="5" a="1"/>
  <c r="R12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R28" i="5" a="1"/>
  <c r="R28" i="5" s="1"/>
  <c r="R29" i="5" a="1"/>
  <c r="R29" i="5" s="1"/>
  <c r="R30" i="5" a="1"/>
  <c r="R30" i="5" s="1"/>
  <c r="R31" i="5" a="1"/>
  <c r="R31" i="5" s="1"/>
  <c r="R32" i="5" a="1"/>
  <c r="R32" i="5" s="1"/>
  <c r="R33" i="5" a="1"/>
  <c r="R33" i="5" s="1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R45" i="5" a="1"/>
  <c r="R45" i="5" s="1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 s="1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72" i="5" a="1"/>
  <c r="R72" i="5" s="1"/>
  <c r="R73" i="5" a="1"/>
  <c r="R73" i="5" s="1"/>
  <c r="R74" i="5" a="1"/>
  <c r="R74" i="5" s="1"/>
  <c r="R75" i="5" a="1"/>
  <c r="R75" i="5" s="1"/>
  <c r="R76" i="5" a="1"/>
  <c r="R76" i="5" s="1"/>
  <c r="R77" i="5" a="1"/>
  <c r="R77" i="5" s="1"/>
  <c r="R78" i="5" a="1"/>
  <c r="R78" i="5" s="1"/>
  <c r="R79" i="5" a="1"/>
  <c r="R79" i="5" s="1"/>
  <c r="R80" i="5" a="1"/>
  <c r="R80" i="5" s="1"/>
  <c r="R81" i="5" a="1"/>
  <c r="R81" i="5" s="1"/>
  <c r="R82" i="5" a="1"/>
  <c r="R82" i="5" s="1"/>
  <c r="R83" i="5" a="1"/>
  <c r="R83" i="5" s="1"/>
  <c r="R84" i="5" a="1"/>
  <c r="R84" i="5" s="1"/>
  <c r="R85" i="5" a="1"/>
  <c r="R85" i="5" s="1"/>
  <c r="R86" i="5" a="1"/>
  <c r="R86" i="5" s="1"/>
  <c r="R87" i="5" a="1"/>
  <c r="R87" i="5" s="1"/>
  <c r="R88" i="5" a="1"/>
  <c r="R88" i="5" s="1"/>
  <c r="R89" i="5" a="1"/>
  <c r="R89" i="5" s="1"/>
  <c r="R90" i="5" a="1"/>
  <c r="R90" i="5" s="1"/>
  <c r="R91" i="5" a="1"/>
  <c r="R91" i="5" s="1"/>
  <c r="R92" i="5" a="1"/>
  <c r="R92" i="5" s="1"/>
  <c r="R93" i="5" a="1"/>
  <c r="R93" i="5" s="1"/>
  <c r="R94" i="5" a="1"/>
  <c r="R94" i="5" s="1"/>
  <c r="R95" i="5" a="1"/>
  <c r="R95" i="5" s="1"/>
  <c r="R96" i="5" a="1"/>
  <c r="R96" i="5" s="1"/>
  <c r="R97" i="5" a="1"/>
  <c r="R97" i="5" s="1"/>
  <c r="R98" i="5" a="1"/>
  <c r="R98" i="5" s="1"/>
  <c r="R99" i="5" a="1"/>
  <c r="R99" i="5" s="1"/>
  <c r="R100" i="5" a="1"/>
  <c r="R100" i="5" s="1"/>
  <c r="R101" i="5" a="1"/>
  <c r="R101" i="5" s="1"/>
  <c r="R102" i="5" a="1"/>
  <c r="R102" i="5" s="1"/>
  <c r="R103" i="5" a="1"/>
  <c r="R103" i="5" s="1"/>
  <c r="R104" i="5" a="1"/>
  <c r="R104" i="5" s="1"/>
  <c r="R105" i="5" a="1"/>
  <c r="R105" i="5" s="1"/>
  <c r="R106" i="5" a="1"/>
  <c r="R106" i="5" s="1"/>
  <c r="R107" i="5" a="1"/>
  <c r="R107" i="5" s="1"/>
  <c r="R108" i="5" a="1"/>
  <c r="R108" i="5" s="1"/>
  <c r="R109" i="5" a="1"/>
  <c r="R109" i="5" s="1"/>
  <c r="R110" i="5" a="1"/>
  <c r="R110" i="5" s="1"/>
  <c r="R111" i="5" a="1"/>
  <c r="R111" i="5" s="1"/>
  <c r="R112" i="5" a="1"/>
  <c r="R112" i="5" s="1"/>
  <c r="R113" i="5" a="1"/>
  <c r="R113" i="5" s="1"/>
  <c r="R114" i="5" a="1"/>
  <c r="R114" i="5" s="1"/>
  <c r="R115" i="5" a="1"/>
  <c r="R115" i="5" s="1"/>
  <c r="R116" i="5" a="1"/>
  <c r="R116" i="5" s="1"/>
  <c r="R117" i="5" a="1"/>
  <c r="R117" i="5" s="1"/>
  <c r="R118" i="5" a="1"/>
  <c r="R118" i="5" s="1"/>
  <c r="R119" i="5" a="1"/>
  <c r="R119" i="5" s="1"/>
  <c r="R120" i="5" a="1"/>
  <c r="R120" i="5" s="1"/>
  <c r="R121" i="5" a="1"/>
  <c r="R121" i="5" s="1"/>
  <c r="R122" i="5" a="1"/>
  <c r="R122" i="5" s="1"/>
  <c r="R123" i="5" a="1"/>
  <c r="R123" i="5" s="1"/>
  <c r="R124" i="5" a="1"/>
  <c r="R124" i="5" s="1"/>
  <c r="R125" i="5" a="1"/>
  <c r="R125" i="5" s="1"/>
  <c r="R126" i="5" a="1"/>
  <c r="R126" i="5" s="1"/>
  <c r="R127" i="5" a="1"/>
  <c r="R127" i="5" s="1"/>
  <c r="R128" i="5" a="1"/>
  <c r="R128" i="5" s="1"/>
  <c r="R129" i="5" a="1"/>
  <c r="R129" i="5" s="1"/>
  <c r="R130" i="5" a="1"/>
  <c r="R130" i="5" s="1"/>
  <c r="R131" i="5" a="1"/>
  <c r="R131" i="5" s="1"/>
  <c r="R132" i="5" a="1"/>
  <c r="R132" i="5" s="1"/>
  <c r="R133" i="5" a="1"/>
  <c r="R133" i="5" s="1"/>
  <c r="R134" i="5" a="1"/>
  <c r="R134" i="5" s="1"/>
  <c r="R135" i="5" a="1"/>
  <c r="R135" i="5" s="1"/>
  <c r="R136" i="5" a="1"/>
  <c r="R136" i="5" s="1"/>
  <c r="R137" i="5" a="1"/>
  <c r="R137" i="5" s="1"/>
  <c r="R138" i="5" a="1"/>
  <c r="R138" i="5" s="1"/>
  <c r="R139" i="5" a="1"/>
  <c r="R139" i="5" s="1"/>
  <c r="R140" i="5" a="1"/>
  <c r="R140" i="5" s="1"/>
  <c r="R141" i="5" a="1"/>
  <c r="R141" i="5" s="1"/>
  <c r="R142" i="5" a="1"/>
  <c r="R142" i="5" s="1"/>
  <c r="R143" i="5" a="1"/>
  <c r="R143" i="5" s="1"/>
  <c r="R144" i="5" a="1"/>
  <c r="R144" i="5" s="1"/>
  <c r="R145" i="5" a="1"/>
  <c r="R145" i="5" s="1"/>
  <c r="R146" i="5" a="1"/>
  <c r="R146" i="5" s="1"/>
  <c r="R147" i="5" a="1"/>
  <c r="R147" i="5" s="1"/>
  <c r="R148" i="5" a="1"/>
  <c r="R148" i="5" s="1"/>
  <c r="R149" i="5" a="1"/>
  <c r="R149" i="5" s="1"/>
  <c r="R150" i="5" a="1"/>
  <c r="R150" i="5" s="1"/>
  <c r="R151" i="5" a="1"/>
  <c r="R151" i="5" s="1"/>
  <c r="R152" i="5" a="1"/>
  <c r="R152" i="5" s="1"/>
  <c r="R153" i="5" a="1"/>
  <c r="R153" i="5" s="1"/>
  <c r="R154" i="5" a="1"/>
  <c r="R154" i="5" s="1"/>
  <c r="R155" i="5" a="1"/>
  <c r="R155" i="5" s="1"/>
  <c r="R156" i="5" a="1"/>
  <c r="R156" i="5" s="1"/>
  <c r="R157" i="5" a="1"/>
  <c r="R157" i="5" s="1"/>
  <c r="R158" i="5" a="1"/>
  <c r="R158" i="5" s="1"/>
  <c r="R159" i="5" a="1"/>
  <c r="R159" i="5" s="1"/>
  <c r="R160" i="5" a="1"/>
  <c r="R160" i="5" s="1"/>
  <c r="R161" i="5" a="1"/>
  <c r="R161" i="5" s="1"/>
  <c r="R162" i="5" a="1"/>
  <c r="R162" i="5" s="1"/>
  <c r="R163" i="5" a="1"/>
  <c r="R163" i="5" s="1"/>
  <c r="R164" i="5" a="1"/>
  <c r="R164" i="5" s="1"/>
  <c r="R165" i="5" a="1"/>
  <c r="R165" i="5" s="1"/>
  <c r="R166" i="5" a="1"/>
  <c r="R166" i="5" s="1"/>
  <c r="R167" i="5" a="1"/>
  <c r="R167" i="5" s="1"/>
  <c r="R168" i="5" a="1"/>
  <c r="R168" i="5" s="1"/>
  <c r="R169" i="5" a="1"/>
  <c r="R169" i="5" s="1"/>
  <c r="R170" i="5" a="1"/>
  <c r="R170" i="5" s="1"/>
  <c r="R171" i="5" a="1"/>
  <c r="R171" i="5" s="1"/>
  <c r="R172" i="5" a="1"/>
  <c r="R172" i="5" s="1"/>
  <c r="R173" i="5" a="1"/>
  <c r="R173" i="5" s="1"/>
  <c r="R174" i="5" a="1"/>
  <c r="R174" i="5" s="1"/>
  <c r="R175" i="5" a="1"/>
  <c r="R175" i="5" s="1"/>
  <c r="R176" i="5" a="1"/>
  <c r="R176" i="5" s="1"/>
  <c r="R177" i="5" a="1"/>
  <c r="R177" i="5" s="1"/>
  <c r="R178" i="5" a="1"/>
  <c r="R178" i="5" s="1"/>
  <c r="R179" i="5" a="1"/>
  <c r="R179" i="5" s="1"/>
  <c r="R180" i="5" a="1"/>
  <c r="R180" i="5" s="1"/>
  <c r="R181" i="5" a="1"/>
  <c r="R181" i="5" s="1"/>
  <c r="R182" i="5" a="1"/>
  <c r="R182" i="5" s="1"/>
  <c r="R183" i="5" a="1"/>
  <c r="R183" i="5" s="1"/>
  <c r="R184" i="5" a="1"/>
  <c r="R184" i="5" s="1"/>
  <c r="R185" i="5" a="1"/>
  <c r="R185" i="5" s="1"/>
  <c r="R186" i="5" a="1"/>
  <c r="R186" i="5" s="1"/>
  <c r="R187" i="5" a="1"/>
  <c r="R187" i="5" s="1"/>
  <c r="R188" i="5" a="1"/>
  <c r="R188" i="5" s="1"/>
  <c r="R189" i="5" a="1"/>
  <c r="R189" i="5" s="1"/>
  <c r="R190" i="5" a="1"/>
  <c r="R190" i="5" s="1"/>
  <c r="R191" i="5" a="1"/>
  <c r="R191" i="5" s="1"/>
  <c r="R192" i="5" a="1"/>
  <c r="R192" i="5" s="1"/>
  <c r="R193" i="5" a="1"/>
  <c r="R193" i="5" s="1"/>
  <c r="R194" i="5" a="1"/>
  <c r="R194" i="5" s="1"/>
  <c r="R195" i="5" a="1"/>
  <c r="R195" i="5" s="1"/>
  <c r="R196" i="5" a="1"/>
  <c r="R196" i="5" s="1"/>
  <c r="R197" i="5" a="1"/>
  <c r="R197" i="5" s="1"/>
  <c r="R198" i="5" a="1"/>
  <c r="R198" i="5" s="1"/>
  <c r="R199" i="5" a="1"/>
  <c r="R199" i="5" s="1"/>
  <c r="R200" i="5" a="1"/>
  <c r="R200" i="5" s="1"/>
  <c r="R201" i="5" a="1"/>
  <c r="R201" i="5" s="1"/>
  <c r="R202" i="5" a="1"/>
  <c r="R202" i="5" s="1"/>
  <c r="R203" i="5" a="1"/>
  <c r="R203" i="5" s="1"/>
  <c r="R204" i="5" a="1"/>
  <c r="R204" i="5" s="1"/>
  <c r="R205" i="5" a="1"/>
  <c r="R205" i="5" s="1"/>
  <c r="R206" i="5" a="1"/>
  <c r="R206" i="5" s="1"/>
  <c r="R207" i="5" a="1"/>
  <c r="R207" i="5" s="1"/>
  <c r="R208" i="5" a="1"/>
  <c r="R208" i="5" s="1"/>
  <c r="R209" i="5" a="1"/>
  <c r="R209" i="5" s="1"/>
  <c r="R210" i="5" a="1"/>
  <c r="R210" i="5" s="1"/>
  <c r="R211" i="5" a="1"/>
  <c r="R211" i="5" s="1"/>
  <c r="R212" i="5" a="1"/>
  <c r="R212" i="5" s="1"/>
  <c r="R213" i="5" a="1"/>
  <c r="R213" i="5" s="1"/>
  <c r="R214" i="5" a="1"/>
  <c r="R214" i="5" s="1"/>
  <c r="R215" i="5" a="1"/>
  <c r="R215" i="5" s="1"/>
  <c r="R216" i="5" a="1"/>
  <c r="R216" i="5" s="1"/>
  <c r="R217" i="5" a="1"/>
  <c r="R217" i="5" s="1"/>
  <c r="R218" i="5" a="1"/>
  <c r="R218" i="5" s="1"/>
  <c r="R219" i="5" a="1"/>
  <c r="R219" i="5" s="1"/>
  <c r="R220" i="5" a="1"/>
  <c r="R220" i="5" s="1"/>
  <c r="R221" i="5" a="1"/>
  <c r="R221" i="5" s="1"/>
  <c r="R222" i="5" a="1"/>
  <c r="R222" i="5" s="1"/>
  <c r="R223" i="5" a="1"/>
  <c r="R223" i="5" s="1"/>
  <c r="R224" i="5" a="1"/>
  <c r="R224" i="5" s="1"/>
  <c r="R225" i="5" a="1"/>
  <c r="R225" i="5" s="1"/>
  <c r="R226" i="5" a="1"/>
  <c r="R226" i="5" s="1"/>
  <c r="R227" i="5" a="1"/>
  <c r="R227" i="5" s="1"/>
  <c r="R228" i="5" a="1"/>
  <c r="R228" i="5" s="1"/>
  <c r="R229" i="5" a="1"/>
  <c r="R229" i="5" s="1"/>
  <c r="R230" i="5" a="1"/>
  <c r="R230" i="5" s="1"/>
  <c r="R231" i="5" a="1"/>
  <c r="R231" i="5" s="1"/>
  <c r="R232" i="5" a="1"/>
  <c r="R232" i="5" s="1"/>
  <c r="R233" i="5" a="1"/>
  <c r="R233" i="5" s="1"/>
  <c r="R234" i="5" a="1"/>
  <c r="R234" i="5" s="1"/>
  <c r="R235" i="5" a="1"/>
  <c r="R235" i="5" s="1"/>
  <c r="R236" i="5" a="1"/>
  <c r="R236" i="5" s="1"/>
  <c r="R237" i="5" a="1"/>
  <c r="R237" i="5" s="1"/>
  <c r="R238" i="5" a="1"/>
  <c r="R238" i="5" s="1"/>
  <c r="R239" i="5" a="1"/>
  <c r="R239" i="5" s="1"/>
  <c r="R240" i="5" a="1"/>
  <c r="R240" i="5" s="1"/>
  <c r="R241" i="5" a="1"/>
  <c r="R241" i="5" s="1"/>
  <c r="R242" i="5" a="1"/>
  <c r="R242" i="5" s="1"/>
  <c r="R243" i="5" a="1"/>
  <c r="R243" i="5" s="1"/>
  <c r="R244" i="5" a="1"/>
  <c r="R244" i="5" s="1"/>
  <c r="R245" i="5" a="1"/>
  <c r="R245" i="5" s="1"/>
  <c r="R246" i="5" a="1"/>
  <c r="R246" i="5" s="1"/>
  <c r="R247" i="5" a="1"/>
  <c r="R247" i="5" s="1"/>
  <c r="R248" i="5" a="1"/>
  <c r="R248" i="5" s="1"/>
  <c r="R249" i="5" a="1"/>
  <c r="R249" i="5" s="1"/>
  <c r="R250" i="5" a="1"/>
  <c r="R250" i="5" s="1"/>
  <c r="R251" i="5" a="1"/>
  <c r="R251" i="5" s="1"/>
  <c r="R252" i="5" a="1"/>
  <c r="R252" i="5" s="1"/>
  <c r="Q5" i="5" a="1"/>
  <c r="Q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155" i="5" a="1"/>
  <c r="Q155" i="5" s="1"/>
  <c r="Q156" i="5" a="1"/>
  <c r="Q156" i="5" s="1"/>
  <c r="Q157" i="5" a="1"/>
  <c r="Q157" i="5" s="1"/>
  <c r="Q158" i="5" a="1"/>
  <c r="Q158" i="5" s="1"/>
  <c r="Q159" i="5" a="1"/>
  <c r="Q159" i="5" s="1"/>
  <c r="Q160" i="5" a="1"/>
  <c r="Q160" i="5" s="1"/>
  <c r="Q161" i="5" a="1"/>
  <c r="Q161" i="5" s="1"/>
  <c r="Q162" i="5" a="1"/>
  <c r="Q162" i="5" s="1"/>
  <c r="Q163" i="5" a="1"/>
  <c r="Q163" i="5" s="1"/>
  <c r="Q164" i="5" a="1"/>
  <c r="Q164" i="5" s="1"/>
  <c r="Q165" i="5" a="1"/>
  <c r="Q165" i="5" s="1"/>
  <c r="Q166" i="5" a="1"/>
  <c r="Q166" i="5" s="1"/>
  <c r="Q167" i="5" a="1"/>
  <c r="Q167" i="5" s="1"/>
  <c r="Q168" i="5" a="1"/>
  <c r="Q168" i="5" s="1"/>
  <c r="Q169" i="5" a="1"/>
  <c r="Q169" i="5" s="1"/>
  <c r="Q170" i="5" a="1"/>
  <c r="Q170" i="5" s="1"/>
  <c r="Q171" i="5" a="1"/>
  <c r="Q171" i="5" s="1"/>
  <c r="Q172" i="5" a="1"/>
  <c r="Q172" i="5" s="1"/>
  <c r="Q173" i="5" a="1"/>
  <c r="Q173" i="5" s="1"/>
  <c r="Q174" i="5" a="1"/>
  <c r="Q174" i="5" s="1"/>
  <c r="Q175" i="5" a="1"/>
  <c r="Q175" i="5" s="1"/>
  <c r="Q176" i="5" a="1"/>
  <c r="Q176" i="5" s="1"/>
  <c r="Q177" i="5" a="1"/>
  <c r="Q177" i="5" s="1"/>
  <c r="Q178" i="5" a="1"/>
  <c r="Q178" i="5" s="1"/>
  <c r="Q179" i="5" a="1"/>
  <c r="Q179" i="5" s="1"/>
  <c r="Q180" i="5" a="1"/>
  <c r="Q180" i="5" s="1"/>
  <c r="Q181" i="5" a="1"/>
  <c r="Q181" i="5" s="1"/>
  <c r="Q182" i="5" a="1"/>
  <c r="Q182" i="5" s="1"/>
  <c r="Q183" i="5" a="1"/>
  <c r="Q183" i="5" s="1"/>
  <c r="Q184" i="5" a="1"/>
  <c r="Q184" i="5" s="1"/>
  <c r="Q185" i="5" a="1"/>
  <c r="Q185" i="5" s="1"/>
  <c r="Q186" i="5" a="1"/>
  <c r="Q186" i="5" s="1"/>
  <c r="Q187" i="5" a="1"/>
  <c r="Q187" i="5" s="1"/>
  <c r="Q188" i="5" a="1"/>
  <c r="Q188" i="5" s="1"/>
  <c r="Q189" i="5" a="1"/>
  <c r="Q189" i="5" s="1"/>
  <c r="Q190" i="5" a="1"/>
  <c r="Q190" i="5" s="1"/>
  <c r="Q191" i="5" a="1"/>
  <c r="Q191" i="5" s="1"/>
  <c r="Q192" i="5" a="1"/>
  <c r="Q192" i="5" s="1"/>
  <c r="Q193" i="5" a="1"/>
  <c r="Q193" i="5" s="1"/>
  <c r="Q194" i="5" a="1"/>
  <c r="Q194" i="5" s="1"/>
  <c r="Q195" i="5" a="1"/>
  <c r="Q195" i="5" s="1"/>
  <c r="Q196" i="5" a="1"/>
  <c r="Q196" i="5" s="1"/>
  <c r="Q197" i="5" a="1"/>
  <c r="Q197" i="5" s="1"/>
  <c r="Q198" i="5" a="1"/>
  <c r="Q198" i="5" s="1"/>
  <c r="Q199" i="5" a="1"/>
  <c r="Q199" i="5" s="1"/>
  <c r="Q200" i="5" a="1"/>
  <c r="Q200" i="5" s="1"/>
  <c r="Q201" i="5" a="1"/>
  <c r="Q201" i="5" s="1"/>
  <c r="Q202" i="5" a="1"/>
  <c r="Q202" i="5" s="1"/>
  <c r="Q203" i="5" a="1"/>
  <c r="Q203" i="5" s="1"/>
  <c r="Q204" i="5" a="1"/>
  <c r="Q204" i="5" s="1"/>
  <c r="Q205" i="5" a="1"/>
  <c r="Q205" i="5" s="1"/>
  <c r="Q206" i="5" a="1"/>
  <c r="Q206" i="5" s="1"/>
  <c r="Q207" i="5" a="1"/>
  <c r="Q207" i="5" s="1"/>
  <c r="Q208" i="5" a="1"/>
  <c r="Q208" i="5" s="1"/>
  <c r="Q209" i="5" a="1"/>
  <c r="Q209" i="5" s="1"/>
  <c r="Q210" i="5" a="1"/>
  <c r="Q210" i="5" s="1"/>
  <c r="Q211" i="5" a="1"/>
  <c r="Q211" i="5" s="1"/>
  <c r="Q212" i="5" a="1"/>
  <c r="Q212" i="5" s="1"/>
  <c r="Q213" i="5" a="1"/>
  <c r="Q213" i="5" s="1"/>
  <c r="Q214" i="5" a="1"/>
  <c r="Q214" i="5" s="1"/>
  <c r="Q215" i="5" a="1"/>
  <c r="Q215" i="5" s="1"/>
  <c r="Q216" i="5" a="1"/>
  <c r="Q216" i="5" s="1"/>
  <c r="Q217" i="5" a="1"/>
  <c r="Q217" i="5" s="1"/>
  <c r="Q218" i="5" a="1"/>
  <c r="Q218" i="5" s="1"/>
  <c r="Q219" i="5" a="1"/>
  <c r="Q219" i="5" s="1"/>
  <c r="Q220" i="5" a="1"/>
  <c r="Q220" i="5" s="1"/>
  <c r="Q221" i="5" a="1"/>
  <c r="Q221" i="5" s="1"/>
  <c r="Q222" i="5" a="1"/>
  <c r="Q222" i="5" s="1"/>
  <c r="Q223" i="5" a="1"/>
  <c r="Q223" i="5" s="1"/>
  <c r="Q224" i="5" a="1"/>
  <c r="Q224" i="5" s="1"/>
  <c r="Q225" i="5" a="1"/>
  <c r="Q225" i="5" s="1"/>
  <c r="Q226" i="5" a="1"/>
  <c r="Q226" i="5" s="1"/>
  <c r="Q227" i="5" a="1"/>
  <c r="Q227" i="5" s="1"/>
  <c r="Q228" i="5" a="1"/>
  <c r="Q228" i="5" s="1"/>
  <c r="Q229" i="5" a="1"/>
  <c r="Q229" i="5" s="1"/>
  <c r="Q230" i="5" a="1"/>
  <c r="Q230" i="5" s="1"/>
  <c r="Q231" i="5" a="1"/>
  <c r="Q231" i="5" s="1"/>
  <c r="Q232" i="5" a="1"/>
  <c r="Q232" i="5" s="1"/>
  <c r="Q233" i="5" a="1"/>
  <c r="Q233" i="5" s="1"/>
  <c r="Q234" i="5" a="1"/>
  <c r="Q234" i="5" s="1"/>
  <c r="Q235" i="5" a="1"/>
  <c r="Q235" i="5" s="1"/>
  <c r="Q236" i="5" a="1"/>
  <c r="Q236" i="5" s="1"/>
  <c r="Q237" i="5" a="1"/>
  <c r="Q237" i="5" s="1"/>
  <c r="Q238" i="5" a="1"/>
  <c r="Q238" i="5" s="1"/>
  <c r="Q239" i="5" a="1"/>
  <c r="Q239" i="5" s="1"/>
  <c r="Q240" i="5" a="1"/>
  <c r="Q240" i="5" s="1"/>
  <c r="Q241" i="5" a="1"/>
  <c r="Q241" i="5" s="1"/>
  <c r="Q242" i="5" a="1"/>
  <c r="Q242" i="5" s="1"/>
  <c r="Q243" i="5" a="1"/>
  <c r="Q243" i="5" s="1"/>
  <c r="Q244" i="5" a="1"/>
  <c r="Q244" i="5" s="1"/>
  <c r="Q245" i="5" a="1"/>
  <c r="Q245" i="5" s="1"/>
  <c r="Q246" i="5" a="1"/>
  <c r="Q246" i="5" s="1"/>
  <c r="Q247" i="5" a="1"/>
  <c r="Q247" i="5" s="1"/>
  <c r="Q248" i="5" a="1"/>
  <c r="Q248" i="5" s="1"/>
  <c r="Q249" i="5" a="1"/>
  <c r="Q249" i="5" s="1"/>
  <c r="Q250" i="5" a="1"/>
  <c r="Q250" i="5" s="1"/>
  <c r="Q251" i="5" a="1"/>
  <c r="Q251" i="5" s="1"/>
  <c r="Q252" i="5" a="1"/>
  <c r="Q252" i="5" s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" i="5"/>
  <c r="M171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" i="6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K3" i="5"/>
  <c r="K4" i="5"/>
  <c r="L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" i="5"/>
  <c r="J3" i="5"/>
  <c r="L3" i="5" s="1"/>
  <c r="J4" i="5"/>
  <c r="J5" i="5"/>
  <c r="L5" i="5" s="1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" i="5"/>
  <c r="L2" i="5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" i="6"/>
  <c r="E3" i="6"/>
  <c r="N3" i="6" s="1"/>
  <c r="E4" i="6"/>
  <c r="N4" i="6" s="1"/>
  <c r="E5" i="6"/>
  <c r="N5" i="6" s="1"/>
  <c r="E6" i="6"/>
  <c r="N6" i="6" s="1"/>
  <c r="E7" i="6"/>
  <c r="N7" i="6" s="1"/>
  <c r="E8" i="6"/>
  <c r="N8" i="6" s="1"/>
  <c r="E9" i="6"/>
  <c r="N9" i="6" s="1"/>
  <c r="E10" i="6"/>
  <c r="N10" i="6" s="1"/>
  <c r="E11" i="6"/>
  <c r="G11" i="6" s="1"/>
  <c r="C11" i="12" s="1"/>
  <c r="E12" i="6"/>
  <c r="M12" i="6" s="1"/>
  <c r="E13" i="6"/>
  <c r="N13" i="6" s="1"/>
  <c r="E14" i="6"/>
  <c r="N14" i="6" s="1"/>
  <c r="E15" i="6"/>
  <c r="N15" i="6" s="1"/>
  <c r="E16" i="6"/>
  <c r="N16" i="6" s="1"/>
  <c r="E17" i="6"/>
  <c r="N17" i="6" s="1"/>
  <c r="E18" i="6"/>
  <c r="N18" i="6" s="1"/>
  <c r="E19" i="6"/>
  <c r="N19" i="6" s="1"/>
  <c r="E20" i="6"/>
  <c r="N20" i="6" s="1"/>
  <c r="E21" i="6"/>
  <c r="G21" i="6" s="1"/>
  <c r="C21" i="12" s="1"/>
  <c r="E22" i="6"/>
  <c r="M22" i="6" s="1"/>
  <c r="E23" i="6"/>
  <c r="N23" i="6" s="1"/>
  <c r="E24" i="6"/>
  <c r="N24" i="6" s="1"/>
  <c r="E25" i="6"/>
  <c r="N25" i="6" s="1"/>
  <c r="E26" i="6"/>
  <c r="N26" i="6" s="1"/>
  <c r="E27" i="6"/>
  <c r="N27" i="6" s="1"/>
  <c r="E28" i="6"/>
  <c r="N28" i="6" s="1"/>
  <c r="E29" i="6"/>
  <c r="N29" i="6" s="1"/>
  <c r="E30" i="6"/>
  <c r="N30" i="6" s="1"/>
  <c r="E31" i="6"/>
  <c r="G31" i="6" s="1"/>
  <c r="C31" i="12" s="1"/>
  <c r="E32" i="6"/>
  <c r="M32" i="6" s="1"/>
  <c r="E33" i="6"/>
  <c r="N33" i="6" s="1"/>
  <c r="E34" i="6"/>
  <c r="N34" i="6" s="1"/>
  <c r="E35" i="6"/>
  <c r="N35" i="6" s="1"/>
  <c r="E36" i="6"/>
  <c r="N36" i="6" s="1"/>
  <c r="E37" i="6"/>
  <c r="N37" i="6" s="1"/>
  <c r="E38" i="6"/>
  <c r="N38" i="6" s="1"/>
  <c r="E39" i="6"/>
  <c r="N39" i="6" s="1"/>
  <c r="E40" i="6"/>
  <c r="N40" i="6" s="1"/>
  <c r="E41" i="6"/>
  <c r="G41" i="6" s="1"/>
  <c r="C41" i="12" s="1"/>
  <c r="E42" i="6"/>
  <c r="M42" i="6" s="1"/>
  <c r="E43" i="6"/>
  <c r="N43" i="6" s="1"/>
  <c r="E44" i="6"/>
  <c r="N44" i="6" s="1"/>
  <c r="E45" i="6"/>
  <c r="N45" i="6" s="1"/>
  <c r="E46" i="6"/>
  <c r="N46" i="6" s="1"/>
  <c r="E47" i="6"/>
  <c r="N47" i="6" s="1"/>
  <c r="E48" i="6"/>
  <c r="N48" i="6" s="1"/>
  <c r="E49" i="6"/>
  <c r="N49" i="6" s="1"/>
  <c r="E50" i="6"/>
  <c r="E51" i="6"/>
  <c r="G51" i="6" s="1"/>
  <c r="C51" i="12" s="1"/>
  <c r="E52" i="6"/>
  <c r="M52" i="6" s="1"/>
  <c r="E53" i="6"/>
  <c r="N53" i="6" s="1"/>
  <c r="E54" i="6"/>
  <c r="N54" i="6" s="1"/>
  <c r="E55" i="6"/>
  <c r="N55" i="6" s="1"/>
  <c r="E56" i="6"/>
  <c r="N56" i="6" s="1"/>
  <c r="E57" i="6"/>
  <c r="N57" i="6" s="1"/>
  <c r="E58" i="6"/>
  <c r="N58" i="6" s="1"/>
  <c r="E59" i="6"/>
  <c r="N59" i="6" s="1"/>
  <c r="E60" i="6"/>
  <c r="E61" i="6"/>
  <c r="G61" i="6" s="1"/>
  <c r="C61" i="12" s="1"/>
  <c r="E62" i="6"/>
  <c r="M62" i="6" s="1"/>
  <c r="E63" i="6"/>
  <c r="E64" i="6"/>
  <c r="E65" i="6"/>
  <c r="N65" i="6" s="1"/>
  <c r="E66" i="6"/>
  <c r="N66" i="6" s="1"/>
  <c r="E67" i="6"/>
  <c r="E68" i="6"/>
  <c r="N68" i="6" s="1"/>
  <c r="E69" i="6"/>
  <c r="N69" i="6" s="1"/>
  <c r="E70" i="6"/>
  <c r="N70" i="6" s="1"/>
  <c r="E71" i="6"/>
  <c r="G71" i="6" s="1"/>
  <c r="C71" i="12" s="1"/>
  <c r="E72" i="6"/>
  <c r="M72" i="6" s="1"/>
  <c r="E73" i="6"/>
  <c r="E74" i="6"/>
  <c r="E75" i="6"/>
  <c r="N75" i="6" s="1"/>
  <c r="E76" i="6"/>
  <c r="N76" i="6" s="1"/>
  <c r="E77" i="6"/>
  <c r="E78" i="6"/>
  <c r="N78" i="6" s="1"/>
  <c r="E79" i="6"/>
  <c r="N79" i="6" s="1"/>
  <c r="E80" i="6"/>
  <c r="N80" i="6" s="1"/>
  <c r="E81" i="6"/>
  <c r="G81" i="6" s="1"/>
  <c r="C81" i="12" s="1"/>
  <c r="E82" i="6"/>
  <c r="M82" i="6" s="1"/>
  <c r="E83" i="6"/>
  <c r="E84" i="6"/>
  <c r="E85" i="6"/>
  <c r="N85" i="6" s="1"/>
  <c r="E86" i="6"/>
  <c r="N86" i="6" s="1"/>
  <c r="E87" i="6"/>
  <c r="E88" i="6"/>
  <c r="N88" i="6" s="1"/>
  <c r="E89" i="6"/>
  <c r="N89" i="6" s="1"/>
  <c r="E90" i="6"/>
  <c r="N90" i="6" s="1"/>
  <c r="E91" i="6"/>
  <c r="G91" i="6" s="1"/>
  <c r="C91" i="12" s="1"/>
  <c r="E92" i="6"/>
  <c r="M92" i="6" s="1"/>
  <c r="E93" i="6"/>
  <c r="E94" i="6"/>
  <c r="E95" i="6"/>
  <c r="N95" i="6" s="1"/>
  <c r="E96" i="6"/>
  <c r="N96" i="6" s="1"/>
  <c r="E97" i="6"/>
  <c r="E98" i="6"/>
  <c r="N98" i="6" s="1"/>
  <c r="E99" i="6"/>
  <c r="N99" i="6" s="1"/>
  <c r="E100" i="6"/>
  <c r="N100" i="6" s="1"/>
  <c r="E101" i="6"/>
  <c r="G101" i="6" s="1"/>
  <c r="C101" i="12" s="1"/>
  <c r="E102" i="6"/>
  <c r="M102" i="6" s="1"/>
  <c r="E103" i="6"/>
  <c r="E104" i="6"/>
  <c r="E105" i="6"/>
  <c r="N105" i="6" s="1"/>
  <c r="E106" i="6"/>
  <c r="N106" i="6" s="1"/>
  <c r="E107" i="6"/>
  <c r="E108" i="6"/>
  <c r="N108" i="6" s="1"/>
  <c r="E109" i="6"/>
  <c r="N109" i="6" s="1"/>
  <c r="E110" i="6"/>
  <c r="N110" i="6" s="1"/>
  <c r="E111" i="6"/>
  <c r="G111" i="6" s="1"/>
  <c r="C111" i="12" s="1"/>
  <c r="E112" i="6"/>
  <c r="M112" i="6" s="1"/>
  <c r="E113" i="6"/>
  <c r="E114" i="6"/>
  <c r="E115" i="6"/>
  <c r="N115" i="6" s="1"/>
  <c r="E116" i="6"/>
  <c r="N116" i="6" s="1"/>
  <c r="E117" i="6"/>
  <c r="E118" i="6"/>
  <c r="N118" i="6" s="1"/>
  <c r="E119" i="6"/>
  <c r="N119" i="6" s="1"/>
  <c r="E120" i="6"/>
  <c r="N120" i="6" s="1"/>
  <c r="E121" i="6"/>
  <c r="G121" i="6" s="1"/>
  <c r="C121" i="12" s="1"/>
  <c r="E122" i="6"/>
  <c r="M122" i="6" s="1"/>
  <c r="E123" i="6"/>
  <c r="E124" i="6"/>
  <c r="E125" i="6"/>
  <c r="N125" i="6" s="1"/>
  <c r="E126" i="6"/>
  <c r="N126" i="6" s="1"/>
  <c r="E127" i="6"/>
  <c r="E128" i="6"/>
  <c r="N128" i="6" s="1"/>
  <c r="E129" i="6"/>
  <c r="N129" i="6" s="1"/>
  <c r="E130" i="6"/>
  <c r="N130" i="6" s="1"/>
  <c r="E131" i="6"/>
  <c r="G131" i="6" s="1"/>
  <c r="C131" i="12" s="1"/>
  <c r="E132" i="6"/>
  <c r="M132" i="6" s="1"/>
  <c r="E133" i="6"/>
  <c r="E134" i="6"/>
  <c r="E135" i="6"/>
  <c r="N135" i="6" s="1"/>
  <c r="E136" i="6"/>
  <c r="N136" i="6" s="1"/>
  <c r="E137" i="6"/>
  <c r="E138" i="6"/>
  <c r="N138" i="6" s="1"/>
  <c r="E139" i="6"/>
  <c r="N139" i="6" s="1"/>
  <c r="E140" i="6"/>
  <c r="N140" i="6" s="1"/>
  <c r="E141" i="6"/>
  <c r="G141" i="6" s="1"/>
  <c r="C141" i="12" s="1"/>
  <c r="E142" i="6"/>
  <c r="M142" i="6" s="1"/>
  <c r="E143" i="6"/>
  <c r="E144" i="6"/>
  <c r="E145" i="6"/>
  <c r="N145" i="6" s="1"/>
  <c r="E146" i="6"/>
  <c r="N146" i="6" s="1"/>
  <c r="E147" i="6"/>
  <c r="E148" i="6"/>
  <c r="N148" i="6" s="1"/>
  <c r="E149" i="6"/>
  <c r="N149" i="6" s="1"/>
  <c r="E150" i="6"/>
  <c r="N150" i="6" s="1"/>
  <c r="E151" i="6"/>
  <c r="G151" i="6" s="1"/>
  <c r="C151" i="12" s="1"/>
  <c r="E152" i="6"/>
  <c r="M152" i="6" s="1"/>
  <c r="E153" i="6"/>
  <c r="E154" i="6"/>
  <c r="E155" i="6"/>
  <c r="N155" i="6" s="1"/>
  <c r="E156" i="6"/>
  <c r="N156" i="6" s="1"/>
  <c r="E157" i="6"/>
  <c r="E158" i="6"/>
  <c r="N158" i="6" s="1"/>
  <c r="E159" i="6"/>
  <c r="N159" i="6" s="1"/>
  <c r="E160" i="6"/>
  <c r="N160" i="6" s="1"/>
  <c r="E161" i="6"/>
  <c r="G161" i="6" s="1"/>
  <c r="C161" i="12" s="1"/>
  <c r="E162" i="6"/>
  <c r="M162" i="6" s="1"/>
  <c r="E163" i="6"/>
  <c r="E164" i="6"/>
  <c r="E165" i="6"/>
  <c r="N165" i="6" s="1"/>
  <c r="E166" i="6"/>
  <c r="N166" i="6" s="1"/>
  <c r="E167" i="6"/>
  <c r="E168" i="6"/>
  <c r="N168" i="6" s="1"/>
  <c r="E169" i="6"/>
  <c r="N169" i="6" s="1"/>
  <c r="E170" i="6"/>
  <c r="N170" i="6" s="1"/>
  <c r="E171" i="6"/>
  <c r="G171" i="6" s="1"/>
  <c r="C171" i="12" s="1"/>
  <c r="E172" i="6"/>
  <c r="M172" i="6" s="1"/>
  <c r="E173" i="6"/>
  <c r="E174" i="6"/>
  <c r="E175" i="6"/>
  <c r="N175" i="6" s="1"/>
  <c r="E176" i="6"/>
  <c r="N176" i="6" s="1"/>
  <c r="E177" i="6"/>
  <c r="E178" i="6"/>
  <c r="N178" i="6" s="1"/>
  <c r="E179" i="6"/>
  <c r="N179" i="6" s="1"/>
  <c r="E180" i="6"/>
  <c r="N180" i="6" s="1"/>
  <c r="E181" i="6"/>
  <c r="G181" i="6" s="1"/>
  <c r="C181" i="12" s="1"/>
  <c r="E182" i="6"/>
  <c r="M182" i="6" s="1"/>
  <c r="E183" i="6"/>
  <c r="E184" i="6"/>
  <c r="E185" i="6"/>
  <c r="N185" i="6" s="1"/>
  <c r="E186" i="6"/>
  <c r="N186" i="6" s="1"/>
  <c r="E187" i="6"/>
  <c r="E188" i="6"/>
  <c r="N188" i="6" s="1"/>
  <c r="E189" i="6"/>
  <c r="N189" i="6" s="1"/>
  <c r="E190" i="6"/>
  <c r="N190" i="6" s="1"/>
  <c r="E191" i="6"/>
  <c r="G191" i="6" s="1"/>
  <c r="C191" i="12" s="1"/>
  <c r="E192" i="6"/>
  <c r="M192" i="6" s="1"/>
  <c r="E193" i="6"/>
  <c r="E194" i="6"/>
  <c r="E195" i="6"/>
  <c r="N195" i="6" s="1"/>
  <c r="E196" i="6"/>
  <c r="N196" i="6" s="1"/>
  <c r="E197" i="6"/>
  <c r="E198" i="6"/>
  <c r="N198" i="6" s="1"/>
  <c r="E199" i="6"/>
  <c r="N199" i="6" s="1"/>
  <c r="E200" i="6"/>
  <c r="N200" i="6" s="1"/>
  <c r="E201" i="6"/>
  <c r="G201" i="6" s="1"/>
  <c r="C201" i="12" s="1"/>
  <c r="E202" i="6"/>
  <c r="M202" i="6" s="1"/>
  <c r="E203" i="6"/>
  <c r="E204" i="6"/>
  <c r="E205" i="6"/>
  <c r="N205" i="6" s="1"/>
  <c r="E206" i="6"/>
  <c r="N206" i="6" s="1"/>
  <c r="E207" i="6"/>
  <c r="E208" i="6"/>
  <c r="N208" i="6" s="1"/>
  <c r="E209" i="6"/>
  <c r="N209" i="6" s="1"/>
  <c r="E210" i="6"/>
  <c r="N210" i="6" s="1"/>
  <c r="E211" i="6"/>
  <c r="G211" i="6" s="1"/>
  <c r="C211" i="12" s="1"/>
  <c r="E212" i="6"/>
  <c r="M212" i="6" s="1"/>
  <c r="E213" i="6"/>
  <c r="E214" i="6"/>
  <c r="E215" i="6"/>
  <c r="N215" i="6" s="1"/>
  <c r="E216" i="6"/>
  <c r="N216" i="6" s="1"/>
  <c r="E217" i="6"/>
  <c r="E218" i="6"/>
  <c r="N218" i="6" s="1"/>
  <c r="E219" i="6"/>
  <c r="N219" i="6" s="1"/>
  <c r="E220" i="6"/>
  <c r="N220" i="6" s="1"/>
  <c r="E221" i="6"/>
  <c r="G221" i="6" s="1"/>
  <c r="C221" i="12" s="1"/>
  <c r="E222" i="6"/>
  <c r="M222" i="6" s="1"/>
  <c r="E223" i="6"/>
  <c r="E224" i="6"/>
  <c r="E225" i="6"/>
  <c r="N225" i="6" s="1"/>
  <c r="E226" i="6"/>
  <c r="N226" i="6" s="1"/>
  <c r="E227" i="6"/>
  <c r="E228" i="6"/>
  <c r="N228" i="6" s="1"/>
  <c r="E229" i="6"/>
  <c r="E230" i="6"/>
  <c r="N230" i="6" s="1"/>
  <c r="E231" i="6"/>
  <c r="G231" i="6" s="1"/>
  <c r="C231" i="12" s="1"/>
  <c r="E232" i="6"/>
  <c r="M232" i="6" s="1"/>
  <c r="E233" i="6"/>
  <c r="E234" i="6"/>
  <c r="E235" i="6"/>
  <c r="N235" i="6" s="1"/>
  <c r="E236" i="6"/>
  <c r="N236" i="6" s="1"/>
  <c r="E237" i="6"/>
  <c r="E238" i="6"/>
  <c r="N238" i="6" s="1"/>
  <c r="E239" i="6"/>
  <c r="E240" i="6"/>
  <c r="N240" i="6" s="1"/>
  <c r="E241" i="6"/>
  <c r="G241" i="6" s="1"/>
  <c r="C241" i="12" s="1"/>
  <c r="E242" i="6"/>
  <c r="M242" i="6" s="1"/>
  <c r="E243" i="6"/>
  <c r="E244" i="6"/>
  <c r="E245" i="6"/>
  <c r="N245" i="6" s="1"/>
  <c r="E246" i="6"/>
  <c r="N246" i="6" s="1"/>
  <c r="E247" i="6"/>
  <c r="E248" i="6"/>
  <c r="N248" i="6" s="1"/>
  <c r="E249" i="6"/>
  <c r="E250" i="6"/>
  <c r="E251" i="6"/>
  <c r="G251" i="6" s="1"/>
  <c r="C251" i="12" s="1"/>
  <c r="E252" i="6"/>
  <c r="M252" i="6" s="1"/>
  <c r="E2" i="6"/>
  <c r="N2" i="6" s="1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H2" i="6"/>
  <c r="I2" i="6"/>
  <c r="D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H2" i="5"/>
  <c r="I2" i="5"/>
  <c r="I4" i="4"/>
  <c r="I3" i="4"/>
  <c r="I2" i="4"/>
  <c r="F3" i="4" a="1"/>
  <c r="F3" i="4" s="1"/>
  <c r="F4" i="4" a="1"/>
  <c r="F4" i="4" s="1"/>
  <c r="F5" i="4" a="1"/>
  <c r="F5" i="4"/>
  <c r="F6" i="4" a="1"/>
  <c r="F6" i="4"/>
  <c r="F7" i="4" a="1"/>
  <c r="F7" i="4"/>
  <c r="F8" i="4" a="1"/>
  <c r="F8" i="4" s="1"/>
  <c r="F9" i="4" a="1"/>
  <c r="F9" i="4" s="1"/>
  <c r="F10" i="4" a="1"/>
  <c r="F10" i="4"/>
  <c r="F11" i="4" a="1"/>
  <c r="F11" i="4"/>
  <c r="F12" i="4" a="1"/>
  <c r="F12" i="4"/>
  <c r="F13" i="4" a="1"/>
  <c r="F13" i="4" s="1"/>
  <c r="F14" i="4" a="1"/>
  <c r="F14" i="4" s="1"/>
  <c r="F15" i="4" a="1"/>
  <c r="F15" i="4"/>
  <c r="F16" i="4" a="1"/>
  <c r="F16" i="4"/>
  <c r="F17" i="4" a="1"/>
  <c r="F17" i="4"/>
  <c r="F18" i="4" a="1"/>
  <c r="F18" i="4" s="1"/>
  <c r="F19" i="4" a="1"/>
  <c r="F19" i="4" s="1"/>
  <c r="F20" i="4" a="1"/>
  <c r="F20" i="4"/>
  <c r="F21" i="4" a="1"/>
  <c r="F21" i="4"/>
  <c r="F22" i="4" a="1"/>
  <c r="F22" i="4"/>
  <c r="F23" i="4" a="1"/>
  <c r="F23" i="4" s="1"/>
  <c r="F24" i="4" a="1"/>
  <c r="F24" i="4" s="1"/>
  <c r="F25" i="4" a="1"/>
  <c r="F25" i="4"/>
  <c r="F26" i="4" a="1"/>
  <c r="F26" i="4"/>
  <c r="F27" i="4" a="1"/>
  <c r="F27" i="4"/>
  <c r="F28" i="4" a="1"/>
  <c r="F28" i="4" s="1"/>
  <c r="F29" i="4" a="1"/>
  <c r="F29" i="4" s="1"/>
  <c r="F30" i="4" a="1"/>
  <c r="F30" i="4"/>
  <c r="F31" i="4" a="1"/>
  <c r="F31" i="4"/>
  <c r="F32" i="4" a="1"/>
  <c r="F32" i="4"/>
  <c r="F33" i="4" a="1"/>
  <c r="F33" i="4" s="1"/>
  <c r="F34" i="4" a="1"/>
  <c r="F34" i="4" s="1"/>
  <c r="F35" i="4" a="1"/>
  <c r="F35" i="4"/>
  <c r="F36" i="4" a="1"/>
  <c r="F36" i="4"/>
  <c r="F37" i="4" a="1"/>
  <c r="F37" i="4"/>
  <c r="F38" i="4" a="1"/>
  <c r="F38" i="4" s="1"/>
  <c r="F39" i="4" a="1"/>
  <c r="F39" i="4" s="1"/>
  <c r="F40" i="4" a="1"/>
  <c r="F40" i="4"/>
  <c r="F41" i="4" a="1"/>
  <c r="F41" i="4"/>
  <c r="F42" i="4" a="1"/>
  <c r="F42" i="4"/>
  <c r="F43" i="4" a="1"/>
  <c r="F43" i="4" s="1"/>
  <c r="F44" i="4" a="1"/>
  <c r="F44" i="4" s="1"/>
  <c r="F45" i="4" a="1"/>
  <c r="F45" i="4"/>
  <c r="F46" i="4" a="1"/>
  <c r="F46" i="4"/>
  <c r="F47" i="4" a="1"/>
  <c r="F47" i="4"/>
  <c r="F48" i="4" a="1"/>
  <c r="F48" i="4" s="1"/>
  <c r="F49" i="4" a="1"/>
  <c r="F49" i="4" s="1"/>
  <c r="F50" i="4" a="1"/>
  <c r="F50" i="4"/>
  <c r="F51" i="4" a="1"/>
  <c r="F51" i="4"/>
  <c r="F52" i="4" a="1"/>
  <c r="F52" i="4"/>
  <c r="F53" i="4" a="1"/>
  <c r="F53" i="4" s="1"/>
  <c r="F54" i="4" a="1"/>
  <c r="F54" i="4" s="1"/>
  <c r="F55" i="4" a="1"/>
  <c r="F55" i="4"/>
  <c r="F56" i="4" a="1"/>
  <c r="F56" i="4"/>
  <c r="F57" i="4" a="1"/>
  <c r="F57" i="4"/>
  <c r="F58" i="4" a="1"/>
  <c r="F58" i="4" s="1"/>
  <c r="F59" i="4" a="1"/>
  <c r="F59" i="4" s="1"/>
  <c r="F60" i="4" a="1"/>
  <c r="F60" i="4"/>
  <c r="F61" i="4" a="1"/>
  <c r="F61" i="4"/>
  <c r="F62" i="4" a="1"/>
  <c r="F62" i="4"/>
  <c r="F63" i="4" a="1"/>
  <c r="F63" i="4" s="1"/>
  <c r="F64" i="4" a="1"/>
  <c r="F64" i="4" s="1"/>
  <c r="F65" i="4" a="1"/>
  <c r="F65" i="4"/>
  <c r="F66" i="4" a="1"/>
  <c r="F66" i="4"/>
  <c r="F67" i="4" a="1"/>
  <c r="F67" i="4"/>
  <c r="F68" i="4" a="1"/>
  <c r="F68" i="4" s="1"/>
  <c r="F69" i="4" a="1"/>
  <c r="F69" i="4" s="1"/>
  <c r="F70" i="4" a="1"/>
  <c r="F70" i="4"/>
  <c r="F71" i="4" a="1"/>
  <c r="F71" i="4"/>
  <c r="F72" i="4" a="1"/>
  <c r="F72" i="4"/>
  <c r="F73" i="4" a="1"/>
  <c r="F73" i="4" s="1"/>
  <c r="F74" i="4" a="1"/>
  <c r="F74" i="4" s="1"/>
  <c r="F75" i="4" a="1"/>
  <c r="F75" i="4"/>
  <c r="F76" i="4" a="1"/>
  <c r="F76" i="4"/>
  <c r="F77" i="4" a="1"/>
  <c r="F77" i="4"/>
  <c r="F78" i="4" a="1"/>
  <c r="F78" i="4" s="1"/>
  <c r="F79" i="4" a="1"/>
  <c r="F79" i="4" s="1"/>
  <c r="F80" i="4" a="1"/>
  <c r="F80" i="4"/>
  <c r="F81" i="4" a="1"/>
  <c r="F81" i="4"/>
  <c r="F82" i="4" a="1"/>
  <c r="F82" i="4"/>
  <c r="F83" i="4" a="1"/>
  <c r="F83" i="4" s="1"/>
  <c r="F84" i="4" a="1"/>
  <c r="F84" i="4" s="1"/>
  <c r="F85" i="4" a="1"/>
  <c r="F85" i="4"/>
  <c r="F86" i="4" a="1"/>
  <c r="F86" i="4"/>
  <c r="F87" i="4" a="1"/>
  <c r="F87" i="4"/>
  <c r="F88" i="4" a="1"/>
  <c r="F88" i="4" s="1"/>
  <c r="F89" i="4" a="1"/>
  <c r="F89" i="4" s="1"/>
  <c r="F90" i="4" a="1"/>
  <c r="F90" i="4"/>
  <c r="F91" i="4" a="1"/>
  <c r="F91" i="4"/>
  <c r="F92" i="4" a="1"/>
  <c r="F92" i="4"/>
  <c r="F93" i="4" a="1"/>
  <c r="F93" i="4" s="1"/>
  <c r="F94" i="4" a="1"/>
  <c r="F94" i="4" s="1"/>
  <c r="F95" i="4" a="1"/>
  <c r="F95" i="4"/>
  <c r="F96" i="4" a="1"/>
  <c r="F96" i="4"/>
  <c r="F97" i="4" a="1"/>
  <c r="F97" i="4"/>
  <c r="F98" i="4" a="1"/>
  <c r="F98" i="4" s="1"/>
  <c r="F99" i="4" a="1"/>
  <c r="F99" i="4" s="1"/>
  <c r="F100" i="4" a="1"/>
  <c r="F100" i="4"/>
  <c r="F101" i="4" a="1"/>
  <c r="F101" i="4"/>
  <c r="F102" i="4" a="1"/>
  <c r="F102" i="4"/>
  <c r="F103" i="4" a="1"/>
  <c r="F103" i="4" s="1"/>
  <c r="F104" i="4" a="1"/>
  <c r="F104" i="4" s="1"/>
  <c r="F105" i="4" a="1"/>
  <c r="F105" i="4"/>
  <c r="F106" i="4" a="1"/>
  <c r="F106" i="4"/>
  <c r="F107" i="4" a="1"/>
  <c r="F107" i="4"/>
  <c r="F108" i="4" a="1"/>
  <c r="F108" i="4" s="1"/>
  <c r="F109" i="4" a="1"/>
  <c r="F109" i="4" s="1"/>
  <c r="F110" i="4" a="1"/>
  <c r="F110" i="4"/>
  <c r="F111" i="4" a="1"/>
  <c r="F111" i="4"/>
  <c r="F112" i="4" a="1"/>
  <c r="F112" i="4"/>
  <c r="F113" i="4" a="1"/>
  <c r="F113" i="4" s="1"/>
  <c r="F114" i="4" a="1"/>
  <c r="F114" i="4" s="1"/>
  <c r="F115" i="4" a="1"/>
  <c r="F115" i="4"/>
  <c r="F116" i="4" a="1"/>
  <c r="F116" i="4"/>
  <c r="F117" i="4" a="1"/>
  <c r="F117" i="4"/>
  <c r="F118" i="4" a="1"/>
  <c r="F118" i="4" s="1"/>
  <c r="F119" i="4" a="1"/>
  <c r="F119" i="4" s="1"/>
  <c r="F120" i="4" a="1"/>
  <c r="F120" i="4"/>
  <c r="F121" i="4" a="1"/>
  <c r="F121" i="4"/>
  <c r="F122" i="4" a="1"/>
  <c r="F122" i="4"/>
  <c r="F123" i="4" a="1"/>
  <c r="F123" i="4" s="1"/>
  <c r="F124" i="4" a="1"/>
  <c r="F124" i="4" s="1"/>
  <c r="F125" i="4" a="1"/>
  <c r="F125" i="4"/>
  <c r="F126" i="4" a="1"/>
  <c r="F126" i="4"/>
  <c r="F127" i="4" a="1"/>
  <c r="F127" i="4"/>
  <c r="F128" i="4" a="1"/>
  <c r="F128" i="4" s="1"/>
  <c r="F129" i="4" a="1"/>
  <c r="F129" i="4" s="1"/>
  <c r="F130" i="4" a="1"/>
  <c r="F130" i="4"/>
  <c r="F131" i="4" a="1"/>
  <c r="F131" i="4"/>
  <c r="F132" i="4" a="1"/>
  <c r="F132" i="4"/>
  <c r="F133" i="4" a="1"/>
  <c r="F133" i="4" s="1"/>
  <c r="F134" i="4" a="1"/>
  <c r="F134" i="4" s="1"/>
  <c r="F135" i="4" a="1"/>
  <c r="F135" i="4"/>
  <c r="F136" i="4" a="1"/>
  <c r="F136" i="4"/>
  <c r="F137" i="4" a="1"/>
  <c r="F137" i="4"/>
  <c r="F138" i="4" a="1"/>
  <c r="F138" i="4" s="1"/>
  <c r="F139" i="4" a="1"/>
  <c r="F139" i="4" s="1"/>
  <c r="F140" i="4" a="1"/>
  <c r="F140" i="4"/>
  <c r="F141" i="4" a="1"/>
  <c r="F141" i="4"/>
  <c r="F142" i="4" a="1"/>
  <c r="F142" i="4"/>
  <c r="F143" i="4" a="1"/>
  <c r="F143" i="4" s="1"/>
  <c r="F144" i="4" a="1"/>
  <c r="F144" i="4" s="1"/>
  <c r="F145" i="4" a="1"/>
  <c r="F145" i="4"/>
  <c r="F146" i="4" a="1"/>
  <c r="F146" i="4"/>
  <c r="F147" i="4" a="1"/>
  <c r="F147" i="4"/>
  <c r="F148" i="4" a="1"/>
  <c r="F148" i="4" s="1"/>
  <c r="F149" i="4" a="1"/>
  <c r="F149" i="4" s="1"/>
  <c r="F150" i="4" a="1"/>
  <c r="F150" i="4"/>
  <c r="F151" i="4" a="1"/>
  <c r="F151" i="4"/>
  <c r="F152" i="4" a="1"/>
  <c r="F152" i="4"/>
  <c r="F153" i="4" a="1"/>
  <c r="F153" i="4" s="1"/>
  <c r="F154" i="4" a="1"/>
  <c r="F154" i="4" s="1"/>
  <c r="F155" i="4" a="1"/>
  <c r="F155" i="4"/>
  <c r="F156" i="4" a="1"/>
  <c r="F156" i="4"/>
  <c r="F157" i="4" a="1"/>
  <c r="F157" i="4"/>
  <c r="F158" i="4" a="1"/>
  <c r="F158" i="4" s="1"/>
  <c r="F159" i="4" a="1"/>
  <c r="F159" i="4" s="1"/>
  <c r="F160" i="4" a="1"/>
  <c r="F160" i="4"/>
  <c r="F161" i="4" a="1"/>
  <c r="F161" i="4"/>
  <c r="F162" i="4" a="1"/>
  <c r="F162" i="4"/>
  <c r="F163" i="4" a="1"/>
  <c r="F163" i="4" s="1"/>
  <c r="F164" i="4" a="1"/>
  <c r="F164" i="4" s="1"/>
  <c r="F165" i="4" a="1"/>
  <c r="F165" i="4"/>
  <c r="F166" i="4" a="1"/>
  <c r="F166" i="4"/>
  <c r="F167" i="4" a="1"/>
  <c r="F167" i="4"/>
  <c r="F168" i="4" a="1"/>
  <c r="F168" i="4" s="1"/>
  <c r="F169" i="4" a="1"/>
  <c r="F169" i="4" s="1"/>
  <c r="F170" i="4" a="1"/>
  <c r="F170" i="4"/>
  <c r="F171" i="4" a="1"/>
  <c r="F171" i="4"/>
  <c r="F172" i="4" a="1"/>
  <c r="F172" i="4"/>
  <c r="F173" i="4" a="1"/>
  <c r="F173" i="4" s="1"/>
  <c r="F174" i="4" a="1"/>
  <c r="F174" i="4" s="1"/>
  <c r="F175" i="4" a="1"/>
  <c r="F175" i="4"/>
  <c r="F176" i="4" a="1"/>
  <c r="F176" i="4"/>
  <c r="F177" i="4" a="1"/>
  <c r="F177" i="4"/>
  <c r="F178" i="4" a="1"/>
  <c r="F178" i="4" s="1"/>
  <c r="F179" i="4" a="1"/>
  <c r="F179" i="4" s="1"/>
  <c r="F180" i="4" a="1"/>
  <c r="F180" i="4"/>
  <c r="F181" i="4" a="1"/>
  <c r="F181" i="4"/>
  <c r="F182" i="4" a="1"/>
  <c r="F182" i="4"/>
  <c r="F183" i="4" a="1"/>
  <c r="F183" i="4" s="1"/>
  <c r="F184" i="4" a="1"/>
  <c r="F184" i="4" s="1"/>
  <c r="F185" i="4" a="1"/>
  <c r="F185" i="4"/>
  <c r="F186" i="4" a="1"/>
  <c r="F186" i="4"/>
  <c r="F187" i="4" a="1"/>
  <c r="F187" i="4"/>
  <c r="F188" i="4" a="1"/>
  <c r="F188" i="4" s="1"/>
  <c r="F189" i="4" a="1"/>
  <c r="F189" i="4" s="1"/>
  <c r="F190" i="4" a="1"/>
  <c r="F190" i="4"/>
  <c r="F191" i="4" a="1"/>
  <c r="F191" i="4"/>
  <c r="F192" i="4" a="1"/>
  <c r="F192" i="4"/>
  <c r="F193" i="4" a="1"/>
  <c r="F193" i="4" s="1"/>
  <c r="F194" i="4" a="1"/>
  <c r="F194" i="4" s="1"/>
  <c r="F195" i="4" a="1"/>
  <c r="F195" i="4"/>
  <c r="F196" i="4" a="1"/>
  <c r="F196" i="4"/>
  <c r="F197" i="4" a="1"/>
  <c r="F197" i="4"/>
  <c r="F198" i="4" a="1"/>
  <c r="F198" i="4" s="1"/>
  <c r="F199" i="4" a="1"/>
  <c r="F199" i="4" s="1"/>
  <c r="F200" i="4" a="1"/>
  <c r="F200" i="4"/>
  <c r="F201" i="4" a="1"/>
  <c r="F201" i="4"/>
  <c r="F202" i="4" a="1"/>
  <c r="F202" i="4"/>
  <c r="F203" i="4" a="1"/>
  <c r="F203" i="4" s="1"/>
  <c r="F204" i="4" a="1"/>
  <c r="F204" i="4" s="1"/>
  <c r="F205" i="4" a="1"/>
  <c r="F205" i="4"/>
  <c r="F206" i="4" a="1"/>
  <c r="F206" i="4"/>
  <c r="F207" i="4" a="1"/>
  <c r="F207" i="4"/>
  <c r="F208" i="4" a="1"/>
  <c r="F208" i="4" s="1"/>
  <c r="F209" i="4" a="1"/>
  <c r="F209" i="4" s="1"/>
  <c r="F210" i="4" a="1"/>
  <c r="F210" i="4"/>
  <c r="F211" i="4" a="1"/>
  <c r="F211" i="4"/>
  <c r="F212" i="4" a="1"/>
  <c r="F212" i="4"/>
  <c r="F213" i="4" a="1"/>
  <c r="F213" i="4" s="1"/>
  <c r="F214" i="4" a="1"/>
  <c r="F214" i="4" s="1"/>
  <c r="F215" i="4" a="1"/>
  <c r="F215" i="4"/>
  <c r="F216" i="4" a="1"/>
  <c r="F216" i="4"/>
  <c r="F217" i="4" a="1"/>
  <c r="F217" i="4"/>
  <c r="F218" i="4" a="1"/>
  <c r="F218" i="4" s="1"/>
  <c r="F219" i="4" a="1"/>
  <c r="F219" i="4" s="1"/>
  <c r="F220" i="4" a="1"/>
  <c r="F220" i="4"/>
  <c r="F221" i="4" a="1"/>
  <c r="F221" i="4"/>
  <c r="F222" i="4" a="1"/>
  <c r="F222" i="4"/>
  <c r="F223" i="4" a="1"/>
  <c r="F223" i="4" s="1"/>
  <c r="F224" i="4" a="1"/>
  <c r="F224" i="4" s="1"/>
  <c r="F225" i="4" a="1"/>
  <c r="F225" i="4"/>
  <c r="F226" i="4" a="1"/>
  <c r="F226" i="4"/>
  <c r="F227" i="4" a="1"/>
  <c r="F227" i="4"/>
  <c r="F228" i="4" a="1"/>
  <c r="F228" i="4" s="1"/>
  <c r="F229" i="4" a="1"/>
  <c r="F229" i="4" s="1"/>
  <c r="F230" i="4" a="1"/>
  <c r="F230" i="4"/>
  <c r="F231" i="4" a="1"/>
  <c r="F231" i="4"/>
  <c r="F232" i="4" a="1"/>
  <c r="F232" i="4"/>
  <c r="F233" i="4" a="1"/>
  <c r="F233" i="4" s="1"/>
  <c r="F234" i="4" a="1"/>
  <c r="F234" i="4" s="1"/>
  <c r="F235" i="4" a="1"/>
  <c r="F235" i="4"/>
  <c r="F236" i="4" a="1"/>
  <c r="F236" i="4"/>
  <c r="F237" i="4" a="1"/>
  <c r="F237" i="4"/>
  <c r="F238" i="4" a="1"/>
  <c r="F238" i="4" s="1"/>
  <c r="F239" i="4" a="1"/>
  <c r="F239" i="4" s="1"/>
  <c r="F240" i="4" a="1"/>
  <c r="F240" i="4"/>
  <c r="F241" i="4" a="1"/>
  <c r="F241" i="4"/>
  <c r="F242" i="4" a="1"/>
  <c r="F242" i="4"/>
  <c r="F243" i="4" a="1"/>
  <c r="F243" i="4" s="1"/>
  <c r="F244" i="4" a="1"/>
  <c r="F244" i="4" s="1"/>
  <c r="F245" i="4" a="1"/>
  <c r="F245" i="4"/>
  <c r="F246" i="4" a="1"/>
  <c r="F246" i="4"/>
  <c r="F247" i="4" a="1"/>
  <c r="F247" i="4"/>
  <c r="F248" i="4" a="1"/>
  <c r="F248" i="4" s="1"/>
  <c r="F249" i="4" a="1"/>
  <c r="F249" i="4" s="1"/>
  <c r="F250" i="4" a="1"/>
  <c r="F250" i="4"/>
  <c r="F251" i="4" a="1"/>
  <c r="F251" i="4"/>
  <c r="F252" i="4" a="1"/>
  <c r="F252" i="4"/>
  <c r="F2" i="4" a="1"/>
  <c r="F2" i="4" s="1"/>
  <c r="E3" i="4" a="1"/>
  <c r="E3" i="4" s="1"/>
  <c r="E4" i="4" a="1"/>
  <c r="E4" i="4" s="1"/>
  <c r="E5" i="4" a="1"/>
  <c r="E5" i="4"/>
  <c r="E6" i="4" a="1"/>
  <c r="E6" i="4"/>
  <c r="E7" i="4" a="1"/>
  <c r="E7" i="4"/>
  <c r="E8" i="4" a="1"/>
  <c r="E8" i="4" s="1"/>
  <c r="E9" i="4" a="1"/>
  <c r="E9" i="4" s="1"/>
  <c r="E10" i="4" a="1"/>
  <c r="E10" i="4"/>
  <c r="E11" i="4" a="1"/>
  <c r="E11" i="4"/>
  <c r="E12" i="4" a="1"/>
  <c r="E12" i="4"/>
  <c r="E13" i="4" a="1"/>
  <c r="E13" i="4" s="1"/>
  <c r="E14" i="4" a="1"/>
  <c r="E14" i="4" s="1"/>
  <c r="E15" i="4" a="1"/>
  <c r="E15" i="4"/>
  <c r="E16" i="4" a="1"/>
  <c r="E16" i="4"/>
  <c r="E17" i="4" a="1"/>
  <c r="E17" i="4"/>
  <c r="E18" i="4" a="1"/>
  <c r="E18" i="4" s="1"/>
  <c r="E19" i="4" a="1"/>
  <c r="E19" i="4" s="1"/>
  <c r="E20" i="4" a="1"/>
  <c r="E20" i="4"/>
  <c r="E21" i="4" a="1"/>
  <c r="E21" i="4"/>
  <c r="E22" i="4" a="1"/>
  <c r="E22" i="4"/>
  <c r="E23" i="4" a="1"/>
  <c r="E23" i="4" s="1"/>
  <c r="E24" i="4" a="1"/>
  <c r="E24" i="4" s="1"/>
  <c r="E25" i="4" a="1"/>
  <c r="E25" i="4"/>
  <c r="E26" i="4" a="1"/>
  <c r="E26" i="4"/>
  <c r="E27" i="4" a="1"/>
  <c r="E27" i="4"/>
  <c r="E28" i="4" a="1"/>
  <c r="E28" i="4" s="1"/>
  <c r="E29" i="4" a="1"/>
  <c r="E29" i="4" s="1"/>
  <c r="E30" i="4" a="1"/>
  <c r="E30" i="4"/>
  <c r="E31" i="4" a="1"/>
  <c r="E31" i="4"/>
  <c r="E32" i="4" a="1"/>
  <c r="E32" i="4"/>
  <c r="E33" i="4" a="1"/>
  <c r="E33" i="4" s="1"/>
  <c r="E34" i="4" a="1"/>
  <c r="E34" i="4" s="1"/>
  <c r="E35" i="4" a="1"/>
  <c r="E35" i="4"/>
  <c r="E36" i="4" a="1"/>
  <c r="E36" i="4"/>
  <c r="E37" i="4" a="1"/>
  <c r="E37" i="4"/>
  <c r="E38" i="4" a="1"/>
  <c r="E38" i="4" s="1"/>
  <c r="E39" i="4" a="1"/>
  <c r="E39" i="4" s="1"/>
  <c r="E40" i="4" a="1"/>
  <c r="E40" i="4"/>
  <c r="E41" i="4" a="1"/>
  <c r="E41" i="4"/>
  <c r="E42" i="4" a="1"/>
  <c r="E42" i="4"/>
  <c r="E43" i="4" a="1"/>
  <c r="E43" i="4" s="1"/>
  <c r="E44" i="4" a="1"/>
  <c r="E44" i="4" s="1"/>
  <c r="E45" i="4" a="1"/>
  <c r="E45" i="4"/>
  <c r="E46" i="4" a="1"/>
  <c r="E46" i="4"/>
  <c r="E47" i="4" a="1"/>
  <c r="E47" i="4"/>
  <c r="E48" i="4" a="1"/>
  <c r="E48" i="4" s="1"/>
  <c r="E49" i="4" a="1"/>
  <c r="E49" i="4" s="1"/>
  <c r="E50" i="4" a="1"/>
  <c r="E50" i="4"/>
  <c r="E51" i="4" a="1"/>
  <c r="E51" i="4"/>
  <c r="E52" i="4" a="1"/>
  <c r="E52" i="4"/>
  <c r="E53" i="4" a="1"/>
  <c r="E53" i="4" s="1"/>
  <c r="E54" i="4" a="1"/>
  <c r="E54" i="4" s="1"/>
  <c r="E55" i="4" a="1"/>
  <c r="E55" i="4"/>
  <c r="E56" i="4" a="1"/>
  <c r="E56" i="4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/>
  <c r="E63" i="4" a="1"/>
  <c r="E63" i="4" s="1"/>
  <c r="E64" i="4" a="1"/>
  <c r="E64" i="4" s="1"/>
  <c r="E65" i="4" a="1"/>
  <c r="E65" i="4"/>
  <c r="E66" i="4" a="1"/>
  <c r="E66" i="4"/>
  <c r="E67" i="4" a="1"/>
  <c r="E67" i="4"/>
  <c r="E68" i="4" a="1"/>
  <c r="E68" i="4" s="1"/>
  <c r="E69" i="4" a="1"/>
  <c r="E69" i="4" s="1"/>
  <c r="E70" i="4" a="1"/>
  <c r="E70" i="4"/>
  <c r="E71" i="4" a="1"/>
  <c r="E71" i="4"/>
  <c r="E72" i="4" a="1"/>
  <c r="E72" i="4"/>
  <c r="E73" i="4" a="1"/>
  <c r="E73" i="4" s="1"/>
  <c r="E74" i="4" a="1"/>
  <c r="E74" i="4" s="1"/>
  <c r="E75" i="4" a="1"/>
  <c r="E75" i="4"/>
  <c r="E76" i="4" a="1"/>
  <c r="E76" i="4"/>
  <c r="E77" i="4" a="1"/>
  <c r="E77" i="4"/>
  <c r="E78" i="4" a="1"/>
  <c r="E78" i="4" s="1"/>
  <c r="E79" i="4" a="1"/>
  <c r="E79" i="4" s="1"/>
  <c r="E80" i="4" a="1"/>
  <c r="E80" i="4"/>
  <c r="E81" i="4" a="1"/>
  <c r="E81" i="4"/>
  <c r="E82" i="4" a="1"/>
  <c r="E82" i="4"/>
  <c r="E83" i="4" a="1"/>
  <c r="E83" i="4" s="1"/>
  <c r="E84" i="4" a="1"/>
  <c r="E84" i="4" s="1"/>
  <c r="E85" i="4" a="1"/>
  <c r="E85" i="4"/>
  <c r="E86" i="4" a="1"/>
  <c r="E86" i="4"/>
  <c r="E87" i="4" a="1"/>
  <c r="E87" i="4"/>
  <c r="E88" i="4" a="1"/>
  <c r="E88" i="4" s="1"/>
  <c r="E89" i="4" a="1"/>
  <c r="E89" i="4" s="1"/>
  <c r="E90" i="4" a="1"/>
  <c r="E90" i="4"/>
  <c r="E91" i="4" a="1"/>
  <c r="E91" i="4"/>
  <c r="E92" i="4" a="1"/>
  <c r="E92" i="4"/>
  <c r="E93" i="4" a="1"/>
  <c r="E93" i="4" s="1"/>
  <c r="E94" i="4" a="1"/>
  <c r="E94" i="4" s="1"/>
  <c r="E95" i="4" a="1"/>
  <c r="E95" i="4"/>
  <c r="E96" i="4" a="1"/>
  <c r="E96" i="4"/>
  <c r="E97" i="4" a="1"/>
  <c r="E97" i="4"/>
  <c r="E98" i="4" a="1"/>
  <c r="E98" i="4" s="1"/>
  <c r="E99" i="4" a="1"/>
  <c r="E99" i="4" s="1"/>
  <c r="E100" i="4" a="1"/>
  <c r="E100" i="4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/>
  <c r="E107" i="4" a="1"/>
  <c r="E107" i="4"/>
  <c r="E108" i="4" a="1"/>
  <c r="E108" i="4" s="1"/>
  <c r="E109" i="4" a="1"/>
  <c r="E109" i="4" s="1"/>
  <c r="E110" i="4" a="1"/>
  <c r="E110" i="4"/>
  <c r="E111" i="4" a="1"/>
  <c r="E111" i="4"/>
  <c r="E112" i="4" a="1"/>
  <c r="E112" i="4"/>
  <c r="E113" i="4" a="1"/>
  <c r="E113" i="4" s="1"/>
  <c r="E114" i="4" a="1"/>
  <c r="E114" i="4" s="1"/>
  <c r="E115" i="4" a="1"/>
  <c r="E115" i="4"/>
  <c r="E116" i="4" a="1"/>
  <c r="E116" i="4"/>
  <c r="E117" i="4" a="1"/>
  <c r="E117" i="4"/>
  <c r="E118" i="4" a="1"/>
  <c r="E118" i="4" s="1"/>
  <c r="E119" i="4" a="1"/>
  <c r="E119" i="4" s="1"/>
  <c r="E120" i="4" a="1"/>
  <c r="E120" i="4"/>
  <c r="E121" i="4" a="1"/>
  <c r="E121" i="4"/>
  <c r="E122" i="4" a="1"/>
  <c r="E122" i="4"/>
  <c r="E123" i="4" a="1"/>
  <c r="E123" i="4" s="1"/>
  <c r="E124" i="4" a="1"/>
  <c r="E124" i="4" s="1"/>
  <c r="E125" i="4" a="1"/>
  <c r="E125" i="4"/>
  <c r="E126" i="4" a="1"/>
  <c r="E126" i="4"/>
  <c r="E127" i="4" a="1"/>
  <c r="E127" i="4"/>
  <c r="E128" i="4" a="1"/>
  <c r="E128" i="4" s="1"/>
  <c r="E129" i="4" a="1"/>
  <c r="E129" i="4" s="1"/>
  <c r="E130" i="4" a="1"/>
  <c r="E130" i="4"/>
  <c r="E131" i="4" a="1"/>
  <c r="E131" i="4"/>
  <c r="E132" i="4" a="1"/>
  <c r="E132" i="4"/>
  <c r="E133" i="4" a="1"/>
  <c r="E133" i="4" s="1"/>
  <c r="E134" i="4" a="1"/>
  <c r="E134" i="4" s="1"/>
  <c r="E135" i="4" a="1"/>
  <c r="E135" i="4"/>
  <c r="E136" i="4" a="1"/>
  <c r="E136" i="4"/>
  <c r="E137" i="4" a="1"/>
  <c r="E137" i="4"/>
  <c r="E138" i="4" a="1"/>
  <c r="E138" i="4" s="1"/>
  <c r="E139" i="4" a="1"/>
  <c r="E139" i="4" s="1"/>
  <c r="E140" i="4" a="1"/>
  <c r="E140" i="4"/>
  <c r="E141" i="4" a="1"/>
  <c r="E141" i="4"/>
  <c r="E142" i="4" a="1"/>
  <c r="E142" i="4"/>
  <c r="E143" i="4" a="1"/>
  <c r="E143" i="4" s="1"/>
  <c r="E144" i="4" a="1"/>
  <c r="E144" i="4" s="1"/>
  <c r="E145" i="4" a="1"/>
  <c r="E145" i="4"/>
  <c r="E146" i="4" a="1"/>
  <c r="E146" i="4"/>
  <c r="E147" i="4" a="1"/>
  <c r="E147" i="4"/>
  <c r="E148" i="4" a="1"/>
  <c r="E148" i="4" s="1"/>
  <c r="E149" i="4" a="1"/>
  <c r="E149" i="4" s="1"/>
  <c r="E150" i="4" a="1"/>
  <c r="E150" i="4"/>
  <c r="E151" i="4" a="1"/>
  <c r="E151" i="4"/>
  <c r="E152" i="4" a="1"/>
  <c r="E152" i="4"/>
  <c r="E153" i="4" a="1"/>
  <c r="E153" i="4" s="1"/>
  <c r="E154" i="4" a="1"/>
  <c r="E154" i="4" s="1"/>
  <c r="E155" i="4" a="1"/>
  <c r="E155" i="4"/>
  <c r="E156" i="4" a="1"/>
  <c r="E156" i="4"/>
  <c r="E157" i="4" a="1"/>
  <c r="E157" i="4"/>
  <c r="E158" i="4" a="1"/>
  <c r="E158" i="4" s="1"/>
  <c r="E159" i="4" a="1"/>
  <c r="E159" i="4" s="1"/>
  <c r="E160" i="4" a="1"/>
  <c r="E160" i="4"/>
  <c r="E161" i="4" a="1"/>
  <c r="E161" i="4"/>
  <c r="E162" i="4" a="1"/>
  <c r="E162" i="4"/>
  <c r="E163" i="4" a="1"/>
  <c r="E163" i="4" s="1"/>
  <c r="E164" i="4" a="1"/>
  <c r="E164" i="4" s="1"/>
  <c r="E165" i="4" a="1"/>
  <c r="E165" i="4"/>
  <c r="E166" i="4" a="1"/>
  <c r="E166" i="4"/>
  <c r="E167" i="4" a="1"/>
  <c r="E167" i="4"/>
  <c r="E168" i="4" a="1"/>
  <c r="E168" i="4" s="1"/>
  <c r="E169" i="4" a="1"/>
  <c r="E169" i="4" s="1"/>
  <c r="E170" i="4" a="1"/>
  <c r="E170" i="4"/>
  <c r="E171" i="4" a="1"/>
  <c r="E171" i="4"/>
  <c r="E172" i="4" a="1"/>
  <c r="E172" i="4"/>
  <c r="E173" i="4" a="1"/>
  <c r="E173" i="4" s="1"/>
  <c r="E174" i="4" a="1"/>
  <c r="E174" i="4" s="1"/>
  <c r="E175" i="4" a="1"/>
  <c r="E175" i="4"/>
  <c r="E176" i="4" a="1"/>
  <c r="E176" i="4"/>
  <c r="E177" i="4" a="1"/>
  <c r="E177" i="4"/>
  <c r="E178" i="4" a="1"/>
  <c r="E178" i="4" s="1"/>
  <c r="E179" i="4" a="1"/>
  <c r="E179" i="4" s="1"/>
  <c r="E180" i="4" a="1"/>
  <c r="E180" i="4"/>
  <c r="E181" i="4" a="1"/>
  <c r="E181" i="4"/>
  <c r="E182" i="4" a="1"/>
  <c r="E182" i="4"/>
  <c r="E183" i="4" a="1"/>
  <c r="E183" i="4" s="1"/>
  <c r="E184" i="4" a="1"/>
  <c r="E184" i="4" s="1"/>
  <c r="E185" i="4" a="1"/>
  <c r="E185" i="4"/>
  <c r="E186" i="4" a="1"/>
  <c r="E186" i="4"/>
  <c r="E187" i="4" a="1"/>
  <c r="E187" i="4"/>
  <c r="E188" i="4" a="1"/>
  <c r="E188" i="4" s="1"/>
  <c r="E189" i="4" a="1"/>
  <c r="E189" i="4" s="1"/>
  <c r="E190" i="4" a="1"/>
  <c r="E190" i="4"/>
  <c r="E191" i="4" a="1"/>
  <c r="E191" i="4"/>
  <c r="E192" i="4" a="1"/>
  <c r="E192" i="4"/>
  <c r="E193" i="4" a="1"/>
  <c r="E193" i="4" s="1"/>
  <c r="E194" i="4" a="1"/>
  <c r="E194" i="4" s="1"/>
  <c r="E195" i="4" a="1"/>
  <c r="E195" i="4"/>
  <c r="E196" i="4" a="1"/>
  <c r="E196" i="4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/>
  <c r="E208" i="4" a="1"/>
  <c r="E208" i="4" s="1"/>
  <c r="E209" i="4" a="1"/>
  <c r="E209" i="4" s="1"/>
  <c r="E210" i="4" a="1"/>
  <c r="E210" i="4"/>
  <c r="E211" i="4" a="1"/>
  <c r="E211" i="4"/>
  <c r="E212" i="4" a="1"/>
  <c r="E212" i="4"/>
  <c r="E213" i="4" a="1"/>
  <c r="E213" i="4" s="1"/>
  <c r="E214" i="4" a="1"/>
  <c r="E214" i="4" s="1"/>
  <c r="E215" i="4" a="1"/>
  <c r="E215" i="4"/>
  <c r="E216" i="4" a="1"/>
  <c r="E216" i="4"/>
  <c r="E217" i="4" a="1"/>
  <c r="E217" i="4"/>
  <c r="E218" i="4" a="1"/>
  <c r="E218" i="4" s="1"/>
  <c r="E219" i="4" a="1"/>
  <c r="E219" i="4" s="1"/>
  <c r="E220" i="4" a="1"/>
  <c r="E220" i="4"/>
  <c r="E221" i="4" a="1"/>
  <c r="E221" i="4"/>
  <c r="E222" i="4" a="1"/>
  <c r="E222" i="4"/>
  <c r="E223" i="4" a="1"/>
  <c r="E223" i="4" s="1"/>
  <c r="E224" i="4" a="1"/>
  <c r="E224" i="4" s="1"/>
  <c r="E225" i="4" a="1"/>
  <c r="E225" i="4"/>
  <c r="E226" i="4" a="1"/>
  <c r="E226" i="4"/>
  <c r="E227" i="4" a="1"/>
  <c r="E227" i="4"/>
  <c r="E228" i="4" a="1"/>
  <c r="E228" i="4" s="1"/>
  <c r="E229" i="4" a="1"/>
  <c r="E229" i="4" s="1"/>
  <c r="E230" i="4" a="1"/>
  <c r="E230" i="4"/>
  <c r="E231" i="4" a="1"/>
  <c r="E231" i="4"/>
  <c r="E232" i="4" a="1"/>
  <c r="E232" i="4"/>
  <c r="E233" i="4" a="1"/>
  <c r="E233" i="4" s="1"/>
  <c r="E234" i="4" a="1"/>
  <c r="E234" i="4" s="1"/>
  <c r="E235" i="4" a="1"/>
  <c r="E235" i="4"/>
  <c r="E236" i="4" a="1"/>
  <c r="E236" i="4"/>
  <c r="E237" i="4" a="1"/>
  <c r="E237" i="4"/>
  <c r="E238" i="4" a="1"/>
  <c r="E238" i="4" s="1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/>
  <c r="E246" i="4" a="1"/>
  <c r="E246" i="4"/>
  <c r="E247" i="4" a="1"/>
  <c r="E247" i="4"/>
  <c r="E248" i="4" a="1"/>
  <c r="E248" i="4" s="1"/>
  <c r="E249" i="4" a="1"/>
  <c r="E249" i="4" s="1"/>
  <c r="E250" i="4" a="1"/>
  <c r="E250" i="4"/>
  <c r="E251" i="4" a="1"/>
  <c r="E251" i="4"/>
  <c r="E252" i="4" a="1"/>
  <c r="E252" i="4"/>
  <c r="E2" i="4" a="1"/>
  <c r="E2" i="4" s="1"/>
  <c r="D3" i="4" a="1"/>
  <c r="D3" i="4" s="1"/>
  <c r="D4" i="4" a="1"/>
  <c r="D4" i="4" s="1"/>
  <c r="D5" i="4" a="1"/>
  <c r="D5" i="4" s="1"/>
  <c r="D6" i="4" a="1"/>
  <c r="D6" i="4"/>
  <c r="D7" i="4" a="1"/>
  <c r="D7" i="4"/>
  <c r="D8" i="4" a="1"/>
  <c r="D8" i="4" s="1"/>
  <c r="D9" i="4" a="1"/>
  <c r="D9" i="4" s="1"/>
  <c r="D10" i="4" a="1"/>
  <c r="D10" i="4" s="1"/>
  <c r="D11" i="4" a="1"/>
  <c r="D11" i="4"/>
  <c r="D12" i="4" a="1"/>
  <c r="D12" i="4"/>
  <c r="D13" i="4" a="1"/>
  <c r="D13" i="4" s="1"/>
  <c r="D14" i="4" a="1"/>
  <c r="D14" i="4" s="1"/>
  <c r="D15" i="4" a="1"/>
  <c r="D15" i="4" s="1"/>
  <c r="D16" i="4" a="1"/>
  <c r="D16" i="4"/>
  <c r="D17" i="4" a="1"/>
  <c r="D17" i="4"/>
  <c r="D18" i="4" a="1"/>
  <c r="D18" i="4" s="1"/>
  <c r="D19" i="4" a="1"/>
  <c r="D19" i="4" s="1"/>
  <c r="D20" i="4" a="1"/>
  <c r="D20" i="4" s="1"/>
  <c r="D21" i="4" a="1"/>
  <c r="D21" i="4"/>
  <c r="D22" i="4" a="1"/>
  <c r="D22" i="4"/>
  <c r="D23" i="4" a="1"/>
  <c r="D23" i="4" s="1"/>
  <c r="D24" i="4" a="1"/>
  <c r="D24" i="4" s="1"/>
  <c r="D25" i="4" a="1"/>
  <c r="D25" i="4" s="1"/>
  <c r="D26" i="4" a="1"/>
  <c r="D26" i="4"/>
  <c r="D27" i="4" a="1"/>
  <c r="D27" i="4"/>
  <c r="D28" i="4" a="1"/>
  <c r="D28" i="4" s="1"/>
  <c r="D29" i="4" a="1"/>
  <c r="D29" i="4" s="1"/>
  <c r="D30" i="4" a="1"/>
  <c r="D30" i="4" s="1"/>
  <c r="D31" i="4" a="1"/>
  <c r="D31" i="4"/>
  <c r="D32" i="4" a="1"/>
  <c r="D32" i="4"/>
  <c r="D33" i="4" a="1"/>
  <c r="D33" i="4" s="1"/>
  <c r="D34" i="4" a="1"/>
  <c r="D34" i="4" s="1"/>
  <c r="D35" i="4" a="1"/>
  <c r="D35" i="4" s="1"/>
  <c r="D36" i="4" a="1"/>
  <c r="D36" i="4"/>
  <c r="D37" i="4" a="1"/>
  <c r="D37" i="4"/>
  <c r="D38" i="4" a="1"/>
  <c r="D38" i="4" s="1"/>
  <c r="D39" i="4" a="1"/>
  <c r="D39" i="4" s="1"/>
  <c r="D40" i="4" a="1"/>
  <c r="D40" i="4" s="1"/>
  <c r="D41" i="4" a="1"/>
  <c r="D41" i="4"/>
  <c r="D42" i="4" a="1"/>
  <c r="D42" i="4"/>
  <c r="D43" i="4" a="1"/>
  <c r="D43" i="4" s="1"/>
  <c r="D44" i="4" a="1"/>
  <c r="D44" i="4" s="1"/>
  <c r="D45" i="4" a="1"/>
  <c r="D45" i="4" s="1"/>
  <c r="D46" i="4" a="1"/>
  <c r="D46" i="4"/>
  <c r="D47" i="4" a="1"/>
  <c r="D47" i="4"/>
  <c r="D48" i="4" a="1"/>
  <c r="D48" i="4" s="1"/>
  <c r="D49" i="4" a="1"/>
  <c r="D49" i="4" s="1"/>
  <c r="D50" i="4" a="1"/>
  <c r="D50" i="4" s="1"/>
  <c r="D51" i="4" a="1"/>
  <c r="D51" i="4"/>
  <c r="D52" i="4" a="1"/>
  <c r="D52" i="4"/>
  <c r="D53" i="4" a="1"/>
  <c r="D53" i="4" s="1"/>
  <c r="D54" i="4" a="1"/>
  <c r="D54" i="4" s="1"/>
  <c r="D55" i="4" a="1"/>
  <c r="D55" i="4" s="1"/>
  <c r="D56" i="4" a="1"/>
  <c r="D56" i="4"/>
  <c r="D57" i="4" a="1"/>
  <c r="D57" i="4"/>
  <c r="D58" i="4" a="1"/>
  <c r="D58" i="4" s="1"/>
  <c r="D59" i="4" a="1"/>
  <c r="D59" i="4" s="1"/>
  <c r="D60" i="4" a="1"/>
  <c r="D60" i="4" s="1"/>
  <c r="D61" i="4" a="1"/>
  <c r="D61" i="4"/>
  <c r="D62" i="4" a="1"/>
  <c r="D62" i="4"/>
  <c r="D63" i="4" a="1"/>
  <c r="D63" i="4" s="1"/>
  <c r="D64" i="4" a="1"/>
  <c r="D64" i="4" s="1"/>
  <c r="D65" i="4" a="1"/>
  <c r="D65" i="4" s="1"/>
  <c r="D66" i="4" a="1"/>
  <c r="D66" i="4"/>
  <c r="D67" i="4" a="1"/>
  <c r="D67" i="4"/>
  <c r="D68" i="4" a="1"/>
  <c r="D68" i="4" s="1"/>
  <c r="D69" i="4" a="1"/>
  <c r="D69" i="4" s="1"/>
  <c r="D70" i="4" a="1"/>
  <c r="D70" i="4" s="1"/>
  <c r="D71" i="4" a="1"/>
  <c r="D71" i="4"/>
  <c r="D72" i="4" a="1"/>
  <c r="D72" i="4"/>
  <c r="D73" i="4" a="1"/>
  <c r="D73" i="4" s="1"/>
  <c r="D74" i="4" a="1"/>
  <c r="D74" i="4" s="1"/>
  <c r="D75" i="4" a="1"/>
  <c r="D75" i="4" s="1"/>
  <c r="D76" i="4" a="1"/>
  <c r="D76" i="4"/>
  <c r="D77" i="4" a="1"/>
  <c r="D77" i="4"/>
  <c r="D78" i="4" a="1"/>
  <c r="D78" i="4" s="1"/>
  <c r="D79" i="4" a="1"/>
  <c r="D79" i="4" s="1"/>
  <c r="D80" i="4" a="1"/>
  <c r="D80" i="4" s="1"/>
  <c r="D81" i="4" a="1"/>
  <c r="D81" i="4"/>
  <c r="D82" i="4" a="1"/>
  <c r="D82" i="4"/>
  <c r="D83" i="4" a="1"/>
  <c r="D83" i="4" s="1"/>
  <c r="D84" i="4" a="1"/>
  <c r="D84" i="4" s="1"/>
  <c r="D85" i="4" a="1"/>
  <c r="D85" i="4" s="1"/>
  <c r="D86" i="4" a="1"/>
  <c r="D86" i="4"/>
  <c r="D87" i="4" a="1"/>
  <c r="D87" i="4"/>
  <c r="D88" i="4" a="1"/>
  <c r="D88" i="4" s="1"/>
  <c r="D89" i="4" a="1"/>
  <c r="D89" i="4" s="1"/>
  <c r="D90" i="4" a="1"/>
  <c r="D90" i="4" s="1"/>
  <c r="D91" i="4" a="1"/>
  <c r="D91" i="4"/>
  <c r="D92" i="4" a="1"/>
  <c r="D92" i="4"/>
  <c r="D93" i="4" a="1"/>
  <c r="D93" i="4" s="1"/>
  <c r="D94" i="4" a="1"/>
  <c r="D94" i="4" s="1"/>
  <c r="D95" i="4" a="1"/>
  <c r="D95" i="4" s="1"/>
  <c r="D96" i="4" a="1"/>
  <c r="D96" i="4"/>
  <c r="D97" i="4" a="1"/>
  <c r="D97" i="4"/>
  <c r="D98" i="4" a="1"/>
  <c r="D98" i="4" s="1"/>
  <c r="D99" i="4" a="1"/>
  <c r="D99" i="4" s="1"/>
  <c r="D100" i="4" a="1"/>
  <c r="D100" i="4" s="1"/>
  <c r="D101" i="4" a="1"/>
  <c r="D101" i="4"/>
  <c r="D102" i="4" a="1"/>
  <c r="D102" i="4"/>
  <c r="D103" i="4" a="1"/>
  <c r="D103" i="4" s="1"/>
  <c r="D104" i="4" a="1"/>
  <c r="D104" i="4" s="1"/>
  <c r="D105" i="4" a="1"/>
  <c r="D105" i="4" s="1"/>
  <c r="D106" i="4" a="1"/>
  <c r="D106" i="4"/>
  <c r="D107" i="4" a="1"/>
  <c r="D107" i="4"/>
  <c r="D108" i="4" a="1"/>
  <c r="D108" i="4" s="1"/>
  <c r="D109" i="4" a="1"/>
  <c r="D109" i="4" s="1"/>
  <c r="D110" i="4" a="1"/>
  <c r="D110" i="4" s="1"/>
  <c r="D111" i="4" a="1"/>
  <c r="D111" i="4"/>
  <c r="D112" i="4" a="1"/>
  <c r="D112" i="4"/>
  <c r="D113" i="4" a="1"/>
  <c r="D113" i="4" s="1"/>
  <c r="D114" i="4" a="1"/>
  <c r="D114" i="4" s="1"/>
  <c r="D115" i="4" a="1"/>
  <c r="D115" i="4" s="1"/>
  <c r="D116" i="4" a="1"/>
  <c r="D116" i="4"/>
  <c r="D117" i="4" a="1"/>
  <c r="D117" i="4"/>
  <c r="D118" i="4" a="1"/>
  <c r="D118" i="4" s="1"/>
  <c r="D119" i="4" a="1"/>
  <c r="D119" i="4" s="1"/>
  <c r="D120" i="4" a="1"/>
  <c r="D120" i="4" s="1"/>
  <c r="D121" i="4" a="1"/>
  <c r="D121" i="4"/>
  <c r="D122" i="4" a="1"/>
  <c r="D122" i="4"/>
  <c r="D123" i="4" a="1"/>
  <c r="D123" i="4" s="1"/>
  <c r="D124" i="4" a="1"/>
  <c r="D124" i="4" s="1"/>
  <c r="D125" i="4" a="1"/>
  <c r="D125" i="4" s="1"/>
  <c r="D126" i="4" a="1"/>
  <c r="D126" i="4"/>
  <c r="D127" i="4" a="1"/>
  <c r="D127" i="4"/>
  <c r="D128" i="4" a="1"/>
  <c r="D128" i="4" s="1"/>
  <c r="D129" i="4" a="1"/>
  <c r="D129" i="4" s="1"/>
  <c r="D130" i="4" a="1"/>
  <c r="D130" i="4" s="1"/>
  <c r="D131" i="4" a="1"/>
  <c r="D131" i="4"/>
  <c r="D132" i="4" a="1"/>
  <c r="D132" i="4"/>
  <c r="D133" i="4" a="1"/>
  <c r="D133" i="4" s="1"/>
  <c r="D134" i="4" a="1"/>
  <c r="D134" i="4" s="1"/>
  <c r="D135" i="4" a="1"/>
  <c r="D135" i="4" s="1"/>
  <c r="D136" i="4" a="1"/>
  <c r="D136" i="4"/>
  <c r="D137" i="4" a="1"/>
  <c r="D137" i="4"/>
  <c r="D138" i="4" a="1"/>
  <c r="D138" i="4" s="1"/>
  <c r="D139" i="4" a="1"/>
  <c r="D139" i="4" s="1"/>
  <c r="D140" i="4" a="1"/>
  <c r="D140" i="4" s="1"/>
  <c r="D141" i="4" a="1"/>
  <c r="D141" i="4"/>
  <c r="D142" i="4" a="1"/>
  <c r="D142" i="4"/>
  <c r="D143" i="4" a="1"/>
  <c r="D143" i="4" s="1"/>
  <c r="D144" i="4" a="1"/>
  <c r="D144" i="4" s="1"/>
  <c r="D145" i="4" a="1"/>
  <c r="D145" i="4" s="1"/>
  <c r="D146" i="4" a="1"/>
  <c r="D146" i="4"/>
  <c r="D147" i="4" a="1"/>
  <c r="D147" i="4"/>
  <c r="D148" i="4" a="1"/>
  <c r="D148" i="4" s="1"/>
  <c r="D149" i="4" a="1"/>
  <c r="D149" i="4" s="1"/>
  <c r="D150" i="4" a="1"/>
  <c r="D150" i="4" s="1"/>
  <c r="D151" i="4" a="1"/>
  <c r="D151" i="4"/>
  <c r="D152" i="4" a="1"/>
  <c r="D152" i="4"/>
  <c r="D153" i="4" a="1"/>
  <c r="D153" i="4" s="1"/>
  <c r="D154" i="4" a="1"/>
  <c r="D154" i="4" s="1"/>
  <c r="D155" i="4" a="1"/>
  <c r="D155" i="4" s="1"/>
  <c r="D156" i="4" a="1"/>
  <c r="D156" i="4"/>
  <c r="D157" i="4" a="1"/>
  <c r="D157" i="4"/>
  <c r="D158" i="4" a="1"/>
  <c r="D158" i="4" s="1"/>
  <c r="D159" i="4" a="1"/>
  <c r="D159" i="4" s="1"/>
  <c r="D160" i="4" a="1"/>
  <c r="D160" i="4" s="1"/>
  <c r="D161" i="4" a="1"/>
  <c r="D161" i="4"/>
  <c r="D162" i="4" a="1"/>
  <c r="D162" i="4"/>
  <c r="D163" i="4" a="1"/>
  <c r="D163" i="4" s="1"/>
  <c r="D164" i="4" a="1"/>
  <c r="D164" i="4" s="1"/>
  <c r="D165" i="4" a="1"/>
  <c r="D165" i="4" s="1"/>
  <c r="D166" i="4" a="1"/>
  <c r="D166" i="4"/>
  <c r="D167" i="4" a="1"/>
  <c r="D167" i="4"/>
  <c r="D168" i="4" a="1"/>
  <c r="D168" i="4" s="1"/>
  <c r="D169" i="4" a="1"/>
  <c r="D169" i="4" s="1"/>
  <c r="D170" i="4" a="1"/>
  <c r="D170" i="4" s="1"/>
  <c r="D171" i="4" a="1"/>
  <c r="D171" i="4"/>
  <c r="D172" i="4" a="1"/>
  <c r="D172" i="4"/>
  <c r="D173" i="4" a="1"/>
  <c r="D173" i="4" s="1"/>
  <c r="D174" i="4" a="1"/>
  <c r="D174" i="4" s="1"/>
  <c r="D175" i="4" a="1"/>
  <c r="D175" i="4" s="1"/>
  <c r="D176" i="4" a="1"/>
  <c r="D176" i="4"/>
  <c r="D177" i="4" a="1"/>
  <c r="D177" i="4"/>
  <c r="D178" i="4" a="1"/>
  <c r="D178" i="4" s="1"/>
  <c r="D179" i="4" a="1"/>
  <c r="D179" i="4" s="1"/>
  <c r="D180" i="4" a="1"/>
  <c r="D180" i="4" s="1"/>
  <c r="D181" i="4" a="1"/>
  <c r="D181" i="4"/>
  <c r="D182" i="4" a="1"/>
  <c r="D182" i="4"/>
  <c r="D183" i="4" a="1"/>
  <c r="D183" i="4" s="1"/>
  <c r="D184" i="4" a="1"/>
  <c r="D184" i="4" s="1"/>
  <c r="D185" i="4" a="1"/>
  <c r="D185" i="4" s="1"/>
  <c r="D186" i="4" a="1"/>
  <c r="D186" i="4"/>
  <c r="D187" i="4" a="1"/>
  <c r="D187" i="4"/>
  <c r="D188" i="4" a="1"/>
  <c r="D188" i="4" s="1"/>
  <c r="D189" i="4" a="1"/>
  <c r="D189" i="4" s="1"/>
  <c r="D190" i="4" a="1"/>
  <c r="D190" i="4" s="1"/>
  <c r="D191" i="4" a="1"/>
  <c r="D191" i="4"/>
  <c r="D192" i="4" a="1"/>
  <c r="D192" i="4"/>
  <c r="D193" i="4" a="1"/>
  <c r="D193" i="4" s="1"/>
  <c r="D194" i="4" a="1"/>
  <c r="D194" i="4" s="1"/>
  <c r="D195" i="4" a="1"/>
  <c r="D195" i="4" s="1"/>
  <c r="D196" i="4" a="1"/>
  <c r="D196" i="4"/>
  <c r="D197" i="4" a="1"/>
  <c r="D197" i="4"/>
  <c r="D198" i="4" a="1"/>
  <c r="D198" i="4" s="1"/>
  <c r="D199" i="4" a="1"/>
  <c r="D199" i="4" s="1"/>
  <c r="D200" i="4" a="1"/>
  <c r="D200" i="4" s="1"/>
  <c r="D201" i="4" a="1"/>
  <c r="D201" i="4"/>
  <c r="D202" i="4" a="1"/>
  <c r="D202" i="4"/>
  <c r="D203" i="4" a="1"/>
  <c r="D203" i="4" s="1"/>
  <c r="D204" i="4" a="1"/>
  <c r="D204" i="4" s="1"/>
  <c r="D205" i="4" a="1"/>
  <c r="D205" i="4" s="1"/>
  <c r="D206" i="4" a="1"/>
  <c r="D206" i="4"/>
  <c r="D207" i="4" a="1"/>
  <c r="D207" i="4"/>
  <c r="D208" i="4" a="1"/>
  <c r="D208" i="4" s="1"/>
  <c r="D209" i="4" a="1"/>
  <c r="D209" i="4" s="1"/>
  <c r="D210" i="4" a="1"/>
  <c r="D210" i="4" s="1"/>
  <c r="D211" i="4" a="1"/>
  <c r="D211" i="4"/>
  <c r="D212" i="4" a="1"/>
  <c r="D212" i="4"/>
  <c r="D213" i="4" a="1"/>
  <c r="D213" i="4" s="1"/>
  <c r="D214" i="4" a="1"/>
  <c r="D214" i="4" s="1"/>
  <c r="D215" i="4" a="1"/>
  <c r="D215" i="4" s="1"/>
  <c r="D216" i="4" a="1"/>
  <c r="D216" i="4"/>
  <c r="D217" i="4" a="1"/>
  <c r="D217" i="4"/>
  <c r="D218" i="4" a="1"/>
  <c r="D218" i="4" s="1"/>
  <c r="D219" i="4" a="1"/>
  <c r="D219" i="4" s="1"/>
  <c r="D220" i="4" a="1"/>
  <c r="D220" i="4" s="1"/>
  <c r="D221" i="4" a="1"/>
  <c r="D221" i="4"/>
  <c r="D222" i="4" a="1"/>
  <c r="D222" i="4"/>
  <c r="D223" i="4" a="1"/>
  <c r="D223" i="4" s="1"/>
  <c r="D224" i="4" a="1"/>
  <c r="D224" i="4" s="1"/>
  <c r="D225" i="4" a="1"/>
  <c r="D225" i="4" s="1"/>
  <c r="D226" i="4" a="1"/>
  <c r="D226" i="4"/>
  <c r="D227" i="4" a="1"/>
  <c r="D227" i="4"/>
  <c r="D228" i="4" a="1"/>
  <c r="D228" i="4" s="1"/>
  <c r="D229" i="4" a="1"/>
  <c r="D229" i="4" s="1"/>
  <c r="D230" i="4" a="1"/>
  <c r="D230" i="4" s="1"/>
  <c r="D231" i="4" a="1"/>
  <c r="D231" i="4"/>
  <c r="D232" i="4" a="1"/>
  <c r="D232" i="4"/>
  <c r="D233" i="4" a="1"/>
  <c r="D233" i="4" s="1"/>
  <c r="D234" i="4" a="1"/>
  <c r="D234" i="4" s="1"/>
  <c r="D235" i="4" a="1"/>
  <c r="D235" i="4" s="1"/>
  <c r="D236" i="4" a="1"/>
  <c r="D236" i="4"/>
  <c r="D237" i="4" a="1"/>
  <c r="D237" i="4"/>
  <c r="D238" i="4" a="1"/>
  <c r="D238" i="4" s="1"/>
  <c r="D239" i="4" a="1"/>
  <c r="D239" i="4" s="1"/>
  <c r="D240" i="4" a="1"/>
  <c r="D240" i="4" s="1"/>
  <c r="D241" i="4" a="1"/>
  <c r="D241" i="4"/>
  <c r="D242" i="4" a="1"/>
  <c r="D242" i="4"/>
  <c r="D243" i="4" a="1"/>
  <c r="D243" i="4" s="1"/>
  <c r="D244" i="4" a="1"/>
  <c r="D244" i="4" s="1"/>
  <c r="D245" i="4" a="1"/>
  <c r="D245" i="4" s="1"/>
  <c r="D246" i="4" a="1"/>
  <c r="D246" i="4"/>
  <c r="D247" i="4" a="1"/>
  <c r="D247" i="4" s="1"/>
  <c r="D248" i="4" a="1"/>
  <c r="D248" i="4" s="1"/>
  <c r="D249" i="4" a="1"/>
  <c r="D249" i="4" s="1"/>
  <c r="D250" i="4" a="1"/>
  <c r="D250" i="4" s="1"/>
  <c r="D251" i="4" a="1"/>
  <c r="D251" i="4"/>
  <c r="D252" i="4" a="1"/>
  <c r="D252" i="4"/>
  <c r="D2" i="4" a="1"/>
  <c r="D2" i="4" s="1"/>
  <c r="C3" i="4" a="1"/>
  <c r="C3" i="4" s="1"/>
  <c r="C4" i="4" a="1"/>
  <c r="C4" i="4" s="1"/>
  <c r="C5" i="4" a="1"/>
  <c r="C5" i="4"/>
  <c r="C6" i="4" a="1"/>
  <c r="C6" i="4"/>
  <c r="C7" i="4" a="1"/>
  <c r="C7" i="4"/>
  <c r="C8" i="4" a="1"/>
  <c r="C8" i="4" s="1"/>
  <c r="C9" i="4" a="1"/>
  <c r="C9" i="4" s="1"/>
  <c r="C10" i="4" a="1"/>
  <c r="C10" i="4" s="1"/>
  <c r="C11" i="4" a="1"/>
  <c r="C11" i="4"/>
  <c r="C12" i="4" a="1"/>
  <c r="C12" i="4"/>
  <c r="C13" i="4" a="1"/>
  <c r="C13" i="4" s="1"/>
  <c r="C14" i="4" a="1"/>
  <c r="C14" i="4" s="1"/>
  <c r="C15" i="4" a="1"/>
  <c r="C15" i="4" s="1"/>
  <c r="C16" i="4" a="1"/>
  <c r="C16" i="4"/>
  <c r="C17" i="4" a="1"/>
  <c r="C17" i="4"/>
  <c r="C18" i="4" a="1"/>
  <c r="C18" i="4" s="1"/>
  <c r="C19" i="4" a="1"/>
  <c r="C19" i="4" s="1"/>
  <c r="C20" i="4" a="1"/>
  <c r="C20" i="4" s="1"/>
  <c r="C21" i="4" a="1"/>
  <c r="C21" i="4"/>
  <c r="C22" i="4" a="1"/>
  <c r="C22" i="4"/>
  <c r="C23" i="4" a="1"/>
  <c r="C23" i="4" s="1"/>
  <c r="C24" i="4" a="1"/>
  <c r="C24" i="4" s="1"/>
  <c r="C25" i="4" a="1"/>
  <c r="C25" i="4" s="1"/>
  <c r="C26" i="4" a="1"/>
  <c r="C26" i="4"/>
  <c r="C27" i="4" a="1"/>
  <c r="C27" i="4"/>
  <c r="C28" i="4" a="1"/>
  <c r="C28" i="4" s="1"/>
  <c r="C29" i="4" a="1"/>
  <c r="C29" i="4" s="1"/>
  <c r="C30" i="4" a="1"/>
  <c r="C30" i="4" s="1"/>
  <c r="C31" i="4" a="1"/>
  <c r="C31" i="4"/>
  <c r="C32" i="4" a="1"/>
  <c r="C32" i="4"/>
  <c r="C33" i="4" a="1"/>
  <c r="C33" i="4" s="1"/>
  <c r="C34" i="4" a="1"/>
  <c r="C34" i="4" s="1"/>
  <c r="C35" i="4" a="1"/>
  <c r="C35" i="4" s="1"/>
  <c r="C36" i="4" a="1"/>
  <c r="C36" i="4"/>
  <c r="C37" i="4" a="1"/>
  <c r="C37" i="4"/>
  <c r="C38" i="4" a="1"/>
  <c r="C38" i="4" s="1"/>
  <c r="C39" i="4" a="1"/>
  <c r="C39" i="4" s="1"/>
  <c r="C40" i="4" a="1"/>
  <c r="C40" i="4" s="1"/>
  <c r="C41" i="4" a="1"/>
  <c r="C41" i="4"/>
  <c r="C42" i="4" a="1"/>
  <c r="C42" i="4"/>
  <c r="C43" i="4" a="1"/>
  <c r="C43" i="4" s="1"/>
  <c r="C44" i="4" a="1"/>
  <c r="C44" i="4" s="1"/>
  <c r="C45" i="4" a="1"/>
  <c r="C45" i="4" s="1"/>
  <c r="C46" i="4" a="1"/>
  <c r="C46" i="4"/>
  <c r="C47" i="4" a="1"/>
  <c r="C47" i="4"/>
  <c r="C48" i="4" a="1"/>
  <c r="C48" i="4" s="1"/>
  <c r="C49" i="4" a="1"/>
  <c r="C49" i="4" s="1"/>
  <c r="C50" i="4" a="1"/>
  <c r="C50" i="4" s="1"/>
  <c r="C51" i="4" a="1"/>
  <c r="C51" i="4"/>
  <c r="C52" i="4" a="1"/>
  <c r="C52" i="4"/>
  <c r="C53" i="4" a="1"/>
  <c r="C53" i="4" s="1"/>
  <c r="C54" i="4" a="1"/>
  <c r="C54" i="4" s="1"/>
  <c r="C55" i="4" a="1"/>
  <c r="C55" i="4" s="1"/>
  <c r="C56" i="4" a="1"/>
  <c r="C56" i="4"/>
  <c r="C57" i="4" a="1"/>
  <c r="C57" i="4"/>
  <c r="C58" i="4" a="1"/>
  <c r="C58" i="4" s="1"/>
  <c r="C59" i="4" a="1"/>
  <c r="C59" i="4" s="1"/>
  <c r="C60" i="4" a="1"/>
  <c r="C60" i="4" s="1"/>
  <c r="C61" i="4" a="1"/>
  <c r="C61" i="4"/>
  <c r="C62" i="4" a="1"/>
  <c r="C62" i="4"/>
  <c r="C63" i="4" a="1"/>
  <c r="C63" i="4" s="1"/>
  <c r="C64" i="4" a="1"/>
  <c r="C64" i="4" s="1"/>
  <c r="C65" i="4" a="1"/>
  <c r="C65" i="4" s="1"/>
  <c r="C66" i="4" a="1"/>
  <c r="C66" i="4"/>
  <c r="C67" i="4" a="1"/>
  <c r="C67" i="4"/>
  <c r="C68" i="4" a="1"/>
  <c r="C68" i="4" s="1"/>
  <c r="C69" i="4" a="1"/>
  <c r="C69" i="4" s="1"/>
  <c r="C70" i="4" a="1"/>
  <c r="C70" i="4" s="1"/>
  <c r="C71" i="4" a="1"/>
  <c r="C71" i="4"/>
  <c r="C72" i="4" a="1"/>
  <c r="C72" i="4"/>
  <c r="C73" i="4" a="1"/>
  <c r="C73" i="4" s="1"/>
  <c r="C74" i="4" a="1"/>
  <c r="C74" i="4" s="1"/>
  <c r="C75" i="4" a="1"/>
  <c r="C75" i="4" s="1"/>
  <c r="C76" i="4" a="1"/>
  <c r="C76" i="4"/>
  <c r="C77" i="4" a="1"/>
  <c r="C77" i="4"/>
  <c r="C78" i="4" a="1"/>
  <c r="C78" i="4" s="1"/>
  <c r="C79" i="4" a="1"/>
  <c r="C79" i="4" s="1"/>
  <c r="C80" i="4" a="1"/>
  <c r="C80" i="4" s="1"/>
  <c r="C81" i="4" a="1"/>
  <c r="C81" i="4"/>
  <c r="C82" i="4" a="1"/>
  <c r="C82" i="4"/>
  <c r="C83" i="4" a="1"/>
  <c r="C83" i="4" s="1"/>
  <c r="C84" i="4" a="1"/>
  <c r="C84" i="4" s="1"/>
  <c r="C85" i="4" a="1"/>
  <c r="C85" i="4" s="1"/>
  <c r="C86" i="4" a="1"/>
  <c r="C86" i="4"/>
  <c r="C87" i="4" a="1"/>
  <c r="C87" i="4"/>
  <c r="C88" i="4" a="1"/>
  <c r="C88" i="4" s="1"/>
  <c r="C89" i="4" a="1"/>
  <c r="C89" i="4" s="1"/>
  <c r="C90" i="4" a="1"/>
  <c r="C90" i="4" s="1"/>
  <c r="C91" i="4" a="1"/>
  <c r="C91" i="4"/>
  <c r="C92" i="4" a="1"/>
  <c r="C92" i="4"/>
  <c r="C93" i="4" a="1"/>
  <c r="C93" i="4" s="1"/>
  <c r="C94" i="4" a="1"/>
  <c r="C94" i="4" s="1"/>
  <c r="C95" i="4" a="1"/>
  <c r="C95" i="4" s="1"/>
  <c r="C96" i="4" a="1"/>
  <c r="C96" i="4"/>
  <c r="C97" i="4" a="1"/>
  <c r="C97" i="4"/>
  <c r="C98" i="4" a="1"/>
  <c r="C98" i="4" s="1"/>
  <c r="C99" i="4" a="1"/>
  <c r="C99" i="4" s="1"/>
  <c r="C100" i="4" a="1"/>
  <c r="C100" i="4" s="1"/>
  <c r="C101" i="4" a="1"/>
  <c r="C101" i="4"/>
  <c r="C102" i="4" a="1"/>
  <c r="C102" i="4"/>
  <c r="C103" i="4" a="1"/>
  <c r="C103" i="4" s="1"/>
  <c r="C104" i="4" a="1"/>
  <c r="C104" i="4" s="1"/>
  <c r="C105" i="4" a="1"/>
  <c r="C105" i="4" s="1"/>
  <c r="C106" i="4" a="1"/>
  <c r="C106" i="4"/>
  <c r="C107" i="4" a="1"/>
  <c r="C107" i="4"/>
  <c r="C108" i="4" a="1"/>
  <c r="C108" i="4" s="1"/>
  <c r="C109" i="4" a="1"/>
  <c r="C109" i="4" s="1"/>
  <c r="C110" i="4" a="1"/>
  <c r="C110" i="4" s="1"/>
  <c r="C111" i="4" a="1"/>
  <c r="C111" i="4"/>
  <c r="C112" i="4" a="1"/>
  <c r="C112" i="4"/>
  <c r="C113" i="4" a="1"/>
  <c r="C113" i="4" s="1"/>
  <c r="C114" i="4" a="1"/>
  <c r="C114" i="4" s="1"/>
  <c r="C115" i="4" a="1"/>
  <c r="C115" i="4" s="1"/>
  <c r="C116" i="4" a="1"/>
  <c r="C116" i="4"/>
  <c r="C117" i="4" a="1"/>
  <c r="C117" i="4"/>
  <c r="C118" i="4" a="1"/>
  <c r="C118" i="4" s="1"/>
  <c r="C119" i="4" a="1"/>
  <c r="C119" i="4" s="1"/>
  <c r="C120" i="4" a="1"/>
  <c r="C120" i="4" s="1"/>
  <c r="C121" i="4" a="1"/>
  <c r="C121" i="4"/>
  <c r="C122" i="4" a="1"/>
  <c r="C122" i="4"/>
  <c r="C123" i="4" a="1"/>
  <c r="C123" i="4" s="1"/>
  <c r="C124" i="4" a="1"/>
  <c r="C124" i="4" s="1"/>
  <c r="C125" i="4" a="1"/>
  <c r="C125" i="4" s="1"/>
  <c r="C126" i="4" a="1"/>
  <c r="C126" i="4"/>
  <c r="C127" i="4" a="1"/>
  <c r="C127" i="4"/>
  <c r="C128" i="4" a="1"/>
  <c r="C128" i="4" s="1"/>
  <c r="C129" i="4" a="1"/>
  <c r="C129" i="4" s="1"/>
  <c r="C130" i="4" a="1"/>
  <c r="C130" i="4" s="1"/>
  <c r="C131" i="4" a="1"/>
  <c r="C131" i="4"/>
  <c r="C132" i="4" a="1"/>
  <c r="C132" i="4"/>
  <c r="C133" i="4" a="1"/>
  <c r="C133" i="4" s="1"/>
  <c r="C134" i="4" a="1"/>
  <c r="C134" i="4" s="1"/>
  <c r="C135" i="4" a="1"/>
  <c r="C135" i="4" s="1"/>
  <c r="C136" i="4" a="1"/>
  <c r="C136" i="4"/>
  <c r="C137" i="4" a="1"/>
  <c r="C137" i="4"/>
  <c r="C138" i="4" a="1"/>
  <c r="C138" i="4" s="1"/>
  <c r="C139" i="4" a="1"/>
  <c r="C139" i="4" s="1"/>
  <c r="C140" i="4" a="1"/>
  <c r="C140" i="4" s="1"/>
  <c r="C141" i="4" a="1"/>
  <c r="C141" i="4"/>
  <c r="C142" i="4" a="1"/>
  <c r="C142" i="4"/>
  <c r="C143" i="4" a="1"/>
  <c r="C143" i="4" s="1"/>
  <c r="C144" i="4" a="1"/>
  <c r="C144" i="4" s="1"/>
  <c r="C145" i="4" a="1"/>
  <c r="C145" i="4" s="1"/>
  <c r="C146" i="4" a="1"/>
  <c r="C146" i="4"/>
  <c r="C147" i="4" a="1"/>
  <c r="C147" i="4"/>
  <c r="C148" i="4" a="1"/>
  <c r="C148" i="4" s="1"/>
  <c r="C149" i="4" a="1"/>
  <c r="C149" i="4" s="1"/>
  <c r="C150" i="4" a="1"/>
  <c r="C150" i="4" s="1"/>
  <c r="C151" i="4" a="1"/>
  <c r="C151" i="4"/>
  <c r="C152" i="4" a="1"/>
  <c r="C152" i="4"/>
  <c r="C153" i="4" a="1"/>
  <c r="C153" i="4" s="1"/>
  <c r="C154" i="4" a="1"/>
  <c r="C154" i="4" s="1"/>
  <c r="C155" i="4" a="1"/>
  <c r="C155" i="4" s="1"/>
  <c r="C156" i="4" a="1"/>
  <c r="C156" i="4"/>
  <c r="C157" i="4" a="1"/>
  <c r="C157" i="4"/>
  <c r="C158" i="4" a="1"/>
  <c r="C158" i="4" s="1"/>
  <c r="C159" i="4" a="1"/>
  <c r="C159" i="4" s="1"/>
  <c r="C160" i="4" a="1"/>
  <c r="C160" i="4" s="1"/>
  <c r="C161" i="4" a="1"/>
  <c r="C161" i="4"/>
  <c r="C162" i="4" a="1"/>
  <c r="C162" i="4"/>
  <c r="C163" i="4" a="1"/>
  <c r="C163" i="4" s="1"/>
  <c r="C164" i="4" a="1"/>
  <c r="C164" i="4" s="1"/>
  <c r="C165" i="4" a="1"/>
  <c r="C165" i="4" s="1"/>
  <c r="C166" i="4" a="1"/>
  <c r="C166" i="4"/>
  <c r="C167" i="4" a="1"/>
  <c r="C167" i="4"/>
  <c r="C168" i="4" a="1"/>
  <c r="C168" i="4" s="1"/>
  <c r="C169" i="4" a="1"/>
  <c r="C169" i="4" s="1"/>
  <c r="C170" i="4" a="1"/>
  <c r="C170" i="4" s="1"/>
  <c r="C171" i="4" a="1"/>
  <c r="C171" i="4"/>
  <c r="C172" i="4" a="1"/>
  <c r="C172" i="4"/>
  <c r="C173" i="4" a="1"/>
  <c r="C173" i="4" s="1"/>
  <c r="C174" i="4" a="1"/>
  <c r="C174" i="4" s="1"/>
  <c r="C175" i="4" a="1"/>
  <c r="C175" i="4" s="1"/>
  <c r="C176" i="4" a="1"/>
  <c r="C176" i="4"/>
  <c r="C177" i="4" a="1"/>
  <c r="C177" i="4"/>
  <c r="C178" i="4" a="1"/>
  <c r="C178" i="4" s="1"/>
  <c r="C179" i="4" a="1"/>
  <c r="C179" i="4" s="1"/>
  <c r="C180" i="4" a="1"/>
  <c r="C180" i="4" s="1"/>
  <c r="C181" i="4" a="1"/>
  <c r="C181" i="4"/>
  <c r="C182" i="4" a="1"/>
  <c r="C182" i="4"/>
  <c r="C183" i="4" a="1"/>
  <c r="C183" i="4" s="1"/>
  <c r="C184" i="4" a="1"/>
  <c r="C184" i="4" s="1"/>
  <c r="C185" i="4" a="1"/>
  <c r="C185" i="4" s="1"/>
  <c r="C186" i="4" a="1"/>
  <c r="C186" i="4"/>
  <c r="C187" i="4" a="1"/>
  <c r="C187" i="4"/>
  <c r="C188" i="4" a="1"/>
  <c r="C188" i="4" s="1"/>
  <c r="C189" i="4" a="1"/>
  <c r="C189" i="4" s="1"/>
  <c r="C190" i="4" a="1"/>
  <c r="C190" i="4" s="1"/>
  <c r="C191" i="4" a="1"/>
  <c r="C191" i="4"/>
  <c r="C192" i="4" a="1"/>
  <c r="C192" i="4"/>
  <c r="C193" i="4" a="1"/>
  <c r="C193" i="4" s="1"/>
  <c r="C194" i="4" a="1"/>
  <c r="C194" i="4" s="1"/>
  <c r="C195" i="4" a="1"/>
  <c r="C195" i="4" s="1"/>
  <c r="C196" i="4" a="1"/>
  <c r="C196" i="4"/>
  <c r="C197" i="4" a="1"/>
  <c r="C197" i="4"/>
  <c r="C198" i="4" a="1"/>
  <c r="C198" i="4" s="1"/>
  <c r="C199" i="4" a="1"/>
  <c r="C199" i="4" s="1"/>
  <c r="C200" i="4" a="1"/>
  <c r="C200" i="4" s="1"/>
  <c r="C201" i="4" a="1"/>
  <c r="C201" i="4"/>
  <c r="C202" i="4" a="1"/>
  <c r="C202" i="4"/>
  <c r="C203" i="4" a="1"/>
  <c r="C203" i="4" s="1"/>
  <c r="C204" i="4" a="1"/>
  <c r="C204" i="4" s="1"/>
  <c r="C205" i="4" a="1"/>
  <c r="C205" i="4" s="1"/>
  <c r="C206" i="4" a="1"/>
  <c r="C206" i="4"/>
  <c r="C207" i="4" a="1"/>
  <c r="C207" i="4"/>
  <c r="C208" i="4" a="1"/>
  <c r="C208" i="4" s="1"/>
  <c r="C209" i="4" a="1"/>
  <c r="C209" i="4" s="1"/>
  <c r="C210" i="4" a="1"/>
  <c r="C210" i="4" s="1"/>
  <c r="C211" i="4" a="1"/>
  <c r="C211" i="4"/>
  <c r="C212" i="4" a="1"/>
  <c r="C212" i="4"/>
  <c r="C213" i="4" a="1"/>
  <c r="C213" i="4" s="1"/>
  <c r="C214" i="4" a="1"/>
  <c r="C214" i="4" s="1"/>
  <c r="C215" i="4" a="1"/>
  <c r="C215" i="4" s="1"/>
  <c r="C216" i="4" a="1"/>
  <c r="C216" i="4"/>
  <c r="C217" i="4" a="1"/>
  <c r="C217" i="4"/>
  <c r="C218" i="4" a="1"/>
  <c r="C218" i="4" s="1"/>
  <c r="C219" i="4" a="1"/>
  <c r="C219" i="4" s="1"/>
  <c r="C220" i="4" a="1"/>
  <c r="C220" i="4" s="1"/>
  <c r="C221" i="4" a="1"/>
  <c r="C221" i="4"/>
  <c r="C222" i="4" a="1"/>
  <c r="C222" i="4"/>
  <c r="C223" i="4" a="1"/>
  <c r="C223" i="4" s="1"/>
  <c r="C224" i="4" a="1"/>
  <c r="C224" i="4" s="1"/>
  <c r="C225" i="4" a="1"/>
  <c r="C225" i="4" s="1"/>
  <c r="C226" i="4" a="1"/>
  <c r="C226" i="4"/>
  <c r="C227" i="4" a="1"/>
  <c r="C227" i="4"/>
  <c r="C228" i="4" a="1"/>
  <c r="C228" i="4" s="1"/>
  <c r="C229" i="4" a="1"/>
  <c r="C229" i="4" s="1"/>
  <c r="C230" i="4" a="1"/>
  <c r="C230" i="4" s="1"/>
  <c r="C231" i="4" a="1"/>
  <c r="C231" i="4"/>
  <c r="C232" i="4" a="1"/>
  <c r="C232" i="4"/>
  <c r="C233" i="4" a="1"/>
  <c r="C233" i="4" s="1"/>
  <c r="C234" i="4" a="1"/>
  <c r="C234" i="4" s="1"/>
  <c r="C235" i="4" a="1"/>
  <c r="C235" i="4" s="1"/>
  <c r="C236" i="4" a="1"/>
  <c r="C236" i="4"/>
  <c r="C237" i="4" a="1"/>
  <c r="C237" i="4"/>
  <c r="C238" i="4" a="1"/>
  <c r="C238" i="4" s="1"/>
  <c r="C239" i="4" a="1"/>
  <c r="C239" i="4" s="1"/>
  <c r="C240" i="4" a="1"/>
  <c r="C240" i="4" s="1"/>
  <c r="C241" i="4" a="1"/>
  <c r="C241" i="4"/>
  <c r="C242" i="4" a="1"/>
  <c r="C242" i="4"/>
  <c r="C243" i="4" a="1"/>
  <c r="C243" i="4" s="1"/>
  <c r="C244" i="4" a="1"/>
  <c r="C244" i="4" s="1"/>
  <c r="C245" i="4" a="1"/>
  <c r="C245" i="4" s="1"/>
  <c r="C246" i="4" a="1"/>
  <c r="C246" i="4"/>
  <c r="C247" i="4" a="1"/>
  <c r="C247" i="4" s="1"/>
  <c r="C248" i="4" a="1"/>
  <c r="C248" i="4" s="1"/>
  <c r="C249" i="4" a="1"/>
  <c r="C249" i="4" s="1"/>
  <c r="C250" i="4" a="1"/>
  <c r="C250" i="4" s="1"/>
  <c r="C251" i="4" a="1"/>
  <c r="C251" i="4"/>
  <c r="C252" i="4" a="1"/>
  <c r="C252" i="4"/>
  <c r="C2" i="4" a="1"/>
  <c r="C2" i="4" s="1"/>
  <c r="B3" i="4" a="1"/>
  <c r="B3" i="4"/>
  <c r="B4" i="4" a="1"/>
  <c r="B4" i="4" s="1"/>
  <c r="B5" i="4" a="1"/>
  <c r="B5" i="4" s="1"/>
  <c r="B6" i="4" a="1"/>
  <c r="B6" i="4"/>
  <c r="B7" i="4" a="1"/>
  <c r="B7" i="4"/>
  <c r="B8" i="4" a="1"/>
  <c r="B8" i="4"/>
  <c r="B9" i="4" a="1"/>
  <c r="B9" i="4" s="1"/>
  <c r="B10" i="4" a="1"/>
  <c r="B10" i="4" s="1"/>
  <c r="B11" i="4" a="1"/>
  <c r="B11" i="4" s="1"/>
  <c r="B12" i="4" a="1"/>
  <c r="B12" i="4"/>
  <c r="B13" i="4" a="1"/>
  <c r="B13" i="4"/>
  <c r="B14" i="4" a="1"/>
  <c r="B14" i="4" s="1"/>
  <c r="B15" i="4" a="1"/>
  <c r="B15" i="4" s="1"/>
  <c r="B16" i="4" a="1"/>
  <c r="B16" i="4" s="1"/>
  <c r="B17" i="4" a="1"/>
  <c r="B17" i="4"/>
  <c r="B18" i="4" a="1"/>
  <c r="B18" i="4"/>
  <c r="B19" i="4" a="1"/>
  <c r="B19" i="4" s="1"/>
  <c r="B20" i="4" a="1"/>
  <c r="B20" i="4" s="1"/>
  <c r="B21" i="4" a="1"/>
  <c r="B21" i="4" s="1"/>
  <c r="B22" i="4" a="1"/>
  <c r="B22" i="4"/>
  <c r="B23" i="4" a="1"/>
  <c r="B23" i="4"/>
  <c r="B24" i="4" a="1"/>
  <c r="B24" i="4" s="1"/>
  <c r="B25" i="4" a="1"/>
  <c r="B25" i="4" s="1"/>
  <c r="B26" i="4" a="1"/>
  <c r="B26" i="4" s="1"/>
  <c r="B27" i="4" a="1"/>
  <c r="B27" i="4"/>
  <c r="B28" i="4" a="1"/>
  <c r="B28" i="4"/>
  <c r="B29" i="4" a="1"/>
  <c r="B29" i="4" s="1"/>
  <c r="B30" i="4" a="1"/>
  <c r="B30" i="4" s="1"/>
  <c r="B31" i="4" a="1"/>
  <c r="B31" i="4" s="1"/>
  <c r="B32" i="4" a="1"/>
  <c r="B32" i="4"/>
  <c r="B33" i="4" a="1"/>
  <c r="B33" i="4"/>
  <c r="B34" i="4" a="1"/>
  <c r="B34" i="4" s="1"/>
  <c r="B35" i="4" a="1"/>
  <c r="B35" i="4" s="1"/>
  <c r="B36" i="4" a="1"/>
  <c r="B36" i="4" s="1"/>
  <c r="B37" i="4" a="1"/>
  <c r="B37" i="4"/>
  <c r="B38" i="4" a="1"/>
  <c r="B38" i="4"/>
  <c r="B39" i="4" a="1"/>
  <c r="B39" i="4" s="1"/>
  <c r="B40" i="4" a="1"/>
  <c r="B40" i="4" s="1"/>
  <c r="B41" i="4" a="1"/>
  <c r="B41" i="4" s="1"/>
  <c r="B42" i="4" a="1"/>
  <c r="B42" i="4"/>
  <c r="B43" i="4" a="1"/>
  <c r="B43" i="4"/>
  <c r="B44" i="4" a="1"/>
  <c r="B44" i="4" s="1"/>
  <c r="B45" i="4" a="1"/>
  <c r="B45" i="4" s="1"/>
  <c r="B46" i="4" a="1"/>
  <c r="B46" i="4" s="1"/>
  <c r="B47" i="4" a="1"/>
  <c r="B47" i="4"/>
  <c r="B48" i="4" a="1"/>
  <c r="B48" i="4"/>
  <c r="B49" i="4" a="1"/>
  <c r="B49" i="4" s="1"/>
  <c r="B50" i="4" a="1"/>
  <c r="B50" i="4" s="1"/>
  <c r="B51" i="4" a="1"/>
  <c r="B51" i="4" s="1"/>
  <c r="B52" i="4" a="1"/>
  <c r="B52" i="4"/>
  <c r="B53" i="4" a="1"/>
  <c r="B53" i="4"/>
  <c r="B54" i="4" a="1"/>
  <c r="B54" i="4" s="1"/>
  <c r="B55" i="4" a="1"/>
  <c r="B55" i="4" s="1"/>
  <c r="B56" i="4" a="1"/>
  <c r="B56" i="4" s="1"/>
  <c r="B57" i="4" a="1"/>
  <c r="B57" i="4"/>
  <c r="B58" i="4" a="1"/>
  <c r="B58" i="4"/>
  <c r="B59" i="4" a="1"/>
  <c r="B59" i="4" s="1"/>
  <c r="B60" i="4" a="1"/>
  <c r="B60" i="4" s="1"/>
  <c r="B61" i="4" a="1"/>
  <c r="B61" i="4" s="1"/>
  <c r="B62" i="4" a="1"/>
  <c r="B62" i="4"/>
  <c r="B63" i="4" a="1"/>
  <c r="B63" i="4"/>
  <c r="B64" i="4" a="1"/>
  <c r="B64" i="4" s="1"/>
  <c r="B65" i="4" a="1"/>
  <c r="B65" i="4" s="1"/>
  <c r="B66" i="4" a="1"/>
  <c r="B66" i="4" s="1"/>
  <c r="B67" i="4" a="1"/>
  <c r="B67" i="4"/>
  <c r="B68" i="4" a="1"/>
  <c r="B68" i="4"/>
  <c r="B69" i="4" a="1"/>
  <c r="B69" i="4" s="1"/>
  <c r="B70" i="4" a="1"/>
  <c r="B70" i="4" s="1"/>
  <c r="B71" i="4" a="1"/>
  <c r="B71" i="4" s="1"/>
  <c r="B72" i="4" a="1"/>
  <c r="B72" i="4"/>
  <c r="B73" i="4" a="1"/>
  <c r="B73" i="4"/>
  <c r="B74" i="4" a="1"/>
  <c r="B74" i="4" s="1"/>
  <c r="B75" i="4" a="1"/>
  <c r="B75" i="4" s="1"/>
  <c r="B76" i="4" a="1"/>
  <c r="B76" i="4" s="1"/>
  <c r="B77" i="4" a="1"/>
  <c r="B77" i="4"/>
  <c r="B78" i="4" a="1"/>
  <c r="B78" i="4"/>
  <c r="B79" i="4" a="1"/>
  <c r="B79" i="4" s="1"/>
  <c r="B80" i="4" a="1"/>
  <c r="B80" i="4" s="1"/>
  <c r="B81" i="4" a="1"/>
  <c r="B81" i="4" s="1"/>
  <c r="B82" i="4" a="1"/>
  <c r="B82" i="4"/>
  <c r="B83" i="4" a="1"/>
  <c r="B83" i="4"/>
  <c r="B84" i="4" a="1"/>
  <c r="B84" i="4" s="1"/>
  <c r="B85" i="4" a="1"/>
  <c r="B85" i="4" s="1"/>
  <c r="B86" i="4" a="1"/>
  <c r="B86" i="4" s="1"/>
  <c r="B87" i="4" a="1"/>
  <c r="B87" i="4"/>
  <c r="B88" i="4" a="1"/>
  <c r="B88" i="4"/>
  <c r="B89" i="4" a="1"/>
  <c r="B89" i="4" s="1"/>
  <c r="B90" i="4" a="1"/>
  <c r="B90" i="4" s="1"/>
  <c r="B91" i="4" a="1"/>
  <c r="B91" i="4" s="1"/>
  <c r="B92" i="4" a="1"/>
  <c r="B92" i="4"/>
  <c r="B93" i="4" a="1"/>
  <c r="B93" i="4"/>
  <c r="B94" i="4" a="1"/>
  <c r="B94" i="4" s="1"/>
  <c r="B95" i="4" a="1"/>
  <c r="B95" i="4" s="1"/>
  <c r="B96" i="4" a="1"/>
  <c r="B96" i="4" s="1"/>
  <c r="B97" i="4" a="1"/>
  <c r="B97" i="4"/>
  <c r="B98" i="4" a="1"/>
  <c r="B98" i="4"/>
  <c r="B99" i="4" a="1"/>
  <c r="B99" i="4" s="1"/>
  <c r="B100" i="4" a="1"/>
  <c r="B100" i="4" s="1"/>
  <c r="B101" i="4" a="1"/>
  <c r="B101" i="4" s="1"/>
  <c r="B102" i="4" a="1"/>
  <c r="B102" i="4"/>
  <c r="B103" i="4" a="1"/>
  <c r="B103" i="4"/>
  <c r="B104" i="4" a="1"/>
  <c r="B104" i="4" s="1"/>
  <c r="B105" i="4" a="1"/>
  <c r="B105" i="4" s="1"/>
  <c r="B106" i="4" a="1"/>
  <c r="B106" i="4" s="1"/>
  <c r="B107" i="4" a="1"/>
  <c r="B107" i="4"/>
  <c r="B108" i="4" a="1"/>
  <c r="B108" i="4"/>
  <c r="B109" i="4" a="1"/>
  <c r="B109" i="4" s="1"/>
  <c r="B110" i="4" a="1"/>
  <c r="B110" i="4" s="1"/>
  <c r="B111" i="4" a="1"/>
  <c r="B111" i="4" s="1"/>
  <c r="B112" i="4" a="1"/>
  <c r="B112" i="4"/>
  <c r="B113" i="4" a="1"/>
  <c r="B113" i="4"/>
  <c r="B114" i="4" a="1"/>
  <c r="B114" i="4" s="1"/>
  <c r="B115" i="4" a="1"/>
  <c r="B115" i="4" s="1"/>
  <c r="B116" i="4" a="1"/>
  <c r="B116" i="4" s="1"/>
  <c r="B117" i="4" a="1"/>
  <c r="B117" i="4"/>
  <c r="B118" i="4" a="1"/>
  <c r="B118" i="4"/>
  <c r="B119" i="4" a="1"/>
  <c r="B119" i="4" s="1"/>
  <c r="B120" i="4" a="1"/>
  <c r="B120" i="4" s="1"/>
  <c r="B121" i="4" a="1"/>
  <c r="B121" i="4" s="1"/>
  <c r="B122" i="4" a="1"/>
  <c r="B122" i="4"/>
  <c r="B123" i="4" a="1"/>
  <c r="B123" i="4"/>
  <c r="B124" i="4" a="1"/>
  <c r="B124" i="4" s="1"/>
  <c r="B125" i="4" a="1"/>
  <c r="B125" i="4" s="1"/>
  <c r="B126" i="4" a="1"/>
  <c r="B126" i="4" s="1"/>
  <c r="B127" i="4" a="1"/>
  <c r="B127" i="4"/>
  <c r="B128" i="4" a="1"/>
  <c r="B128" i="4"/>
  <c r="B129" i="4" a="1"/>
  <c r="B129" i="4" s="1"/>
  <c r="B130" i="4" a="1"/>
  <c r="B130" i="4" s="1"/>
  <c r="B131" i="4" a="1"/>
  <c r="B131" i="4" s="1"/>
  <c r="B132" i="4" a="1"/>
  <c r="B132" i="4"/>
  <c r="B133" i="4" a="1"/>
  <c r="B133" i="4"/>
  <c r="B134" i="4" a="1"/>
  <c r="B134" i="4" s="1"/>
  <c r="B135" i="4" a="1"/>
  <c r="B135" i="4" s="1"/>
  <c r="B136" i="4" a="1"/>
  <c r="B136" i="4" s="1"/>
  <c r="B137" i="4" a="1"/>
  <c r="B137" i="4"/>
  <c r="B138" i="4" a="1"/>
  <c r="B138" i="4"/>
  <c r="B139" i="4" a="1"/>
  <c r="B139" i="4" s="1"/>
  <c r="B140" i="4" a="1"/>
  <c r="B140" i="4" s="1"/>
  <c r="B141" i="4" a="1"/>
  <c r="B141" i="4" s="1"/>
  <c r="B142" i="4" a="1"/>
  <c r="B142" i="4"/>
  <c r="B143" i="4" a="1"/>
  <c r="B143" i="4"/>
  <c r="B144" i="4" a="1"/>
  <c r="B144" i="4" s="1"/>
  <c r="B145" i="4" a="1"/>
  <c r="B145" i="4" s="1"/>
  <c r="B146" i="4" a="1"/>
  <c r="B146" i="4" s="1"/>
  <c r="B147" i="4" a="1"/>
  <c r="B147" i="4"/>
  <c r="B148" i="4" a="1"/>
  <c r="B148" i="4"/>
  <c r="B149" i="4" a="1"/>
  <c r="B149" i="4" s="1"/>
  <c r="B150" i="4" a="1"/>
  <c r="B150" i="4" s="1"/>
  <c r="B151" i="4" a="1"/>
  <c r="B151" i="4" s="1"/>
  <c r="B152" i="4" a="1"/>
  <c r="B152" i="4"/>
  <c r="B153" i="4" a="1"/>
  <c r="B153" i="4"/>
  <c r="B154" i="4" a="1"/>
  <c r="B154" i="4" s="1"/>
  <c r="B155" i="4" a="1"/>
  <c r="B155" i="4" s="1"/>
  <c r="B156" i="4" a="1"/>
  <c r="B156" i="4" s="1"/>
  <c r="B157" i="4" a="1"/>
  <c r="B157" i="4"/>
  <c r="B158" i="4" a="1"/>
  <c r="B158" i="4"/>
  <c r="B159" i="4" a="1"/>
  <c r="B159" i="4" s="1"/>
  <c r="B160" i="4" a="1"/>
  <c r="B160" i="4" s="1"/>
  <c r="B161" i="4" a="1"/>
  <c r="B161" i="4" s="1"/>
  <c r="B162" i="4" a="1"/>
  <c r="B162" i="4"/>
  <c r="B163" i="4" a="1"/>
  <c r="B163" i="4"/>
  <c r="B164" i="4" a="1"/>
  <c r="B164" i="4" s="1"/>
  <c r="B165" i="4" a="1"/>
  <c r="B165" i="4" s="1"/>
  <c r="B166" i="4" a="1"/>
  <c r="B166" i="4" s="1"/>
  <c r="B167" i="4" a="1"/>
  <c r="B167" i="4"/>
  <c r="B168" i="4" a="1"/>
  <c r="B168" i="4"/>
  <c r="B169" i="4" a="1"/>
  <c r="B169" i="4" s="1"/>
  <c r="B170" i="4" a="1"/>
  <c r="B170" i="4" s="1"/>
  <c r="B171" i="4" a="1"/>
  <c r="B171" i="4" s="1"/>
  <c r="B172" i="4" a="1"/>
  <c r="B172" i="4"/>
  <c r="B173" i="4" a="1"/>
  <c r="B173" i="4"/>
  <c r="B174" i="4" a="1"/>
  <c r="B174" i="4" s="1"/>
  <c r="B175" i="4" a="1"/>
  <c r="B175" i="4" s="1"/>
  <c r="B176" i="4" a="1"/>
  <c r="B176" i="4" s="1"/>
  <c r="B177" i="4" a="1"/>
  <c r="B177" i="4"/>
  <c r="B178" i="4" a="1"/>
  <c r="B178" i="4" s="1"/>
  <c r="B179" i="4" a="1"/>
  <c r="B179" i="4" s="1"/>
  <c r="B180" i="4" a="1"/>
  <c r="B180" i="4" s="1"/>
  <c r="B181" i="4" a="1"/>
  <c r="B181" i="4" s="1"/>
  <c r="B182" i="4" a="1"/>
  <c r="B182" i="4"/>
  <c r="B183" i="4" a="1"/>
  <c r="B183" i="4" s="1"/>
  <c r="B184" i="4" a="1"/>
  <c r="B184" i="4" s="1"/>
  <c r="B185" i="4" a="1"/>
  <c r="B185" i="4" s="1"/>
  <c r="B186" i="4" a="1"/>
  <c r="B186" i="4" s="1"/>
  <c r="B187" i="4" a="1"/>
  <c r="B187" i="4"/>
  <c r="B188" i="4" a="1"/>
  <c r="B188" i="4" s="1"/>
  <c r="B189" i="4" a="1"/>
  <c r="B189" i="4" s="1"/>
  <c r="B190" i="4" a="1"/>
  <c r="B190" i="4" s="1"/>
  <c r="B191" i="4" a="1"/>
  <c r="B191" i="4" s="1"/>
  <c r="B192" i="4" a="1"/>
  <c r="B192" i="4"/>
  <c r="B193" i="4" a="1"/>
  <c r="B193" i="4" s="1"/>
  <c r="B194" i="4" a="1"/>
  <c r="B194" i="4" s="1"/>
  <c r="B195" i="4" a="1"/>
  <c r="B195" i="4" s="1"/>
  <c r="B196" i="4" a="1"/>
  <c r="B196" i="4" s="1"/>
  <c r="B197" i="4" a="1"/>
  <c r="B197" i="4"/>
  <c r="B198" i="4" a="1"/>
  <c r="B198" i="4" s="1"/>
  <c r="B199" i="4" a="1"/>
  <c r="B199" i="4" s="1"/>
  <c r="B200" i="4" a="1"/>
  <c r="B200" i="4" s="1"/>
  <c r="B201" i="4" a="1"/>
  <c r="B201" i="4" s="1"/>
  <c r="B202" i="4" a="1"/>
  <c r="B202" i="4"/>
  <c r="B203" i="4" a="1"/>
  <c r="B203" i="4" s="1"/>
  <c r="B204" i="4" a="1"/>
  <c r="B204" i="4" s="1"/>
  <c r="B205" i="4" a="1"/>
  <c r="B205" i="4" s="1"/>
  <c r="B206" i="4" a="1"/>
  <c r="B206" i="4" s="1"/>
  <c r="B207" i="4" a="1"/>
  <c r="B207" i="4"/>
  <c r="B208" i="4" a="1"/>
  <c r="B208" i="4" s="1"/>
  <c r="B209" i="4" a="1"/>
  <c r="B209" i="4" s="1"/>
  <c r="B210" i="4" a="1"/>
  <c r="B210" i="4" s="1"/>
  <c r="B211" i="4" a="1"/>
  <c r="B211" i="4" s="1"/>
  <c r="B212" i="4" a="1"/>
  <c r="B212" i="4"/>
  <c r="B213" i="4" a="1"/>
  <c r="B213" i="4" s="1"/>
  <c r="B214" i="4" a="1"/>
  <c r="B214" i="4" s="1"/>
  <c r="B215" i="4" a="1"/>
  <c r="B215" i="4" s="1"/>
  <c r="B216" i="4" a="1"/>
  <c r="B216" i="4" s="1"/>
  <c r="B217" i="4" a="1"/>
  <c r="B217" i="4"/>
  <c r="B218" i="4" a="1"/>
  <c r="B218" i="4" s="1"/>
  <c r="B219" i="4" a="1"/>
  <c r="B219" i="4" s="1"/>
  <c r="B220" i="4" a="1"/>
  <c r="B220" i="4" s="1"/>
  <c r="B221" i="4" a="1"/>
  <c r="B221" i="4" s="1"/>
  <c r="B222" i="4" a="1"/>
  <c r="B222" i="4"/>
  <c r="B223" i="4" a="1"/>
  <c r="B223" i="4" s="1"/>
  <c r="B224" i="4" a="1"/>
  <c r="B224" i="4" s="1"/>
  <c r="B225" i="4" a="1"/>
  <c r="B225" i="4" s="1"/>
  <c r="B226" i="4" a="1"/>
  <c r="B226" i="4" s="1"/>
  <c r="B227" i="4" a="1"/>
  <c r="B227" i="4"/>
  <c r="B228" i="4" a="1"/>
  <c r="B228" i="4" s="1"/>
  <c r="B229" i="4" a="1"/>
  <c r="B229" i="4" s="1"/>
  <c r="B230" i="4" a="1"/>
  <c r="B230" i="4" s="1"/>
  <c r="B231" i="4" a="1"/>
  <c r="B231" i="4" s="1"/>
  <c r="B232" i="4" a="1"/>
  <c r="B232" i="4"/>
  <c r="B233" i="4" a="1"/>
  <c r="B233" i="4" s="1"/>
  <c r="B234" i="4" a="1"/>
  <c r="B234" i="4" s="1"/>
  <c r="B235" i="4" a="1"/>
  <c r="B235" i="4" s="1"/>
  <c r="B236" i="4" a="1"/>
  <c r="B236" i="4" s="1"/>
  <c r="B237" i="4" a="1"/>
  <c r="B237" i="4"/>
  <c r="B238" i="4" a="1"/>
  <c r="B238" i="4" s="1"/>
  <c r="B239" i="4" a="1"/>
  <c r="B239" i="4" s="1"/>
  <c r="B240" i="4" a="1"/>
  <c r="B240" i="4" s="1"/>
  <c r="B241" i="4" a="1"/>
  <c r="B241" i="4" s="1"/>
  <c r="B242" i="4" a="1"/>
  <c r="B242" i="4"/>
  <c r="B243" i="4" a="1"/>
  <c r="B243" i="4" s="1"/>
  <c r="B244" i="4" a="1"/>
  <c r="B244" i="4" s="1"/>
  <c r="B245" i="4" a="1"/>
  <c r="B245" i="4" s="1"/>
  <c r="B246" i="4" a="1"/>
  <c r="B246" i="4" s="1"/>
  <c r="B247" i="4" a="1"/>
  <c r="B247" i="4"/>
  <c r="B248" i="4" a="1"/>
  <c r="B248" i="4" s="1"/>
  <c r="B249" i="4" a="1"/>
  <c r="B249" i="4" s="1"/>
  <c r="B250" i="4" a="1"/>
  <c r="B250" i="4" s="1"/>
  <c r="B251" i="4" a="1"/>
  <c r="B251" i="4" s="1"/>
  <c r="B252" i="4" a="1"/>
  <c r="B252" i="4"/>
  <c r="B2" i="4" a="1"/>
  <c r="B2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" i="4"/>
  <c r="G160" i="6" l="1"/>
  <c r="C160" i="12" s="1"/>
  <c r="N250" i="6"/>
  <c r="G250" i="6"/>
  <c r="C250" i="12" s="1"/>
  <c r="N60" i="6"/>
  <c r="G60" i="6"/>
  <c r="C60" i="12" s="1"/>
  <c r="N50" i="6"/>
  <c r="G50" i="6"/>
  <c r="C50" i="12" s="1"/>
  <c r="G150" i="6"/>
  <c r="C150" i="12" s="1"/>
  <c r="N249" i="6"/>
  <c r="N239" i="6"/>
  <c r="N229" i="6"/>
  <c r="N244" i="6"/>
  <c r="N234" i="6"/>
  <c r="N224" i="6"/>
  <c r="N214" i="6"/>
  <c r="N204" i="6"/>
  <c r="N194" i="6"/>
  <c r="N184" i="6"/>
  <c r="N174" i="6"/>
  <c r="N164" i="6"/>
  <c r="N154" i="6"/>
  <c r="N144" i="6"/>
  <c r="M71" i="6"/>
  <c r="N134" i="6"/>
  <c r="N124" i="6"/>
  <c r="N114" i="6"/>
  <c r="N104" i="6"/>
  <c r="N94" i="6"/>
  <c r="N84" i="6"/>
  <c r="N74" i="6"/>
  <c r="N64" i="6"/>
  <c r="G200" i="6"/>
  <c r="C200" i="12" s="1"/>
  <c r="G100" i="6"/>
  <c r="C100" i="12" s="1"/>
  <c r="M211" i="6"/>
  <c r="M111" i="6"/>
  <c r="M11" i="6"/>
  <c r="N162" i="6"/>
  <c r="N62" i="6"/>
  <c r="G190" i="6"/>
  <c r="C190" i="12" s="1"/>
  <c r="G90" i="6"/>
  <c r="C90" i="12" s="1"/>
  <c r="M201" i="6"/>
  <c r="M101" i="6"/>
  <c r="N252" i="6"/>
  <c r="N152" i="6"/>
  <c r="N52" i="6"/>
  <c r="G180" i="6"/>
  <c r="C180" i="12" s="1"/>
  <c r="G80" i="6"/>
  <c r="C80" i="12" s="1"/>
  <c r="M191" i="6"/>
  <c r="M91" i="6"/>
  <c r="N242" i="6"/>
  <c r="N142" i="6"/>
  <c r="N42" i="6"/>
  <c r="N222" i="6"/>
  <c r="N22" i="6"/>
  <c r="N243" i="6"/>
  <c r="N233" i="6"/>
  <c r="N223" i="6"/>
  <c r="N213" i="6"/>
  <c r="N203" i="6"/>
  <c r="N193" i="6"/>
  <c r="N183" i="6"/>
  <c r="N173" i="6"/>
  <c r="N163" i="6"/>
  <c r="N153" i="6"/>
  <c r="N143" i="6"/>
  <c r="N133" i="6"/>
  <c r="N123" i="6"/>
  <c r="N113" i="6"/>
  <c r="N103" i="6"/>
  <c r="N93" i="6"/>
  <c r="N83" i="6"/>
  <c r="N73" i="6"/>
  <c r="N63" i="6"/>
  <c r="G170" i="6"/>
  <c r="C170" i="12" s="1"/>
  <c r="G70" i="6"/>
  <c r="C70" i="12" s="1"/>
  <c r="M181" i="6"/>
  <c r="M81" i="6"/>
  <c r="N232" i="6"/>
  <c r="N132" i="6"/>
  <c r="N32" i="6"/>
  <c r="G240" i="6"/>
  <c r="C240" i="12" s="1"/>
  <c r="G140" i="6"/>
  <c r="C140" i="12" s="1"/>
  <c r="G40" i="6"/>
  <c r="C40" i="12" s="1"/>
  <c r="M251" i="6"/>
  <c r="M151" i="6"/>
  <c r="M51" i="6"/>
  <c r="N202" i="6"/>
  <c r="N102" i="6"/>
  <c r="N212" i="6"/>
  <c r="G230" i="6"/>
  <c r="C230" i="12" s="1"/>
  <c r="G130" i="6"/>
  <c r="C130" i="12" s="1"/>
  <c r="G30" i="6"/>
  <c r="C30" i="12" s="1"/>
  <c r="M241" i="6"/>
  <c r="M141" i="6"/>
  <c r="M41" i="6"/>
  <c r="N192" i="6"/>
  <c r="N92" i="6"/>
  <c r="G220" i="6"/>
  <c r="C220" i="12" s="1"/>
  <c r="G120" i="6"/>
  <c r="C120" i="12" s="1"/>
  <c r="G20" i="6"/>
  <c r="C20" i="12" s="1"/>
  <c r="M231" i="6"/>
  <c r="M131" i="6"/>
  <c r="M31" i="6"/>
  <c r="N182" i="6"/>
  <c r="N82" i="6"/>
  <c r="N122" i="6"/>
  <c r="M161" i="6"/>
  <c r="M61" i="6"/>
  <c r="N112" i="6"/>
  <c r="N12" i="6"/>
  <c r="N247" i="6"/>
  <c r="N237" i="6"/>
  <c r="N227" i="6"/>
  <c r="N217" i="6"/>
  <c r="N207" i="6"/>
  <c r="N197" i="6"/>
  <c r="N187" i="6"/>
  <c r="N177" i="6"/>
  <c r="N167" i="6"/>
  <c r="N157" i="6"/>
  <c r="N147" i="6"/>
  <c r="N137" i="6"/>
  <c r="N127" i="6"/>
  <c r="N117" i="6"/>
  <c r="N107" i="6"/>
  <c r="N97" i="6"/>
  <c r="N87" i="6"/>
  <c r="N77" i="6"/>
  <c r="N67" i="6"/>
  <c r="G210" i="6"/>
  <c r="C210" i="12" s="1"/>
  <c r="G110" i="6"/>
  <c r="C110" i="12" s="1"/>
  <c r="G10" i="6"/>
  <c r="C10" i="12" s="1"/>
  <c r="M221" i="6"/>
  <c r="M121" i="6"/>
  <c r="M21" i="6"/>
  <c r="N172" i="6"/>
  <c r="N72" i="6"/>
  <c r="P3" i="5"/>
  <c r="Q4" i="5" a="1"/>
  <c r="Q4" i="5" s="1"/>
  <c r="R5" i="5" a="1"/>
  <c r="R5" i="5" s="1"/>
  <c r="R4" i="5" a="1"/>
  <c r="R4" i="5" s="1"/>
  <c r="G249" i="6"/>
  <c r="C249" i="12" s="1"/>
  <c r="G239" i="6"/>
  <c r="C239" i="12" s="1"/>
  <c r="G229" i="6"/>
  <c r="C229" i="12" s="1"/>
  <c r="G219" i="6"/>
  <c r="C219" i="12" s="1"/>
  <c r="G209" i="6"/>
  <c r="C209" i="12" s="1"/>
  <c r="G199" i="6"/>
  <c r="C199" i="12" s="1"/>
  <c r="G189" i="6"/>
  <c r="C189" i="12" s="1"/>
  <c r="G179" i="6"/>
  <c r="C179" i="12" s="1"/>
  <c r="G169" i="6"/>
  <c r="C169" i="12" s="1"/>
  <c r="G159" i="6"/>
  <c r="C159" i="12" s="1"/>
  <c r="G149" i="6"/>
  <c r="C149" i="12" s="1"/>
  <c r="G139" i="6"/>
  <c r="C139" i="12" s="1"/>
  <c r="G129" i="6"/>
  <c r="C129" i="12" s="1"/>
  <c r="G119" i="6"/>
  <c r="C119" i="12" s="1"/>
  <c r="G109" i="6"/>
  <c r="C109" i="12" s="1"/>
  <c r="G99" i="6"/>
  <c r="C99" i="12" s="1"/>
  <c r="G89" i="6"/>
  <c r="C89" i="12" s="1"/>
  <c r="G79" i="6"/>
  <c r="C79" i="12" s="1"/>
  <c r="G69" i="6"/>
  <c r="C69" i="12" s="1"/>
  <c r="G59" i="6"/>
  <c r="C59" i="12" s="1"/>
  <c r="G49" i="6"/>
  <c r="C49" i="12" s="1"/>
  <c r="G39" i="6"/>
  <c r="C39" i="12" s="1"/>
  <c r="G29" i="6"/>
  <c r="C29" i="12" s="1"/>
  <c r="G19" i="6"/>
  <c r="C19" i="12" s="1"/>
  <c r="G9" i="6"/>
  <c r="C9" i="12" s="1"/>
  <c r="M250" i="6"/>
  <c r="M240" i="6"/>
  <c r="M230" i="6"/>
  <c r="M220" i="6"/>
  <c r="M210" i="6"/>
  <c r="M200" i="6"/>
  <c r="M190" i="6"/>
  <c r="M180" i="6"/>
  <c r="M170" i="6"/>
  <c r="M160" i="6"/>
  <c r="M150" i="6"/>
  <c r="M140" i="6"/>
  <c r="M130" i="6"/>
  <c r="M120" i="6"/>
  <c r="M110" i="6"/>
  <c r="M100" i="6"/>
  <c r="M90" i="6"/>
  <c r="M80" i="6"/>
  <c r="M70" i="6"/>
  <c r="M60" i="6"/>
  <c r="M50" i="6"/>
  <c r="M40" i="6"/>
  <c r="M30" i="6"/>
  <c r="M20" i="6"/>
  <c r="M10" i="6"/>
  <c r="N251" i="6"/>
  <c r="N241" i="6"/>
  <c r="N231" i="6"/>
  <c r="N221" i="6"/>
  <c r="N211" i="6"/>
  <c r="N201" i="6"/>
  <c r="N191" i="6"/>
  <c r="N181" i="6"/>
  <c r="N171" i="6"/>
  <c r="N161" i="6"/>
  <c r="N151" i="6"/>
  <c r="N141" i="6"/>
  <c r="N131" i="6"/>
  <c r="N121" i="6"/>
  <c r="N111" i="6"/>
  <c r="N101" i="6"/>
  <c r="N91" i="6"/>
  <c r="N81" i="6"/>
  <c r="N71" i="6"/>
  <c r="N61" i="6"/>
  <c r="N51" i="6"/>
  <c r="N41" i="6"/>
  <c r="N31" i="6"/>
  <c r="N21" i="6"/>
  <c r="N11" i="6"/>
  <c r="G248" i="6"/>
  <c r="C248" i="12" s="1"/>
  <c r="G238" i="6"/>
  <c r="C238" i="12" s="1"/>
  <c r="G228" i="6"/>
  <c r="C228" i="12" s="1"/>
  <c r="G218" i="6"/>
  <c r="C218" i="12" s="1"/>
  <c r="G208" i="6"/>
  <c r="C208" i="12" s="1"/>
  <c r="G198" i="6"/>
  <c r="C198" i="12" s="1"/>
  <c r="G188" i="6"/>
  <c r="C188" i="12" s="1"/>
  <c r="G178" i="6"/>
  <c r="C178" i="12" s="1"/>
  <c r="G168" i="6"/>
  <c r="C168" i="12" s="1"/>
  <c r="G158" i="6"/>
  <c r="C158" i="12" s="1"/>
  <c r="G148" i="6"/>
  <c r="C148" i="12" s="1"/>
  <c r="G138" i="6"/>
  <c r="C138" i="12" s="1"/>
  <c r="G128" i="6"/>
  <c r="C128" i="12" s="1"/>
  <c r="G118" i="6"/>
  <c r="C118" i="12" s="1"/>
  <c r="G108" i="6"/>
  <c r="C108" i="12" s="1"/>
  <c r="G98" i="6"/>
  <c r="C98" i="12" s="1"/>
  <c r="G88" i="6"/>
  <c r="C88" i="12" s="1"/>
  <c r="G78" i="6"/>
  <c r="C78" i="12" s="1"/>
  <c r="G68" i="6"/>
  <c r="C68" i="12" s="1"/>
  <c r="G58" i="6"/>
  <c r="C58" i="12" s="1"/>
  <c r="G48" i="6"/>
  <c r="C48" i="12" s="1"/>
  <c r="G38" i="6"/>
  <c r="C38" i="12" s="1"/>
  <c r="G28" i="6"/>
  <c r="C28" i="12" s="1"/>
  <c r="G18" i="6"/>
  <c r="C18" i="12" s="1"/>
  <c r="G8" i="6"/>
  <c r="C8" i="12" s="1"/>
  <c r="M249" i="6"/>
  <c r="M239" i="6"/>
  <c r="M229" i="6"/>
  <c r="M219" i="6"/>
  <c r="M209" i="6"/>
  <c r="M199" i="6"/>
  <c r="M189" i="6"/>
  <c r="M179" i="6"/>
  <c r="M169" i="6"/>
  <c r="M159" i="6"/>
  <c r="M149" i="6"/>
  <c r="M139" i="6"/>
  <c r="M129" i="6"/>
  <c r="M119" i="6"/>
  <c r="M109" i="6"/>
  <c r="M99" i="6"/>
  <c r="M89" i="6"/>
  <c r="M79" i="6"/>
  <c r="M69" i="6"/>
  <c r="M59" i="6"/>
  <c r="M49" i="6"/>
  <c r="M39" i="6"/>
  <c r="M29" i="6"/>
  <c r="M19" i="6"/>
  <c r="M9" i="6"/>
  <c r="G247" i="6"/>
  <c r="C247" i="12" s="1"/>
  <c r="G237" i="6"/>
  <c r="C237" i="12" s="1"/>
  <c r="G227" i="6"/>
  <c r="C227" i="12" s="1"/>
  <c r="G217" i="6"/>
  <c r="C217" i="12" s="1"/>
  <c r="G207" i="6"/>
  <c r="C207" i="12" s="1"/>
  <c r="G197" i="6"/>
  <c r="C197" i="12" s="1"/>
  <c r="G187" i="6"/>
  <c r="C187" i="12" s="1"/>
  <c r="G177" i="6"/>
  <c r="C177" i="12" s="1"/>
  <c r="G167" i="6"/>
  <c r="C167" i="12" s="1"/>
  <c r="G157" i="6"/>
  <c r="C157" i="12" s="1"/>
  <c r="G147" i="6"/>
  <c r="C147" i="12" s="1"/>
  <c r="G137" i="6"/>
  <c r="C137" i="12" s="1"/>
  <c r="G127" i="6"/>
  <c r="C127" i="12" s="1"/>
  <c r="G117" i="6"/>
  <c r="C117" i="12" s="1"/>
  <c r="G107" i="6"/>
  <c r="C107" i="12" s="1"/>
  <c r="G97" i="6"/>
  <c r="C97" i="12" s="1"/>
  <c r="G87" i="6"/>
  <c r="C87" i="12" s="1"/>
  <c r="G77" i="6"/>
  <c r="C77" i="12" s="1"/>
  <c r="G67" i="6"/>
  <c r="C67" i="12" s="1"/>
  <c r="G57" i="6"/>
  <c r="C57" i="12" s="1"/>
  <c r="G47" i="6"/>
  <c r="C47" i="12" s="1"/>
  <c r="G37" i="6"/>
  <c r="C37" i="12" s="1"/>
  <c r="G27" i="6"/>
  <c r="C27" i="12" s="1"/>
  <c r="G17" i="6"/>
  <c r="C17" i="12" s="1"/>
  <c r="G7" i="6"/>
  <c r="C7" i="12" s="1"/>
  <c r="M248" i="6"/>
  <c r="M238" i="6"/>
  <c r="M228" i="6"/>
  <c r="M218" i="6"/>
  <c r="M208" i="6"/>
  <c r="M198" i="6"/>
  <c r="M188" i="6"/>
  <c r="M178" i="6"/>
  <c r="M168" i="6"/>
  <c r="M158" i="6"/>
  <c r="M148" i="6"/>
  <c r="M138" i="6"/>
  <c r="M128" i="6"/>
  <c r="M118" i="6"/>
  <c r="M108" i="6"/>
  <c r="M98" i="6"/>
  <c r="M88" i="6"/>
  <c r="M78" i="6"/>
  <c r="M68" i="6"/>
  <c r="M58" i="6"/>
  <c r="M48" i="6"/>
  <c r="M38" i="6"/>
  <c r="M28" i="6"/>
  <c r="M18" i="6"/>
  <c r="M8" i="6"/>
  <c r="G246" i="6"/>
  <c r="C246" i="12" s="1"/>
  <c r="G236" i="6"/>
  <c r="C236" i="12" s="1"/>
  <c r="G226" i="6"/>
  <c r="C226" i="12" s="1"/>
  <c r="G216" i="6"/>
  <c r="C216" i="12" s="1"/>
  <c r="G206" i="6"/>
  <c r="C206" i="12" s="1"/>
  <c r="G196" i="6"/>
  <c r="C196" i="12" s="1"/>
  <c r="G186" i="6"/>
  <c r="C186" i="12" s="1"/>
  <c r="G176" i="6"/>
  <c r="C176" i="12" s="1"/>
  <c r="G166" i="6"/>
  <c r="C166" i="12" s="1"/>
  <c r="G156" i="6"/>
  <c r="C156" i="12" s="1"/>
  <c r="G146" i="6"/>
  <c r="C146" i="12" s="1"/>
  <c r="G136" i="6"/>
  <c r="C136" i="12" s="1"/>
  <c r="G126" i="6"/>
  <c r="C126" i="12" s="1"/>
  <c r="G116" i="6"/>
  <c r="C116" i="12" s="1"/>
  <c r="G106" i="6"/>
  <c r="C106" i="12" s="1"/>
  <c r="G96" i="6"/>
  <c r="C96" i="12" s="1"/>
  <c r="G86" i="6"/>
  <c r="C86" i="12" s="1"/>
  <c r="G76" i="6"/>
  <c r="C76" i="12" s="1"/>
  <c r="G66" i="6"/>
  <c r="C66" i="12" s="1"/>
  <c r="G56" i="6"/>
  <c r="C56" i="12" s="1"/>
  <c r="G46" i="6"/>
  <c r="C46" i="12" s="1"/>
  <c r="G36" i="6"/>
  <c r="C36" i="12" s="1"/>
  <c r="G26" i="6"/>
  <c r="C26" i="12" s="1"/>
  <c r="G16" i="6"/>
  <c r="C16" i="12" s="1"/>
  <c r="G6" i="6"/>
  <c r="C6" i="12" s="1"/>
  <c r="M247" i="6"/>
  <c r="M237" i="6"/>
  <c r="M227" i="6"/>
  <c r="M217" i="6"/>
  <c r="M207" i="6"/>
  <c r="M197" i="6"/>
  <c r="M187" i="6"/>
  <c r="M177" i="6"/>
  <c r="M167" i="6"/>
  <c r="M157" i="6"/>
  <c r="M147" i="6"/>
  <c r="M137" i="6"/>
  <c r="M127" i="6"/>
  <c r="M117" i="6"/>
  <c r="M107" i="6"/>
  <c r="M97" i="6"/>
  <c r="M87" i="6"/>
  <c r="M77" i="6"/>
  <c r="M67" i="6"/>
  <c r="M57" i="6"/>
  <c r="M47" i="6"/>
  <c r="M37" i="6"/>
  <c r="M27" i="6"/>
  <c r="M17" i="6"/>
  <c r="M7" i="6"/>
  <c r="G245" i="6"/>
  <c r="C245" i="12" s="1"/>
  <c r="G235" i="6"/>
  <c r="C235" i="12" s="1"/>
  <c r="G225" i="6"/>
  <c r="C225" i="12" s="1"/>
  <c r="G215" i="6"/>
  <c r="C215" i="12" s="1"/>
  <c r="G205" i="6"/>
  <c r="C205" i="12" s="1"/>
  <c r="G195" i="6"/>
  <c r="C195" i="12" s="1"/>
  <c r="G185" i="6"/>
  <c r="C185" i="12" s="1"/>
  <c r="G175" i="6"/>
  <c r="C175" i="12" s="1"/>
  <c r="G165" i="6"/>
  <c r="C165" i="12" s="1"/>
  <c r="G155" i="6"/>
  <c r="C155" i="12" s="1"/>
  <c r="G145" i="6"/>
  <c r="C145" i="12" s="1"/>
  <c r="G135" i="6"/>
  <c r="C135" i="12" s="1"/>
  <c r="G125" i="6"/>
  <c r="C125" i="12" s="1"/>
  <c r="G115" i="6"/>
  <c r="C115" i="12" s="1"/>
  <c r="G105" i="6"/>
  <c r="C105" i="12" s="1"/>
  <c r="G95" i="6"/>
  <c r="C95" i="12" s="1"/>
  <c r="G85" i="6"/>
  <c r="C85" i="12" s="1"/>
  <c r="G75" i="6"/>
  <c r="C75" i="12" s="1"/>
  <c r="G65" i="6"/>
  <c r="C65" i="12" s="1"/>
  <c r="G55" i="6"/>
  <c r="C55" i="12" s="1"/>
  <c r="G45" i="6"/>
  <c r="C45" i="12" s="1"/>
  <c r="G35" i="6"/>
  <c r="C35" i="12" s="1"/>
  <c r="G25" i="6"/>
  <c r="C25" i="12" s="1"/>
  <c r="G15" i="6"/>
  <c r="C15" i="12" s="1"/>
  <c r="G5" i="6"/>
  <c r="C5" i="12" s="1"/>
  <c r="M246" i="6"/>
  <c r="M236" i="6"/>
  <c r="M226" i="6"/>
  <c r="M216" i="6"/>
  <c r="M206" i="6"/>
  <c r="M196" i="6"/>
  <c r="M186" i="6"/>
  <c r="M176" i="6"/>
  <c r="M166" i="6"/>
  <c r="M156" i="6"/>
  <c r="M146" i="6"/>
  <c r="M136" i="6"/>
  <c r="M126" i="6"/>
  <c r="M116" i="6"/>
  <c r="M106" i="6"/>
  <c r="M96" i="6"/>
  <c r="M86" i="6"/>
  <c r="M76" i="6"/>
  <c r="M66" i="6"/>
  <c r="M56" i="6"/>
  <c r="M46" i="6"/>
  <c r="M36" i="6"/>
  <c r="M26" i="6"/>
  <c r="M16" i="6"/>
  <c r="M6" i="6"/>
  <c r="G244" i="6"/>
  <c r="C244" i="12" s="1"/>
  <c r="G234" i="6"/>
  <c r="C234" i="12" s="1"/>
  <c r="G224" i="6"/>
  <c r="C224" i="12" s="1"/>
  <c r="G214" i="6"/>
  <c r="C214" i="12" s="1"/>
  <c r="G204" i="6"/>
  <c r="C204" i="12" s="1"/>
  <c r="G194" i="6"/>
  <c r="C194" i="12" s="1"/>
  <c r="G184" i="6"/>
  <c r="C184" i="12" s="1"/>
  <c r="G174" i="6"/>
  <c r="C174" i="12" s="1"/>
  <c r="G164" i="6"/>
  <c r="C164" i="12" s="1"/>
  <c r="G154" i="6"/>
  <c r="C154" i="12" s="1"/>
  <c r="G144" i="6"/>
  <c r="C144" i="12" s="1"/>
  <c r="G134" i="6"/>
  <c r="C134" i="12" s="1"/>
  <c r="G124" i="6"/>
  <c r="C124" i="12" s="1"/>
  <c r="G114" i="6"/>
  <c r="C114" i="12" s="1"/>
  <c r="G104" i="6"/>
  <c r="C104" i="12" s="1"/>
  <c r="G94" i="6"/>
  <c r="C94" i="12" s="1"/>
  <c r="G84" i="6"/>
  <c r="C84" i="12" s="1"/>
  <c r="G74" i="6"/>
  <c r="C74" i="12" s="1"/>
  <c r="G64" i="6"/>
  <c r="C64" i="12" s="1"/>
  <c r="G54" i="6"/>
  <c r="C54" i="12" s="1"/>
  <c r="G44" i="6"/>
  <c r="C44" i="12" s="1"/>
  <c r="G34" i="6"/>
  <c r="C34" i="12" s="1"/>
  <c r="G24" i="6"/>
  <c r="C24" i="12" s="1"/>
  <c r="G14" i="6"/>
  <c r="C14" i="12" s="1"/>
  <c r="G4" i="6"/>
  <c r="C4" i="12" s="1"/>
  <c r="M245" i="6"/>
  <c r="M235" i="6"/>
  <c r="M225" i="6"/>
  <c r="M215" i="6"/>
  <c r="M205" i="6"/>
  <c r="M195" i="6"/>
  <c r="M185" i="6"/>
  <c r="M175" i="6"/>
  <c r="M165" i="6"/>
  <c r="M155" i="6"/>
  <c r="M145" i="6"/>
  <c r="M135" i="6"/>
  <c r="M125" i="6"/>
  <c r="M115" i="6"/>
  <c r="M105" i="6"/>
  <c r="M95" i="6"/>
  <c r="M85" i="6"/>
  <c r="M75" i="6"/>
  <c r="M65" i="6"/>
  <c r="M55" i="6"/>
  <c r="M45" i="6"/>
  <c r="M35" i="6"/>
  <c r="M25" i="6"/>
  <c r="M15" i="6"/>
  <c r="M5" i="6"/>
  <c r="G2" i="6"/>
  <c r="C2" i="12" s="1"/>
  <c r="G243" i="6"/>
  <c r="C243" i="12" s="1"/>
  <c r="G233" i="6"/>
  <c r="C233" i="12" s="1"/>
  <c r="G223" i="6"/>
  <c r="C223" i="12" s="1"/>
  <c r="G213" i="6"/>
  <c r="C213" i="12" s="1"/>
  <c r="G203" i="6"/>
  <c r="C203" i="12" s="1"/>
  <c r="G193" i="6"/>
  <c r="C193" i="12" s="1"/>
  <c r="G183" i="6"/>
  <c r="C183" i="12" s="1"/>
  <c r="G173" i="6"/>
  <c r="C173" i="12" s="1"/>
  <c r="G163" i="6"/>
  <c r="C163" i="12" s="1"/>
  <c r="G153" i="6"/>
  <c r="C153" i="12" s="1"/>
  <c r="G143" i="6"/>
  <c r="C143" i="12" s="1"/>
  <c r="G133" i="6"/>
  <c r="C133" i="12" s="1"/>
  <c r="G123" i="6"/>
  <c r="C123" i="12" s="1"/>
  <c r="G113" i="6"/>
  <c r="C113" i="12" s="1"/>
  <c r="G103" i="6"/>
  <c r="C103" i="12" s="1"/>
  <c r="G93" i="6"/>
  <c r="C93" i="12" s="1"/>
  <c r="G83" i="6"/>
  <c r="C83" i="12" s="1"/>
  <c r="G73" i="6"/>
  <c r="C73" i="12" s="1"/>
  <c r="G63" i="6"/>
  <c r="C63" i="12" s="1"/>
  <c r="G53" i="6"/>
  <c r="C53" i="12" s="1"/>
  <c r="G43" i="6"/>
  <c r="C43" i="12" s="1"/>
  <c r="G33" i="6"/>
  <c r="C33" i="12" s="1"/>
  <c r="G23" i="6"/>
  <c r="C23" i="12" s="1"/>
  <c r="G13" i="6"/>
  <c r="C13" i="12" s="1"/>
  <c r="G3" i="6"/>
  <c r="C3" i="12" s="1"/>
  <c r="E3" i="12" s="1"/>
  <c r="M244" i="6"/>
  <c r="M234" i="6"/>
  <c r="M224" i="6"/>
  <c r="M214" i="6"/>
  <c r="M204" i="6"/>
  <c r="M194" i="6"/>
  <c r="M184" i="6"/>
  <c r="M174" i="6"/>
  <c r="M164" i="6"/>
  <c r="M154" i="6"/>
  <c r="M144" i="6"/>
  <c r="M134" i="6"/>
  <c r="M124" i="6"/>
  <c r="M114" i="6"/>
  <c r="M104" i="6"/>
  <c r="M94" i="6"/>
  <c r="M84" i="6"/>
  <c r="M74" i="6"/>
  <c r="M64" i="6"/>
  <c r="M54" i="6"/>
  <c r="M44" i="6"/>
  <c r="M34" i="6"/>
  <c r="M24" i="6"/>
  <c r="M14" i="6"/>
  <c r="M4" i="6"/>
  <c r="G252" i="6"/>
  <c r="C252" i="12" s="1"/>
  <c r="G242" i="6"/>
  <c r="C242" i="12" s="1"/>
  <c r="G232" i="6"/>
  <c r="C232" i="12" s="1"/>
  <c r="G222" i="6"/>
  <c r="C222" i="12" s="1"/>
  <c r="G212" i="6"/>
  <c r="C212" i="12" s="1"/>
  <c r="G202" i="6"/>
  <c r="C202" i="12" s="1"/>
  <c r="G192" i="6"/>
  <c r="C192" i="12" s="1"/>
  <c r="G182" i="6"/>
  <c r="C182" i="12" s="1"/>
  <c r="G172" i="6"/>
  <c r="C172" i="12" s="1"/>
  <c r="G162" i="6"/>
  <c r="C162" i="12" s="1"/>
  <c r="G152" i="6"/>
  <c r="C152" i="12" s="1"/>
  <c r="G142" i="6"/>
  <c r="C142" i="12" s="1"/>
  <c r="G132" i="6"/>
  <c r="C132" i="12" s="1"/>
  <c r="G122" i="6"/>
  <c r="C122" i="12" s="1"/>
  <c r="G112" i="6"/>
  <c r="C112" i="12" s="1"/>
  <c r="G102" i="6"/>
  <c r="C102" i="12" s="1"/>
  <c r="G92" i="6"/>
  <c r="C92" i="12" s="1"/>
  <c r="G82" i="6"/>
  <c r="C82" i="12" s="1"/>
  <c r="G72" i="6"/>
  <c r="C72" i="12" s="1"/>
  <c r="G62" i="6"/>
  <c r="C62" i="12" s="1"/>
  <c r="G52" i="6"/>
  <c r="C52" i="12" s="1"/>
  <c r="G42" i="6"/>
  <c r="C42" i="12" s="1"/>
  <c r="G32" i="6"/>
  <c r="C32" i="12" s="1"/>
  <c r="G22" i="6"/>
  <c r="C22" i="12" s="1"/>
  <c r="G12" i="6"/>
  <c r="C12" i="12" s="1"/>
  <c r="M2" i="6"/>
  <c r="M243" i="6"/>
  <c r="M233" i="6"/>
  <c r="M223" i="6"/>
  <c r="M213" i="6"/>
  <c r="M203" i="6"/>
  <c r="M193" i="6"/>
  <c r="M183" i="6"/>
  <c r="M173" i="6"/>
  <c r="M163" i="6"/>
  <c r="M153" i="6"/>
  <c r="M143" i="6"/>
  <c r="M133" i="6"/>
  <c r="M123" i="6"/>
  <c r="M113" i="6"/>
  <c r="M103" i="6"/>
  <c r="M93" i="6"/>
  <c r="M83" i="6"/>
  <c r="M73" i="6"/>
  <c r="M63" i="6"/>
  <c r="M53" i="6"/>
  <c r="M43" i="6"/>
  <c r="M33" i="6"/>
  <c r="M23" i="6"/>
  <c r="M13" i="6"/>
  <c r="M3" i="6"/>
  <c r="F223" i="5"/>
  <c r="F91" i="5"/>
  <c r="E144" i="5"/>
  <c r="E83" i="5"/>
  <c r="E99" i="5"/>
  <c r="E132" i="5"/>
  <c r="F188" i="5"/>
  <c r="E232" i="5"/>
  <c r="E98" i="5"/>
  <c r="F90" i="5"/>
  <c r="E246" i="5"/>
  <c r="F66" i="5"/>
  <c r="E105" i="5"/>
  <c r="F67" i="5"/>
  <c r="F113" i="5"/>
  <c r="F214" i="5"/>
  <c r="E153" i="5"/>
  <c r="F176" i="5"/>
  <c r="F154" i="5"/>
  <c r="E137" i="5"/>
  <c r="F252" i="5"/>
  <c r="F70" i="5"/>
  <c r="E226" i="5"/>
  <c r="F147" i="5"/>
  <c r="E72" i="5"/>
  <c r="F224" i="5"/>
  <c r="F171" i="5"/>
  <c r="E118" i="5"/>
  <c r="E164" i="5"/>
  <c r="E250" i="5"/>
  <c r="E238" i="5"/>
  <c r="E199" i="5"/>
  <c r="F92" i="5"/>
  <c r="F187" i="5"/>
  <c r="E198" i="5"/>
  <c r="F102" i="5"/>
  <c r="G102" i="5" s="1"/>
  <c r="F235" i="5"/>
  <c r="F237" i="5"/>
  <c r="F217" i="5"/>
  <c r="F146" i="5"/>
  <c r="E68" i="5"/>
  <c r="E103" i="5"/>
  <c r="F183" i="5"/>
  <c r="F125" i="5"/>
  <c r="E193" i="5"/>
  <c r="F88" i="5"/>
  <c r="F85" i="5"/>
  <c r="F142" i="5"/>
  <c r="F95" i="5"/>
  <c r="F226" i="5"/>
  <c r="F245" i="5"/>
  <c r="F207" i="5"/>
  <c r="E124" i="5"/>
  <c r="E165" i="5"/>
  <c r="F239" i="5"/>
  <c r="E65" i="5"/>
  <c r="F87" i="5"/>
  <c r="E229" i="5"/>
  <c r="F167" i="5"/>
  <c r="F135" i="5"/>
  <c r="F178" i="5"/>
  <c r="F121" i="5"/>
  <c r="E244" i="5"/>
  <c r="F98" i="5"/>
  <c r="E209" i="5"/>
  <c r="F84" i="5"/>
  <c r="F134" i="5"/>
  <c r="F200" i="5"/>
  <c r="E233" i="5"/>
  <c r="F111" i="5"/>
  <c r="E102" i="5"/>
  <c r="F115" i="5"/>
  <c r="F75" i="5"/>
  <c r="E145" i="5"/>
  <c r="E176" i="5"/>
  <c r="E126" i="5"/>
  <c r="F72" i="5"/>
  <c r="E63" i="5"/>
  <c r="E241" i="5"/>
  <c r="E146" i="5"/>
  <c r="G146" i="5" s="1"/>
  <c r="F151" i="5"/>
  <c r="E95" i="5"/>
  <c r="F136" i="5"/>
  <c r="F71" i="5"/>
  <c r="E167" i="5"/>
  <c r="E117" i="5"/>
  <c r="E121" i="5"/>
  <c r="F240" i="5"/>
  <c r="E128" i="5"/>
  <c r="F128" i="5"/>
  <c r="F229" i="5"/>
  <c r="F122" i="5"/>
  <c r="F94" i="5"/>
  <c r="F156" i="5"/>
  <c r="E234" i="5"/>
  <c r="F198" i="5"/>
  <c r="G198" i="5" s="1"/>
  <c r="E247" i="5"/>
  <c r="F177" i="5"/>
  <c r="F195" i="5"/>
  <c r="E101" i="5"/>
  <c r="E227" i="5"/>
  <c r="F80" i="5"/>
  <c r="E123" i="5"/>
  <c r="E252" i="5"/>
  <c r="E200" i="5"/>
  <c r="E80" i="5"/>
  <c r="F145" i="5"/>
  <c r="F193" i="5"/>
  <c r="G193" i="5" s="1"/>
  <c r="E125" i="5"/>
  <c r="F126" i="5"/>
  <c r="G126" i="5" s="1"/>
  <c r="E235" i="5"/>
  <c r="F63" i="5"/>
  <c r="F241" i="5"/>
  <c r="F158" i="5"/>
  <c r="F89" i="5"/>
  <c r="E92" i="5"/>
  <c r="G92" i="5" s="1"/>
  <c r="E251" i="5"/>
  <c r="F117" i="5"/>
  <c r="E240" i="5"/>
  <c r="F116" i="5"/>
  <c r="F174" i="5"/>
  <c r="F127" i="5"/>
  <c r="F123" i="5"/>
  <c r="G123" i="5" s="1"/>
  <c r="F99" i="5"/>
  <c r="G99" i="5" s="1"/>
  <c r="E119" i="5"/>
  <c r="E108" i="5"/>
  <c r="E148" i="5"/>
  <c r="F144" i="5"/>
  <c r="G144" i="5" s="1"/>
  <c r="F119" i="5"/>
  <c r="G119" i="5" s="1"/>
  <c r="F209" i="5"/>
  <c r="G209" i="5" s="1"/>
  <c r="F204" i="5"/>
  <c r="E151" i="5"/>
  <c r="F233" i="5"/>
  <c r="E73" i="5"/>
  <c r="E228" i="5"/>
  <c r="E184" i="5"/>
  <c r="F190" i="5"/>
  <c r="E87" i="5"/>
  <c r="G87" i="5" s="1"/>
  <c r="E64" i="5"/>
  <c r="E172" i="5"/>
  <c r="F170" i="5"/>
  <c r="E249" i="5"/>
  <c r="E114" i="5"/>
  <c r="F219" i="5"/>
  <c r="E171" i="5"/>
  <c r="E211" i="5"/>
  <c r="E243" i="5"/>
  <c r="E239" i="5"/>
  <c r="G239" i="5" s="1"/>
  <c r="E242" i="5"/>
  <c r="E150" i="5"/>
  <c r="F248" i="5"/>
  <c r="E120" i="5"/>
  <c r="F65" i="5"/>
  <c r="F139" i="5"/>
  <c r="F236" i="5"/>
  <c r="F231" i="5"/>
  <c r="F175" i="5"/>
  <c r="F179" i="5"/>
  <c r="F238" i="5"/>
  <c r="F83" i="5"/>
  <c r="F232" i="5"/>
  <c r="F192" i="5"/>
  <c r="F166" i="5"/>
  <c r="E237" i="5"/>
  <c r="F230" i="5"/>
  <c r="E212" i="5"/>
  <c r="F221" i="5"/>
  <c r="F197" i="5"/>
  <c r="F101" i="5"/>
  <c r="F227" i="5"/>
  <c r="E136" i="5"/>
  <c r="F118" i="5"/>
  <c r="F73" i="5"/>
  <c r="F228" i="5"/>
  <c r="G228" i="5" s="1"/>
  <c r="E147" i="5"/>
  <c r="F184" i="5"/>
  <c r="E190" i="5"/>
  <c r="F120" i="5"/>
  <c r="F64" i="5"/>
  <c r="G64" i="5" s="1"/>
  <c r="F172" i="5"/>
  <c r="G172" i="5" s="1"/>
  <c r="E170" i="5"/>
  <c r="F249" i="5"/>
  <c r="F114" i="5"/>
  <c r="G114" i="5" s="1"/>
  <c r="E208" i="5"/>
  <c r="E181" i="5"/>
  <c r="F211" i="5"/>
  <c r="G211" i="5" s="1"/>
  <c r="F243" i="5"/>
  <c r="G243" i="5" s="1"/>
  <c r="E69" i="5"/>
  <c r="E127" i="5"/>
  <c r="F81" i="5"/>
  <c r="F138" i="5"/>
  <c r="F244" i="5"/>
  <c r="E183" i="5"/>
  <c r="G183" i="5" s="1"/>
  <c r="F165" i="5"/>
  <c r="G165" i="5" s="1"/>
  <c r="F246" i="5"/>
  <c r="F186" i="5"/>
  <c r="E154" i="5"/>
  <c r="F108" i="5"/>
  <c r="F247" i="5"/>
  <c r="G247" i="5" s="1"/>
  <c r="F202" i="5"/>
  <c r="E130" i="5"/>
  <c r="F74" i="5"/>
  <c r="F112" i="5"/>
  <c r="E185" i="5"/>
  <c r="E216" i="5"/>
  <c r="E86" i="5"/>
  <c r="E245" i="5"/>
  <c r="E142" i="5"/>
  <c r="F250" i="5"/>
  <c r="E217" i="5"/>
  <c r="G217" i="5" s="1"/>
  <c r="F180" i="5"/>
  <c r="E113" i="5"/>
  <c r="G113" i="5" s="1"/>
  <c r="E88" i="5"/>
  <c r="E129" i="5"/>
  <c r="F208" i="5"/>
  <c r="F181" i="5"/>
  <c r="G181" i="5" s="1"/>
  <c r="E131" i="5"/>
  <c r="E138" i="5"/>
  <c r="E248" i="5"/>
  <c r="F68" i="5"/>
  <c r="F132" i="5"/>
  <c r="G132" i="5" s="1"/>
  <c r="F196" i="5"/>
  <c r="F162" i="5"/>
  <c r="F149" i="5"/>
  <c r="E178" i="5"/>
  <c r="F130" i="5"/>
  <c r="E115" i="5"/>
  <c r="E82" i="5"/>
  <c r="E71" i="5"/>
  <c r="E194" i="5"/>
  <c r="F185" i="5"/>
  <c r="F216" i="5"/>
  <c r="E67" i="5"/>
  <c r="F86" i="5"/>
  <c r="E223" i="5"/>
  <c r="G223" i="5" s="1"/>
  <c r="F129" i="5"/>
  <c r="E66" i="5"/>
  <c r="F93" i="5"/>
  <c r="E201" i="5"/>
  <c r="E158" i="5"/>
  <c r="E91" i="5"/>
  <c r="G91" i="5" s="1"/>
  <c r="E89" i="5"/>
  <c r="E219" i="5"/>
  <c r="E85" i="5"/>
  <c r="E187" i="5"/>
  <c r="E207" i="5"/>
  <c r="E74" i="5"/>
  <c r="E93" i="5"/>
  <c r="E106" i="5"/>
  <c r="E189" i="5"/>
  <c r="E218" i="5"/>
  <c r="F210" i="5"/>
  <c r="E78" i="5"/>
  <c r="E203" i="5"/>
  <c r="E169" i="5"/>
  <c r="E116" i="5"/>
  <c r="E135" i="5"/>
  <c r="F106" i="5"/>
  <c r="F189" i="5"/>
  <c r="F218" i="5"/>
  <c r="E210" i="5"/>
  <c r="F78" i="5"/>
  <c r="G78" i="5" s="1"/>
  <c r="F203" i="5"/>
  <c r="F169" i="5"/>
  <c r="F199" i="5"/>
  <c r="E70" i="5"/>
  <c r="F105" i="5"/>
  <c r="E90" i="5"/>
  <c r="F201" i="5"/>
  <c r="G201" i="5" s="1"/>
  <c r="F212" i="5"/>
  <c r="G212" i="5" s="1"/>
  <c r="F194" i="5"/>
  <c r="F69" i="5"/>
  <c r="F164" i="5"/>
  <c r="F153" i="5"/>
  <c r="F103" i="5"/>
  <c r="E213" i="5"/>
  <c r="E62" i="5"/>
  <c r="E206" i="5"/>
  <c r="F61" i="5"/>
  <c r="E152" i="5"/>
  <c r="E215" i="5"/>
  <c r="E107" i="5"/>
  <c r="F213" i="5"/>
  <c r="F62" i="5"/>
  <c r="F206" i="5"/>
  <c r="E61" i="5"/>
  <c r="F152" i="5"/>
  <c r="F215" i="5"/>
  <c r="F107" i="5"/>
  <c r="E197" i="5"/>
  <c r="E109" i="5"/>
  <c r="E157" i="5"/>
  <c r="E191" i="5"/>
  <c r="E97" i="5"/>
  <c r="E96" i="5"/>
  <c r="E166" i="5"/>
  <c r="E156" i="5"/>
  <c r="F137" i="5"/>
  <c r="F234" i="5"/>
  <c r="G234" i="5" s="1"/>
  <c r="F191" i="5"/>
  <c r="F97" i="5"/>
  <c r="F124" i="5"/>
  <c r="E100" i="5"/>
  <c r="F225" i="5"/>
  <c r="F182" i="5"/>
  <c r="E180" i="5"/>
  <c r="F96" i="5"/>
  <c r="E220" i="5"/>
  <c r="F82" i="5"/>
  <c r="E230" i="5"/>
  <c r="G230" i="5" s="1"/>
  <c r="F251" i="5"/>
  <c r="F148" i="5"/>
  <c r="F131" i="5"/>
  <c r="F159" i="5"/>
  <c r="F77" i="5"/>
  <c r="E110" i="5"/>
  <c r="F242" i="5"/>
  <c r="F109" i="5"/>
  <c r="E168" i="5"/>
  <c r="F100" i="5"/>
  <c r="E225" i="5"/>
  <c r="E179" i="5"/>
  <c r="E188" i="5"/>
  <c r="E202" i="5"/>
  <c r="E77" i="5"/>
  <c r="F157" i="5"/>
  <c r="G157" i="5" s="1"/>
  <c r="F168" i="5"/>
  <c r="E161" i="5"/>
  <c r="E84" i="5"/>
  <c r="E222" i="5"/>
  <c r="E141" i="5"/>
  <c r="F140" i="5"/>
  <c r="E133" i="5"/>
  <c r="E177" i="5"/>
  <c r="E236" i="5"/>
  <c r="G236" i="5" s="1"/>
  <c r="E104" i="5"/>
  <c r="E79" i="5"/>
  <c r="E205" i="5"/>
  <c r="E76" i="5"/>
  <c r="E173" i="5"/>
  <c r="E231" i="5"/>
  <c r="E175" i="5"/>
  <c r="E204" i="5"/>
  <c r="E163" i="5"/>
  <c r="E221" i="5"/>
  <c r="G221" i="5" s="1"/>
  <c r="E155" i="5"/>
  <c r="E139" i="5"/>
  <c r="E196" i="5"/>
  <c r="E214" i="5"/>
  <c r="F160" i="5"/>
  <c r="E134" i="5"/>
  <c r="E143" i="5"/>
  <c r="E224" i="5"/>
  <c r="G224" i="5" s="1"/>
  <c r="E162" i="5"/>
  <c r="F150" i="5"/>
  <c r="E112" i="5"/>
  <c r="E81" i="5"/>
  <c r="E94" i="5"/>
  <c r="E149" i="5"/>
  <c r="E75" i="5"/>
  <c r="E195" i="5"/>
  <c r="E111" i="5"/>
  <c r="E192" i="5"/>
  <c r="E122" i="5"/>
  <c r="E186" i="5"/>
  <c r="G186" i="5" s="1"/>
  <c r="E174" i="5"/>
  <c r="E182" i="5"/>
  <c r="F220" i="5"/>
  <c r="E159" i="5"/>
  <c r="F110" i="5"/>
  <c r="F161" i="5"/>
  <c r="F222" i="5"/>
  <c r="F141" i="5"/>
  <c r="E140" i="5"/>
  <c r="F133" i="5"/>
  <c r="F104" i="5"/>
  <c r="F79" i="5"/>
  <c r="F205" i="5"/>
  <c r="G205" i="5" s="1"/>
  <c r="F76" i="5"/>
  <c r="G76" i="5" s="1"/>
  <c r="F173" i="5"/>
  <c r="G173" i="5" s="1"/>
  <c r="F163" i="5"/>
  <c r="F155" i="5"/>
  <c r="E160" i="5"/>
  <c r="F143" i="5"/>
  <c r="G190" i="5"/>
  <c r="G121" i="5"/>
  <c r="G200" i="5"/>
  <c r="G184" i="5"/>
  <c r="G154" i="5"/>
  <c r="G72" i="5"/>
  <c r="G249" i="5"/>
  <c r="J3" i="12" l="1"/>
  <c r="K3" i="12"/>
  <c r="F4" i="12"/>
  <c r="E4" i="12"/>
  <c r="I3" i="12"/>
  <c r="H3" i="12"/>
  <c r="R3" i="5" a="1"/>
  <c r="R3" i="5" s="1"/>
  <c r="R2" i="5" a="1"/>
  <c r="R2" i="5" s="1"/>
  <c r="Q3" i="5" a="1"/>
  <c r="Q3" i="5" s="1"/>
  <c r="Q2" i="5" a="1"/>
  <c r="Q2" i="5" s="1"/>
  <c r="S2" i="5" s="1"/>
  <c r="N64" i="5"/>
  <c r="M64" i="5"/>
  <c r="N63" i="5"/>
  <c r="M63" i="5"/>
  <c r="M62" i="5"/>
  <c r="N62" i="5"/>
  <c r="N61" i="5"/>
  <c r="M61" i="5"/>
  <c r="G61" i="5"/>
  <c r="G81" i="5"/>
  <c r="G108" i="5"/>
  <c r="G117" i="5"/>
  <c r="G176" i="5"/>
  <c r="G96" i="5"/>
  <c r="G142" i="5"/>
  <c r="G158" i="5"/>
  <c r="G83" i="5"/>
  <c r="G240" i="5"/>
  <c r="G167" i="5"/>
  <c r="G188" i="5"/>
  <c r="G182" i="5"/>
  <c r="G89" i="5"/>
  <c r="G130" i="5"/>
  <c r="G138" i="5"/>
  <c r="G232" i="5"/>
  <c r="G235" i="5"/>
  <c r="G227" i="5"/>
  <c r="G229" i="5"/>
  <c r="G178" i="5"/>
  <c r="G245" i="5"/>
  <c r="G246" i="5"/>
  <c r="G137" i="5"/>
  <c r="G171" i="5"/>
  <c r="G101" i="5"/>
  <c r="G90" i="5"/>
  <c r="G135" i="5"/>
  <c r="G175" i="5"/>
  <c r="G134" i="5"/>
  <c r="G231" i="5"/>
  <c r="G225" i="5"/>
  <c r="G131" i="5"/>
  <c r="G153" i="5"/>
  <c r="G85" i="5"/>
  <c r="G86" i="5"/>
  <c r="G129" i="5"/>
  <c r="G185" i="5"/>
  <c r="G208" i="5"/>
  <c r="G237" i="5"/>
  <c r="G145" i="5"/>
  <c r="G98" i="5"/>
  <c r="G147" i="5"/>
  <c r="G177" i="5"/>
  <c r="G110" i="5"/>
  <c r="G148" i="5"/>
  <c r="G88" i="5"/>
  <c r="G65" i="5"/>
  <c r="G241" i="5"/>
  <c r="G250" i="5"/>
  <c r="G159" i="5"/>
  <c r="G214" i="5"/>
  <c r="G84" i="5"/>
  <c r="G251" i="5"/>
  <c r="G216" i="5"/>
  <c r="G118" i="5"/>
  <c r="G63" i="5"/>
  <c r="G80" i="5"/>
  <c r="G95" i="5"/>
  <c r="G115" i="5"/>
  <c r="G219" i="5"/>
  <c r="G67" i="5"/>
  <c r="G226" i="5"/>
  <c r="G105" i="5"/>
  <c r="G207" i="5"/>
  <c r="G199" i="5"/>
  <c r="G70" i="5"/>
  <c r="G68" i="5"/>
  <c r="G252" i="5"/>
  <c r="G73" i="5"/>
  <c r="G215" i="5"/>
  <c r="G163" i="5"/>
  <c r="G156" i="5"/>
  <c r="G152" i="5"/>
  <c r="G202" i="5"/>
  <c r="G150" i="5"/>
  <c r="G166" i="5"/>
  <c r="G74" i="5"/>
  <c r="G127" i="5"/>
  <c r="G238" i="5"/>
  <c r="G125" i="5"/>
  <c r="G107" i="5"/>
  <c r="G244" i="5"/>
  <c r="G109" i="5"/>
  <c r="G189" i="5"/>
  <c r="G75" i="5"/>
  <c r="G120" i="5"/>
  <c r="G136" i="5"/>
  <c r="G149" i="5"/>
  <c r="G103" i="5"/>
  <c r="G66" i="5"/>
  <c r="G192" i="5"/>
  <c r="G94" i="5"/>
  <c r="G196" i="5"/>
  <c r="G139" i="5"/>
  <c r="G124" i="5"/>
  <c r="G218" i="5"/>
  <c r="G106" i="5"/>
  <c r="G248" i="5"/>
  <c r="G170" i="5"/>
  <c r="G151" i="5"/>
  <c r="G116" i="5"/>
  <c r="G128" i="5"/>
  <c r="G233" i="5"/>
  <c r="G206" i="5"/>
  <c r="G93" i="5"/>
  <c r="G112" i="5"/>
  <c r="G213" i="5"/>
  <c r="G187" i="5"/>
  <c r="G220" i="5"/>
  <c r="G77" i="5"/>
  <c r="G97" i="5"/>
  <c r="G169" i="5"/>
  <c r="G62" i="5"/>
  <c r="G179" i="5"/>
  <c r="G162" i="5"/>
  <c r="G191" i="5"/>
  <c r="G164" i="5"/>
  <c r="G174" i="5"/>
  <c r="G122" i="5"/>
  <c r="G204" i="5"/>
  <c r="G82" i="5"/>
  <c r="G155" i="5"/>
  <c r="G111" i="5"/>
  <c r="G140" i="5"/>
  <c r="G195" i="5"/>
  <c r="G242" i="5"/>
  <c r="G197" i="5"/>
  <c r="G203" i="5"/>
  <c r="G79" i="5"/>
  <c r="G160" i="5"/>
  <c r="G100" i="5"/>
  <c r="G180" i="5"/>
  <c r="G69" i="5"/>
  <c r="G210" i="5"/>
  <c r="G104" i="5"/>
  <c r="G168" i="5"/>
  <c r="G194" i="5"/>
  <c r="G71" i="5"/>
  <c r="G141" i="5"/>
  <c r="G143" i="5"/>
  <c r="G222" i="5"/>
  <c r="G133" i="5"/>
  <c r="G161" i="5"/>
  <c r="E5" i="12" l="1"/>
  <c r="I5" i="12" s="1"/>
  <c r="K4" i="12"/>
  <c r="F5" i="12"/>
  <c r="H4" i="12"/>
  <c r="G4" i="12"/>
  <c r="I4" i="12"/>
  <c r="J4" i="12"/>
  <c r="T12" i="5"/>
  <c r="U12" i="5" s="1"/>
  <c r="T22" i="5"/>
  <c r="U22" i="5" s="1"/>
  <c r="T32" i="5"/>
  <c r="U32" i="5" s="1"/>
  <c r="T42" i="5"/>
  <c r="U42" i="5" s="1"/>
  <c r="T52" i="5"/>
  <c r="U52" i="5" s="1"/>
  <c r="T62" i="5"/>
  <c r="U62" i="5" s="1"/>
  <c r="T72" i="5"/>
  <c r="U72" i="5" s="1"/>
  <c r="T82" i="5"/>
  <c r="U82" i="5" s="1"/>
  <c r="T92" i="5"/>
  <c r="U92" i="5" s="1"/>
  <c r="T102" i="5"/>
  <c r="U102" i="5" s="1"/>
  <c r="T112" i="5"/>
  <c r="U112" i="5" s="1"/>
  <c r="T122" i="5"/>
  <c r="U122" i="5" s="1"/>
  <c r="T132" i="5"/>
  <c r="U132" i="5" s="1"/>
  <c r="T142" i="5"/>
  <c r="U142" i="5" s="1"/>
  <c r="T152" i="5"/>
  <c r="U152" i="5" s="1"/>
  <c r="T162" i="5"/>
  <c r="U162" i="5" s="1"/>
  <c r="T172" i="5"/>
  <c r="U172" i="5" s="1"/>
  <c r="T182" i="5"/>
  <c r="U182" i="5" s="1"/>
  <c r="T192" i="5"/>
  <c r="U192" i="5" s="1"/>
  <c r="T202" i="5"/>
  <c r="U202" i="5" s="1"/>
  <c r="T212" i="5"/>
  <c r="U212" i="5" s="1"/>
  <c r="T222" i="5"/>
  <c r="U222" i="5" s="1"/>
  <c r="T232" i="5"/>
  <c r="U232" i="5" s="1"/>
  <c r="T242" i="5"/>
  <c r="U242" i="5" s="1"/>
  <c r="T18" i="5"/>
  <c r="U18" i="5" s="1"/>
  <c r="T38" i="5"/>
  <c r="U38" i="5" s="1"/>
  <c r="T58" i="5"/>
  <c r="U58" i="5" s="1"/>
  <c r="T78" i="5"/>
  <c r="U78" i="5" s="1"/>
  <c r="T98" i="5"/>
  <c r="U98" i="5" s="1"/>
  <c r="T148" i="5"/>
  <c r="U148" i="5" s="1"/>
  <c r="T178" i="5"/>
  <c r="U178" i="5" s="1"/>
  <c r="T218" i="5"/>
  <c r="U218" i="5" s="1"/>
  <c r="T13" i="5"/>
  <c r="U13" i="5" s="1"/>
  <c r="T23" i="5"/>
  <c r="U23" i="5" s="1"/>
  <c r="T33" i="5"/>
  <c r="U33" i="5" s="1"/>
  <c r="T43" i="5"/>
  <c r="U43" i="5" s="1"/>
  <c r="T53" i="5"/>
  <c r="U53" i="5" s="1"/>
  <c r="T63" i="5"/>
  <c r="U63" i="5" s="1"/>
  <c r="T73" i="5"/>
  <c r="U73" i="5" s="1"/>
  <c r="T83" i="5"/>
  <c r="U83" i="5" s="1"/>
  <c r="T93" i="5"/>
  <c r="U93" i="5" s="1"/>
  <c r="T103" i="5"/>
  <c r="U103" i="5" s="1"/>
  <c r="T113" i="5"/>
  <c r="U113" i="5" s="1"/>
  <c r="T123" i="5"/>
  <c r="U123" i="5" s="1"/>
  <c r="T133" i="5"/>
  <c r="U133" i="5" s="1"/>
  <c r="T143" i="5"/>
  <c r="U143" i="5" s="1"/>
  <c r="T153" i="5"/>
  <c r="U153" i="5" s="1"/>
  <c r="T163" i="5"/>
  <c r="U163" i="5" s="1"/>
  <c r="T173" i="5"/>
  <c r="U173" i="5" s="1"/>
  <c r="T183" i="5"/>
  <c r="U183" i="5" s="1"/>
  <c r="T193" i="5"/>
  <c r="U193" i="5" s="1"/>
  <c r="T203" i="5"/>
  <c r="U203" i="5" s="1"/>
  <c r="T213" i="5"/>
  <c r="U213" i="5" s="1"/>
  <c r="T223" i="5"/>
  <c r="U223" i="5" s="1"/>
  <c r="T233" i="5"/>
  <c r="U233" i="5" s="1"/>
  <c r="T243" i="5"/>
  <c r="U243" i="5" s="1"/>
  <c r="T2" i="5"/>
  <c r="T248" i="5"/>
  <c r="U248" i="5" s="1"/>
  <c r="T14" i="5"/>
  <c r="U14" i="5" s="1"/>
  <c r="T24" i="5"/>
  <c r="U24" i="5" s="1"/>
  <c r="T34" i="5"/>
  <c r="U34" i="5" s="1"/>
  <c r="T44" i="5"/>
  <c r="U44" i="5" s="1"/>
  <c r="T54" i="5"/>
  <c r="U54" i="5" s="1"/>
  <c r="T64" i="5"/>
  <c r="U64" i="5" s="1"/>
  <c r="T74" i="5"/>
  <c r="U74" i="5" s="1"/>
  <c r="T84" i="5"/>
  <c r="U84" i="5" s="1"/>
  <c r="T94" i="5"/>
  <c r="U94" i="5" s="1"/>
  <c r="T104" i="5"/>
  <c r="U104" i="5" s="1"/>
  <c r="T114" i="5"/>
  <c r="U114" i="5" s="1"/>
  <c r="T124" i="5"/>
  <c r="U124" i="5" s="1"/>
  <c r="T134" i="5"/>
  <c r="U134" i="5" s="1"/>
  <c r="T144" i="5"/>
  <c r="U144" i="5" s="1"/>
  <c r="T154" i="5"/>
  <c r="U154" i="5" s="1"/>
  <c r="T164" i="5"/>
  <c r="U164" i="5" s="1"/>
  <c r="T174" i="5"/>
  <c r="U174" i="5" s="1"/>
  <c r="T184" i="5"/>
  <c r="U184" i="5" s="1"/>
  <c r="T194" i="5"/>
  <c r="U194" i="5" s="1"/>
  <c r="T204" i="5"/>
  <c r="U204" i="5" s="1"/>
  <c r="T214" i="5"/>
  <c r="U214" i="5" s="1"/>
  <c r="T224" i="5"/>
  <c r="U224" i="5" s="1"/>
  <c r="T234" i="5"/>
  <c r="U234" i="5" s="1"/>
  <c r="T244" i="5"/>
  <c r="U244" i="5" s="1"/>
  <c r="T168" i="5"/>
  <c r="U168" i="5" s="1"/>
  <c r="T5" i="5"/>
  <c r="U5" i="5" s="1"/>
  <c r="T15" i="5"/>
  <c r="U15" i="5" s="1"/>
  <c r="T25" i="5"/>
  <c r="U25" i="5" s="1"/>
  <c r="T35" i="5"/>
  <c r="U35" i="5" s="1"/>
  <c r="T45" i="5"/>
  <c r="U45" i="5" s="1"/>
  <c r="T55" i="5"/>
  <c r="U55" i="5" s="1"/>
  <c r="T65" i="5"/>
  <c r="U65" i="5" s="1"/>
  <c r="T75" i="5"/>
  <c r="U75" i="5" s="1"/>
  <c r="T85" i="5"/>
  <c r="U85" i="5" s="1"/>
  <c r="T95" i="5"/>
  <c r="U95" i="5" s="1"/>
  <c r="T105" i="5"/>
  <c r="U105" i="5" s="1"/>
  <c r="T115" i="5"/>
  <c r="U115" i="5" s="1"/>
  <c r="T125" i="5"/>
  <c r="U125" i="5" s="1"/>
  <c r="T135" i="5"/>
  <c r="U135" i="5" s="1"/>
  <c r="T145" i="5"/>
  <c r="U145" i="5" s="1"/>
  <c r="T155" i="5"/>
  <c r="U155" i="5" s="1"/>
  <c r="T165" i="5"/>
  <c r="U165" i="5" s="1"/>
  <c r="T175" i="5"/>
  <c r="U175" i="5" s="1"/>
  <c r="T185" i="5"/>
  <c r="U185" i="5" s="1"/>
  <c r="T195" i="5"/>
  <c r="U195" i="5" s="1"/>
  <c r="T205" i="5"/>
  <c r="U205" i="5" s="1"/>
  <c r="T215" i="5"/>
  <c r="U215" i="5" s="1"/>
  <c r="T225" i="5"/>
  <c r="U225" i="5" s="1"/>
  <c r="T235" i="5"/>
  <c r="U235" i="5" s="1"/>
  <c r="T245" i="5"/>
  <c r="U245" i="5" s="1"/>
  <c r="T208" i="5"/>
  <c r="U208" i="5" s="1"/>
  <c r="T6" i="5"/>
  <c r="U6" i="5" s="1"/>
  <c r="T16" i="5"/>
  <c r="U16" i="5" s="1"/>
  <c r="T26" i="5"/>
  <c r="U26" i="5" s="1"/>
  <c r="T36" i="5"/>
  <c r="U36" i="5" s="1"/>
  <c r="T46" i="5"/>
  <c r="U46" i="5" s="1"/>
  <c r="T56" i="5"/>
  <c r="U56" i="5" s="1"/>
  <c r="T66" i="5"/>
  <c r="U66" i="5" s="1"/>
  <c r="T76" i="5"/>
  <c r="U76" i="5" s="1"/>
  <c r="T86" i="5"/>
  <c r="U86" i="5" s="1"/>
  <c r="T96" i="5"/>
  <c r="U96" i="5" s="1"/>
  <c r="T106" i="5"/>
  <c r="U106" i="5" s="1"/>
  <c r="T116" i="5"/>
  <c r="U116" i="5" s="1"/>
  <c r="T126" i="5"/>
  <c r="U126" i="5" s="1"/>
  <c r="T136" i="5"/>
  <c r="U136" i="5" s="1"/>
  <c r="T146" i="5"/>
  <c r="U146" i="5" s="1"/>
  <c r="T156" i="5"/>
  <c r="U156" i="5" s="1"/>
  <c r="T166" i="5"/>
  <c r="U166" i="5" s="1"/>
  <c r="T176" i="5"/>
  <c r="U176" i="5" s="1"/>
  <c r="T186" i="5"/>
  <c r="U186" i="5" s="1"/>
  <c r="T196" i="5"/>
  <c r="U196" i="5" s="1"/>
  <c r="T206" i="5"/>
  <c r="U206" i="5" s="1"/>
  <c r="T216" i="5"/>
  <c r="U216" i="5" s="1"/>
  <c r="T226" i="5"/>
  <c r="U226" i="5" s="1"/>
  <c r="T236" i="5"/>
  <c r="U236" i="5" s="1"/>
  <c r="T246" i="5"/>
  <c r="U246" i="5" s="1"/>
  <c r="T198" i="5"/>
  <c r="U198" i="5" s="1"/>
  <c r="T7" i="5"/>
  <c r="U7" i="5" s="1"/>
  <c r="T17" i="5"/>
  <c r="U17" i="5" s="1"/>
  <c r="T27" i="5"/>
  <c r="U27" i="5" s="1"/>
  <c r="T37" i="5"/>
  <c r="U37" i="5" s="1"/>
  <c r="T47" i="5"/>
  <c r="U47" i="5" s="1"/>
  <c r="T57" i="5"/>
  <c r="U57" i="5" s="1"/>
  <c r="T67" i="5"/>
  <c r="U67" i="5" s="1"/>
  <c r="T77" i="5"/>
  <c r="U77" i="5" s="1"/>
  <c r="T87" i="5"/>
  <c r="U87" i="5" s="1"/>
  <c r="T97" i="5"/>
  <c r="U97" i="5" s="1"/>
  <c r="T107" i="5"/>
  <c r="U107" i="5" s="1"/>
  <c r="T117" i="5"/>
  <c r="U117" i="5" s="1"/>
  <c r="T127" i="5"/>
  <c r="U127" i="5" s="1"/>
  <c r="T137" i="5"/>
  <c r="U137" i="5" s="1"/>
  <c r="T147" i="5"/>
  <c r="U147" i="5" s="1"/>
  <c r="T157" i="5"/>
  <c r="U157" i="5" s="1"/>
  <c r="T167" i="5"/>
  <c r="U167" i="5" s="1"/>
  <c r="T177" i="5"/>
  <c r="U177" i="5" s="1"/>
  <c r="T187" i="5"/>
  <c r="U187" i="5" s="1"/>
  <c r="T197" i="5"/>
  <c r="U197" i="5" s="1"/>
  <c r="T207" i="5"/>
  <c r="U207" i="5" s="1"/>
  <c r="T217" i="5"/>
  <c r="U217" i="5" s="1"/>
  <c r="T227" i="5"/>
  <c r="U227" i="5" s="1"/>
  <c r="T237" i="5"/>
  <c r="U237" i="5" s="1"/>
  <c r="T247" i="5"/>
  <c r="U247" i="5" s="1"/>
  <c r="T238" i="5"/>
  <c r="U238" i="5" s="1"/>
  <c r="T9" i="5"/>
  <c r="U9" i="5" s="1"/>
  <c r="T19" i="5"/>
  <c r="U19" i="5" s="1"/>
  <c r="T29" i="5"/>
  <c r="U29" i="5" s="1"/>
  <c r="T39" i="5"/>
  <c r="U39" i="5" s="1"/>
  <c r="T49" i="5"/>
  <c r="U49" i="5" s="1"/>
  <c r="T59" i="5"/>
  <c r="U59" i="5" s="1"/>
  <c r="T69" i="5"/>
  <c r="U69" i="5" s="1"/>
  <c r="T79" i="5"/>
  <c r="U79" i="5" s="1"/>
  <c r="T89" i="5"/>
  <c r="U89" i="5" s="1"/>
  <c r="T99" i="5"/>
  <c r="U99" i="5" s="1"/>
  <c r="T109" i="5"/>
  <c r="U109" i="5" s="1"/>
  <c r="T119" i="5"/>
  <c r="U119" i="5" s="1"/>
  <c r="T129" i="5"/>
  <c r="U129" i="5" s="1"/>
  <c r="T139" i="5"/>
  <c r="U139" i="5" s="1"/>
  <c r="T149" i="5"/>
  <c r="U149" i="5" s="1"/>
  <c r="T159" i="5"/>
  <c r="U159" i="5" s="1"/>
  <c r="T169" i="5"/>
  <c r="U169" i="5" s="1"/>
  <c r="T179" i="5"/>
  <c r="U179" i="5" s="1"/>
  <c r="T189" i="5"/>
  <c r="U189" i="5" s="1"/>
  <c r="T199" i="5"/>
  <c r="U199" i="5" s="1"/>
  <c r="T209" i="5"/>
  <c r="U209" i="5" s="1"/>
  <c r="T219" i="5"/>
  <c r="U219" i="5" s="1"/>
  <c r="T229" i="5"/>
  <c r="U229" i="5" s="1"/>
  <c r="T239" i="5"/>
  <c r="U239" i="5" s="1"/>
  <c r="T249" i="5"/>
  <c r="U249" i="5" s="1"/>
  <c r="T118" i="5"/>
  <c r="U118" i="5" s="1"/>
  <c r="T10" i="5"/>
  <c r="U10" i="5" s="1"/>
  <c r="T20" i="5"/>
  <c r="U20" i="5" s="1"/>
  <c r="T30" i="5"/>
  <c r="U30" i="5" s="1"/>
  <c r="T40" i="5"/>
  <c r="U40" i="5" s="1"/>
  <c r="T50" i="5"/>
  <c r="U50" i="5" s="1"/>
  <c r="T60" i="5"/>
  <c r="U60" i="5" s="1"/>
  <c r="T70" i="5"/>
  <c r="U70" i="5" s="1"/>
  <c r="T80" i="5"/>
  <c r="U80" i="5" s="1"/>
  <c r="T90" i="5"/>
  <c r="U90" i="5" s="1"/>
  <c r="T100" i="5"/>
  <c r="U100" i="5" s="1"/>
  <c r="T110" i="5"/>
  <c r="U110" i="5" s="1"/>
  <c r="T120" i="5"/>
  <c r="U120" i="5" s="1"/>
  <c r="T130" i="5"/>
  <c r="U130" i="5" s="1"/>
  <c r="T140" i="5"/>
  <c r="U140" i="5" s="1"/>
  <c r="T150" i="5"/>
  <c r="U150" i="5" s="1"/>
  <c r="T160" i="5"/>
  <c r="U160" i="5" s="1"/>
  <c r="T170" i="5"/>
  <c r="U170" i="5" s="1"/>
  <c r="T180" i="5"/>
  <c r="U180" i="5" s="1"/>
  <c r="T190" i="5"/>
  <c r="U190" i="5" s="1"/>
  <c r="T200" i="5"/>
  <c r="U200" i="5" s="1"/>
  <c r="T210" i="5"/>
  <c r="U210" i="5" s="1"/>
  <c r="T220" i="5"/>
  <c r="U220" i="5" s="1"/>
  <c r="T230" i="5"/>
  <c r="U230" i="5" s="1"/>
  <c r="T240" i="5"/>
  <c r="U240" i="5" s="1"/>
  <c r="T250" i="5"/>
  <c r="U250" i="5" s="1"/>
  <c r="T128" i="5"/>
  <c r="U128" i="5" s="1"/>
  <c r="T11" i="5"/>
  <c r="U11" i="5" s="1"/>
  <c r="T21" i="5"/>
  <c r="U21" i="5" s="1"/>
  <c r="T31" i="5"/>
  <c r="U31" i="5" s="1"/>
  <c r="T41" i="5"/>
  <c r="U41" i="5" s="1"/>
  <c r="T51" i="5"/>
  <c r="U51" i="5" s="1"/>
  <c r="T61" i="5"/>
  <c r="U61" i="5" s="1"/>
  <c r="T71" i="5"/>
  <c r="U71" i="5" s="1"/>
  <c r="T81" i="5"/>
  <c r="U81" i="5" s="1"/>
  <c r="T91" i="5"/>
  <c r="U91" i="5" s="1"/>
  <c r="T101" i="5"/>
  <c r="U101" i="5" s="1"/>
  <c r="T111" i="5"/>
  <c r="U111" i="5" s="1"/>
  <c r="T121" i="5"/>
  <c r="U121" i="5" s="1"/>
  <c r="T131" i="5"/>
  <c r="U131" i="5" s="1"/>
  <c r="T141" i="5"/>
  <c r="U141" i="5" s="1"/>
  <c r="T151" i="5"/>
  <c r="U151" i="5" s="1"/>
  <c r="T161" i="5"/>
  <c r="U161" i="5" s="1"/>
  <c r="T171" i="5"/>
  <c r="U171" i="5" s="1"/>
  <c r="T181" i="5"/>
  <c r="U181" i="5" s="1"/>
  <c r="T191" i="5"/>
  <c r="U191" i="5" s="1"/>
  <c r="T201" i="5"/>
  <c r="U201" i="5" s="1"/>
  <c r="T211" i="5"/>
  <c r="U211" i="5" s="1"/>
  <c r="T221" i="5"/>
  <c r="U221" i="5" s="1"/>
  <c r="T231" i="5"/>
  <c r="U231" i="5" s="1"/>
  <c r="T241" i="5"/>
  <c r="U241" i="5" s="1"/>
  <c r="T251" i="5"/>
  <c r="U251" i="5" s="1"/>
  <c r="T8" i="5"/>
  <c r="U8" i="5" s="1"/>
  <c r="T28" i="5"/>
  <c r="U28" i="5" s="1"/>
  <c r="T48" i="5"/>
  <c r="U48" i="5" s="1"/>
  <c r="T68" i="5"/>
  <c r="U68" i="5" s="1"/>
  <c r="T88" i="5"/>
  <c r="U88" i="5" s="1"/>
  <c r="T108" i="5"/>
  <c r="U108" i="5" s="1"/>
  <c r="T138" i="5"/>
  <c r="U138" i="5" s="1"/>
  <c r="T158" i="5"/>
  <c r="U158" i="5" s="1"/>
  <c r="T188" i="5"/>
  <c r="U188" i="5" s="1"/>
  <c r="T228" i="5"/>
  <c r="U228" i="5" s="1"/>
  <c r="T4" i="5"/>
  <c r="U4" i="5" s="1"/>
  <c r="T3" i="5"/>
  <c r="U3" i="5" s="1"/>
  <c r="G5" i="12" l="1"/>
  <c r="L4" i="12"/>
  <c r="J5" i="12"/>
  <c r="E6" i="12"/>
  <c r="J6" i="12"/>
  <c r="H5" i="12"/>
  <c r="K5" i="12"/>
  <c r="F6" i="12"/>
  <c r="E7" i="12" l="1"/>
  <c r="J7" i="12" s="1"/>
  <c r="H6" i="12"/>
  <c r="K6" i="12"/>
  <c r="F7" i="12"/>
  <c r="O4" i="12"/>
  <c r="O5" i="12" s="1"/>
  <c r="G6" i="12"/>
  <c r="L5" i="12"/>
  <c r="I6" i="12"/>
  <c r="G7" i="12" l="1"/>
  <c r="L6" i="12"/>
  <c r="P4" i="12"/>
  <c r="I7" i="12"/>
  <c r="E8" i="12"/>
  <c r="K7" i="12"/>
  <c r="H7" i="12"/>
  <c r="J8" i="12"/>
  <c r="F8" i="12"/>
  <c r="I8" i="12"/>
  <c r="P5" i="12"/>
  <c r="O6" i="12" l="1"/>
  <c r="O7" i="12" s="1"/>
  <c r="G8" i="12"/>
  <c r="L7" i="12"/>
  <c r="E9" i="12"/>
  <c r="J9" i="12"/>
  <c r="K8" i="12"/>
  <c r="H8" i="12"/>
  <c r="I9" i="12"/>
  <c r="F9" i="12"/>
  <c r="G9" i="12" l="1"/>
  <c r="L8" i="12"/>
  <c r="P7" i="12"/>
  <c r="O8" i="12"/>
  <c r="P6" i="12"/>
  <c r="E10" i="12"/>
  <c r="K9" i="12"/>
  <c r="H9" i="12"/>
  <c r="F10" i="12"/>
  <c r="E11" i="12" l="1"/>
  <c r="F11" i="12"/>
  <c r="H10" i="12"/>
  <c r="J11" i="12"/>
  <c r="I11" i="12"/>
  <c r="K10" i="12"/>
  <c r="I10" i="12"/>
  <c r="J10" i="12"/>
  <c r="P8" i="12"/>
  <c r="G10" i="12"/>
  <c r="L9" i="12"/>
  <c r="G11" i="12" l="1"/>
  <c r="L10" i="12"/>
  <c r="P10" i="12" s="1"/>
  <c r="O9" i="12"/>
  <c r="O10" i="12" s="1"/>
  <c r="E12" i="12"/>
  <c r="K11" i="12"/>
  <c r="I12" i="12"/>
  <c r="F12" i="12"/>
  <c r="H11" i="12"/>
  <c r="E13" i="12" l="1"/>
  <c r="J13" i="12" s="1"/>
  <c r="K12" i="12"/>
  <c r="F13" i="12"/>
  <c r="H12" i="12"/>
  <c r="J12" i="12"/>
  <c r="O11" i="12"/>
  <c r="G12" i="12"/>
  <c r="L11" i="12"/>
  <c r="P9" i="12"/>
  <c r="P11" i="12" l="1"/>
  <c r="I13" i="12"/>
  <c r="G13" i="12"/>
  <c r="L12" i="12"/>
  <c r="O12" i="12"/>
  <c r="E14" i="12"/>
  <c r="J14" i="12" s="1"/>
  <c r="F14" i="12"/>
  <c r="H13" i="12"/>
  <c r="K13" i="12"/>
  <c r="E15" i="12" l="1"/>
  <c r="K14" i="12"/>
  <c r="I15" i="12"/>
  <c r="F15" i="12"/>
  <c r="H14" i="12"/>
  <c r="J15" i="12"/>
  <c r="I14" i="12"/>
  <c r="P12" i="12"/>
  <c r="O13" i="12"/>
  <c r="G14" i="12"/>
  <c r="L13" i="12"/>
  <c r="G15" i="12" l="1"/>
  <c r="L14" i="12"/>
  <c r="O14" i="12"/>
  <c r="P13" i="12"/>
  <c r="E16" i="12"/>
  <c r="K15" i="12"/>
  <c r="I16" i="12"/>
  <c r="H15" i="12"/>
  <c r="F16" i="12"/>
  <c r="J16" i="12"/>
  <c r="P14" i="12" l="1"/>
  <c r="E17" i="12"/>
  <c r="J17" i="12"/>
  <c r="H16" i="12"/>
  <c r="K16" i="12"/>
  <c r="I17" i="12"/>
  <c r="F17" i="12"/>
  <c r="G16" i="12"/>
  <c r="L15" i="12"/>
  <c r="G17" i="12" l="1"/>
  <c r="L16" i="12"/>
  <c r="E18" i="12"/>
  <c r="H17" i="12"/>
  <c r="K17" i="12"/>
  <c r="F18" i="12"/>
  <c r="O15" i="12"/>
  <c r="O16" i="12" s="1"/>
  <c r="E19" i="12" l="1"/>
  <c r="J19" i="12"/>
  <c r="H18" i="12"/>
  <c r="I19" i="12"/>
  <c r="K18" i="12"/>
  <c r="F19" i="12"/>
  <c r="O17" i="12"/>
  <c r="P15" i="12"/>
  <c r="I18" i="12"/>
  <c r="P16" i="12"/>
  <c r="J18" i="12"/>
  <c r="G18" i="12"/>
  <c r="L17" i="12"/>
  <c r="P17" i="12" l="1"/>
  <c r="G19" i="12"/>
  <c r="L18" i="12"/>
  <c r="E20" i="12"/>
  <c r="K19" i="12"/>
  <c r="J20" i="12"/>
  <c r="I20" i="12"/>
  <c r="H19" i="12"/>
  <c r="F20" i="12"/>
  <c r="G20" i="12" l="1"/>
  <c r="L19" i="12"/>
  <c r="E21" i="12"/>
  <c r="K20" i="12"/>
  <c r="F21" i="12"/>
  <c r="H20" i="12"/>
  <c r="O18" i="12"/>
  <c r="O19" i="12" s="1"/>
  <c r="E22" i="12" l="1"/>
  <c r="K21" i="12"/>
  <c r="J22" i="12"/>
  <c r="H21" i="12"/>
  <c r="F22" i="12"/>
  <c r="I22" i="12"/>
  <c r="O20" i="12"/>
  <c r="I21" i="12"/>
  <c r="J21" i="12"/>
  <c r="P19" i="12"/>
  <c r="G21" i="12"/>
  <c r="L20" i="12"/>
  <c r="P18" i="12"/>
  <c r="P20" i="12" l="1"/>
  <c r="G22" i="12"/>
  <c r="L21" i="12"/>
  <c r="E23" i="12"/>
  <c r="I23" i="12"/>
  <c r="K22" i="12"/>
  <c r="H22" i="12"/>
  <c r="F23" i="12"/>
  <c r="E24" i="12" l="1"/>
  <c r="J24" i="12" s="1"/>
  <c r="H23" i="12"/>
  <c r="F24" i="12"/>
  <c r="K23" i="12"/>
  <c r="G23" i="12"/>
  <c r="L22" i="12"/>
  <c r="O21" i="12"/>
  <c r="O22" i="12" s="1"/>
  <c r="J23" i="12"/>
  <c r="G24" i="12" l="1"/>
  <c r="L23" i="12"/>
  <c r="P21" i="12"/>
  <c r="I24" i="12"/>
  <c r="P22" i="12"/>
  <c r="E25" i="12"/>
  <c r="I25" i="12"/>
  <c r="K24" i="12"/>
  <c r="H24" i="12"/>
  <c r="F25" i="12"/>
  <c r="E26" i="12" l="1"/>
  <c r="K25" i="12"/>
  <c r="I26" i="12"/>
  <c r="J26" i="12"/>
  <c r="H25" i="12"/>
  <c r="F26" i="12"/>
  <c r="P23" i="12"/>
  <c r="G25" i="12"/>
  <c r="L24" i="12"/>
  <c r="J25" i="12"/>
  <c r="O23" i="12"/>
  <c r="G26" i="12" l="1"/>
  <c r="L25" i="12"/>
  <c r="O24" i="12"/>
  <c r="O25" i="12" s="1"/>
  <c r="E27" i="12"/>
  <c r="H26" i="12"/>
  <c r="K26" i="12"/>
  <c r="I27" i="12"/>
  <c r="F27" i="12"/>
  <c r="E28" i="12" l="1"/>
  <c r="H27" i="12"/>
  <c r="K27" i="12"/>
  <c r="J28" i="12"/>
  <c r="F28" i="12"/>
  <c r="I28" i="12"/>
  <c r="P25" i="12"/>
  <c r="G27" i="12"/>
  <c r="L26" i="12"/>
  <c r="O26" i="12"/>
  <c r="J27" i="12"/>
  <c r="P24" i="12"/>
  <c r="P26" i="12" l="1"/>
  <c r="G28" i="12"/>
  <c r="L27" i="12"/>
  <c r="E29" i="12"/>
  <c r="H28" i="12"/>
  <c r="K28" i="12"/>
  <c r="F29" i="12"/>
  <c r="G29" i="12" l="1"/>
  <c r="L28" i="12"/>
  <c r="E30" i="12"/>
  <c r="J30" i="12"/>
  <c r="I30" i="12"/>
  <c r="K29" i="12"/>
  <c r="F30" i="12"/>
  <c r="H29" i="12"/>
  <c r="P27" i="12"/>
  <c r="J29" i="12"/>
  <c r="I29" i="12"/>
  <c r="O27" i="12"/>
  <c r="O28" i="12" s="1"/>
  <c r="E31" i="12" l="1"/>
  <c r="J31" i="12" s="1"/>
  <c r="F31" i="12"/>
  <c r="K30" i="12"/>
  <c r="H30" i="12"/>
  <c r="O29" i="12"/>
  <c r="P28" i="12"/>
  <c r="G30" i="12"/>
  <c r="L29" i="12"/>
  <c r="I31" i="12" l="1"/>
  <c r="P29" i="12"/>
  <c r="G31" i="12"/>
  <c r="L30" i="12"/>
  <c r="E32" i="12"/>
  <c r="K31" i="12"/>
  <c r="J32" i="12"/>
  <c r="F32" i="12"/>
  <c r="I32" i="12"/>
  <c r="H31" i="12"/>
  <c r="E33" i="12" l="1"/>
  <c r="I33" i="12" s="1"/>
  <c r="K32" i="12"/>
  <c r="F33" i="12"/>
  <c r="H32" i="12"/>
  <c r="G32" i="12"/>
  <c r="L31" i="12"/>
  <c r="O30" i="12"/>
  <c r="O31" i="12" s="1"/>
  <c r="P31" i="12" l="1"/>
  <c r="G33" i="12"/>
  <c r="L32" i="12"/>
  <c r="P30" i="12"/>
  <c r="J33" i="12"/>
  <c r="E34" i="12"/>
  <c r="I34" i="12"/>
  <c r="K33" i="12"/>
  <c r="J34" i="12"/>
  <c r="F34" i="12"/>
  <c r="H33" i="12"/>
  <c r="E35" i="12" l="1"/>
  <c r="J35" i="12" s="1"/>
  <c r="K34" i="12"/>
  <c r="H34" i="12"/>
  <c r="F35" i="12"/>
  <c r="G34" i="12"/>
  <c r="L33" i="12"/>
  <c r="O32" i="12"/>
  <c r="O33" i="12" s="1"/>
  <c r="I35" i="12" l="1"/>
  <c r="P33" i="12"/>
  <c r="G35" i="12"/>
  <c r="L34" i="12"/>
  <c r="P32" i="12"/>
  <c r="O34" i="12"/>
  <c r="E36" i="12"/>
  <c r="I36" i="12"/>
  <c r="H35" i="12"/>
  <c r="J36" i="12"/>
  <c r="K35" i="12"/>
  <c r="F36" i="12"/>
  <c r="E37" i="12" l="1"/>
  <c r="K36" i="12"/>
  <c r="H36" i="12"/>
  <c r="I37" i="12"/>
  <c r="J37" i="12"/>
  <c r="F37" i="12"/>
  <c r="O35" i="12"/>
  <c r="P34" i="12"/>
  <c r="G36" i="12"/>
  <c r="L35" i="12"/>
  <c r="P35" i="12" l="1"/>
  <c r="G37" i="12"/>
  <c r="L36" i="12"/>
  <c r="E38" i="12"/>
  <c r="H37" i="12"/>
  <c r="K37" i="12"/>
  <c r="J38" i="12"/>
  <c r="I38" i="12"/>
  <c r="F38" i="12"/>
  <c r="G38" i="12" l="1"/>
  <c r="L37" i="12"/>
  <c r="E39" i="12"/>
  <c r="J39" i="12" s="1"/>
  <c r="H38" i="12"/>
  <c r="K38" i="12"/>
  <c r="F39" i="12"/>
  <c r="I39" i="12"/>
  <c r="P36" i="12"/>
  <c r="O36" i="12"/>
  <c r="E40" i="12" l="1"/>
  <c r="K39" i="12"/>
  <c r="H39" i="12"/>
  <c r="J40" i="12"/>
  <c r="F40" i="12"/>
  <c r="I40" i="12"/>
  <c r="O37" i="12"/>
  <c r="G39" i="12"/>
  <c r="L38" i="12"/>
  <c r="G40" i="12" l="1"/>
  <c r="L39" i="12"/>
  <c r="O38" i="12"/>
  <c r="O39" i="12" s="1"/>
  <c r="P37" i="12"/>
  <c r="E41" i="12"/>
  <c r="K40" i="12"/>
  <c r="F41" i="12"/>
  <c r="H40" i="12"/>
  <c r="P39" i="12" l="1"/>
  <c r="E42" i="12"/>
  <c r="K41" i="12"/>
  <c r="J42" i="12"/>
  <c r="F42" i="12"/>
  <c r="H41" i="12"/>
  <c r="I42" i="12"/>
  <c r="G41" i="12"/>
  <c r="L40" i="12"/>
  <c r="O40" i="12"/>
  <c r="I41" i="12"/>
  <c r="J41" i="12"/>
  <c r="P38" i="12"/>
  <c r="O41" i="12" l="1"/>
  <c r="P40" i="12"/>
  <c r="G42" i="12"/>
  <c r="L41" i="12"/>
  <c r="E43" i="12"/>
  <c r="J43" i="12"/>
  <c r="F43" i="12"/>
  <c r="H42" i="12"/>
  <c r="I43" i="12"/>
  <c r="K42" i="12"/>
  <c r="P41" i="12" l="1"/>
  <c r="G43" i="12"/>
  <c r="L42" i="12"/>
  <c r="E44" i="12"/>
  <c r="J44" i="12" s="1"/>
  <c r="I44" i="12"/>
  <c r="F44" i="12"/>
  <c r="K43" i="12"/>
  <c r="H43" i="12"/>
  <c r="O42" i="12"/>
  <c r="E45" i="12" l="1"/>
  <c r="I45" i="12"/>
  <c r="K44" i="12"/>
  <c r="F45" i="12"/>
  <c r="H44" i="12"/>
  <c r="J45" i="12"/>
  <c r="P42" i="12"/>
  <c r="G44" i="12"/>
  <c r="L43" i="12"/>
  <c r="G45" i="12" l="1"/>
  <c r="L44" i="12"/>
  <c r="E46" i="12"/>
  <c r="J46" i="12" s="1"/>
  <c r="K45" i="12"/>
  <c r="H45" i="12"/>
  <c r="F46" i="12"/>
  <c r="O43" i="12"/>
  <c r="O44" i="12" s="1"/>
  <c r="O45" i="12" l="1"/>
  <c r="P43" i="12"/>
  <c r="I46" i="12"/>
  <c r="E47" i="12"/>
  <c r="H46" i="12"/>
  <c r="I47" i="12"/>
  <c r="K46" i="12"/>
  <c r="J47" i="12"/>
  <c r="F47" i="12"/>
  <c r="P44" i="12"/>
  <c r="G46" i="12"/>
  <c r="L45" i="12"/>
  <c r="P45" i="12" l="1"/>
  <c r="E48" i="12"/>
  <c r="K47" i="12"/>
  <c r="H47" i="12"/>
  <c r="I48" i="12"/>
  <c r="F48" i="12"/>
  <c r="J48" i="12"/>
  <c r="G47" i="12"/>
  <c r="L46" i="12"/>
  <c r="O46" i="12"/>
  <c r="O47" i="12" l="1"/>
  <c r="P46" i="12"/>
  <c r="G48" i="12"/>
  <c r="L47" i="12"/>
  <c r="E49" i="12"/>
  <c r="J49" i="12" s="1"/>
  <c r="H48" i="12"/>
  <c r="I49" i="12"/>
  <c r="K48" i="12"/>
  <c r="F49" i="12"/>
  <c r="P47" i="12" l="1"/>
  <c r="G49" i="12"/>
  <c r="L48" i="12"/>
  <c r="E50" i="12"/>
  <c r="K49" i="12"/>
  <c r="J50" i="12"/>
  <c r="I50" i="12"/>
  <c r="F50" i="12"/>
  <c r="H49" i="12"/>
  <c r="O48" i="12"/>
  <c r="P48" i="12" l="1"/>
  <c r="G50" i="12"/>
  <c r="L49" i="12"/>
  <c r="E51" i="12"/>
  <c r="J51" i="12" s="1"/>
  <c r="H50" i="12"/>
  <c r="F51" i="12"/>
  <c r="I51" i="12"/>
  <c r="K50" i="12"/>
  <c r="O49" i="12"/>
  <c r="P49" i="12" l="1"/>
  <c r="E52" i="12"/>
  <c r="K51" i="12"/>
  <c r="H51" i="12"/>
  <c r="F52" i="12"/>
  <c r="I52" i="12"/>
  <c r="J52" i="12"/>
  <c r="G51" i="12"/>
  <c r="L50" i="12"/>
  <c r="G52" i="12" l="1"/>
  <c r="L51" i="12"/>
  <c r="E53" i="12"/>
  <c r="K52" i="12"/>
  <c r="H52" i="12"/>
  <c r="F53" i="12"/>
  <c r="J53" i="12"/>
  <c r="I53" i="12"/>
  <c r="O50" i="12"/>
  <c r="O51" i="12" s="1"/>
  <c r="O52" i="12" l="1"/>
  <c r="P50" i="12"/>
  <c r="P51" i="12"/>
  <c r="E54" i="12"/>
  <c r="J54" i="12"/>
  <c r="K53" i="12"/>
  <c r="H53" i="12"/>
  <c r="F54" i="12"/>
  <c r="G53" i="12"/>
  <c r="L52" i="12"/>
  <c r="P52" i="12" l="1"/>
  <c r="G54" i="12"/>
  <c r="L53" i="12"/>
  <c r="E55" i="12"/>
  <c r="I55" i="12"/>
  <c r="J55" i="12"/>
  <c r="H54" i="12"/>
  <c r="F55" i="12"/>
  <c r="K54" i="12"/>
  <c r="I54" i="12"/>
  <c r="O53" i="12"/>
  <c r="P53" i="12" l="1"/>
  <c r="E56" i="12"/>
  <c r="J56" i="12"/>
  <c r="K55" i="12"/>
  <c r="I56" i="12"/>
  <c r="H55" i="12"/>
  <c r="F56" i="12"/>
  <c r="G55" i="12"/>
  <c r="L54" i="12"/>
  <c r="G56" i="12" l="1"/>
  <c r="L55" i="12"/>
  <c r="E57" i="12"/>
  <c r="J57" i="12" s="1"/>
  <c r="K56" i="12"/>
  <c r="H56" i="12"/>
  <c r="F57" i="12"/>
  <c r="O54" i="12"/>
  <c r="O55" i="12" s="1"/>
  <c r="P55" i="12" l="1"/>
  <c r="I57" i="12"/>
  <c r="G57" i="12"/>
  <c r="L56" i="12"/>
  <c r="E58" i="12"/>
  <c r="K57" i="12"/>
  <c r="I58" i="12"/>
  <c r="H57" i="12"/>
  <c r="F58" i="12"/>
  <c r="P54" i="12"/>
  <c r="E59" i="12" l="1"/>
  <c r="J59" i="12" s="1"/>
  <c r="K58" i="12"/>
  <c r="I59" i="12"/>
  <c r="H58" i="12"/>
  <c r="F59" i="12"/>
  <c r="P56" i="12"/>
  <c r="G58" i="12"/>
  <c r="L57" i="12"/>
  <c r="J58" i="12"/>
  <c r="O56" i="12"/>
  <c r="G59" i="12" l="1"/>
  <c r="L58" i="12"/>
  <c r="O57" i="12"/>
  <c r="O58" i="12" s="1"/>
  <c r="E60" i="12"/>
  <c r="K59" i="12"/>
  <c r="J60" i="12"/>
  <c r="I60" i="12"/>
  <c r="H59" i="12"/>
  <c r="F60" i="12"/>
  <c r="E61" i="12" l="1"/>
  <c r="J61" i="12" s="1"/>
  <c r="F61" i="12"/>
  <c r="K60" i="12"/>
  <c r="H60" i="12"/>
  <c r="G60" i="12"/>
  <c r="L59" i="12"/>
  <c r="P58" i="12"/>
  <c r="P57" i="12"/>
  <c r="I61" i="12" l="1"/>
  <c r="G61" i="12"/>
  <c r="L60" i="12"/>
  <c r="O59" i="12"/>
  <c r="O60" i="12" s="1"/>
  <c r="E62" i="12"/>
  <c r="K61" i="12"/>
  <c r="J62" i="12"/>
  <c r="I62" i="12"/>
  <c r="F62" i="12"/>
  <c r="H61" i="12"/>
  <c r="E63" i="12" l="1"/>
  <c r="J63" i="12" s="1"/>
  <c r="K62" i="12"/>
  <c r="I63" i="12"/>
  <c r="F63" i="12"/>
  <c r="H62" i="12"/>
  <c r="P60" i="12"/>
  <c r="G62" i="12"/>
  <c r="L61" i="12"/>
  <c r="P59" i="12"/>
  <c r="P61" i="12" l="1"/>
  <c r="G63" i="12"/>
  <c r="L62" i="12"/>
  <c r="P62" i="12" s="1"/>
  <c r="O61" i="12"/>
  <c r="O62" i="12" s="1"/>
  <c r="E64" i="12"/>
  <c r="H63" i="12"/>
  <c r="J64" i="12"/>
  <c r="K63" i="12"/>
  <c r="I64" i="12"/>
  <c r="F64" i="12"/>
  <c r="E65" i="12" l="1"/>
  <c r="I65" i="12"/>
  <c r="K64" i="12"/>
  <c r="H64" i="12"/>
  <c r="J65" i="12"/>
  <c r="F65" i="12"/>
  <c r="G64" i="12"/>
  <c r="L63" i="12"/>
  <c r="O63" i="12" l="1"/>
  <c r="G65" i="12"/>
  <c r="L64" i="12"/>
  <c r="E66" i="12"/>
  <c r="J66" i="12"/>
  <c r="K65" i="12"/>
  <c r="H65" i="12"/>
  <c r="I66" i="12"/>
  <c r="F66" i="12"/>
  <c r="O64" i="12" l="1"/>
  <c r="O65" i="12" s="1"/>
  <c r="P63" i="12"/>
  <c r="E67" i="12"/>
  <c r="H66" i="12"/>
  <c r="J67" i="12"/>
  <c r="K66" i="12"/>
  <c r="I67" i="12"/>
  <c r="F67" i="12"/>
  <c r="G66" i="12"/>
  <c r="L65" i="12"/>
  <c r="O66" i="12" l="1"/>
  <c r="P65" i="12"/>
  <c r="P64" i="12"/>
  <c r="G67" i="12"/>
  <c r="L66" i="12"/>
  <c r="E68" i="12"/>
  <c r="J68" i="12"/>
  <c r="I68" i="12"/>
  <c r="H67" i="12"/>
  <c r="K67" i="12"/>
  <c r="F68" i="12"/>
  <c r="P66" i="12" l="1"/>
  <c r="E69" i="12"/>
  <c r="J69" i="12"/>
  <c r="K68" i="12"/>
  <c r="I69" i="12"/>
  <c r="H68" i="12"/>
  <c r="F69" i="12"/>
  <c r="G68" i="12"/>
  <c r="L67" i="12"/>
  <c r="O67" i="12" l="1"/>
  <c r="O68" i="12" s="1"/>
  <c r="G69" i="12"/>
  <c r="L68" i="12"/>
  <c r="E70" i="12"/>
  <c r="K69" i="12"/>
  <c r="J70" i="12"/>
  <c r="I70" i="12"/>
  <c r="H69" i="12"/>
  <c r="F70" i="12"/>
  <c r="P68" i="12" l="1"/>
  <c r="O69" i="12"/>
  <c r="P67" i="12"/>
  <c r="E71" i="12"/>
  <c r="K70" i="12"/>
  <c r="F71" i="12"/>
  <c r="J71" i="12"/>
  <c r="H70" i="12"/>
  <c r="I71" i="12"/>
  <c r="G70" i="12"/>
  <c r="L69" i="12"/>
  <c r="P69" i="12" l="1"/>
  <c r="G71" i="12"/>
  <c r="L70" i="12"/>
  <c r="E72" i="12"/>
  <c r="K71" i="12"/>
  <c r="J72" i="12"/>
  <c r="F72" i="12"/>
  <c r="I72" i="12"/>
  <c r="H71" i="12"/>
  <c r="O70" i="12" l="1"/>
  <c r="E73" i="12"/>
  <c r="J73" i="12" s="1"/>
  <c r="K72" i="12"/>
  <c r="F73" i="12"/>
  <c r="I73" i="12"/>
  <c r="H72" i="12"/>
  <c r="G72" i="12"/>
  <c r="L71" i="12"/>
  <c r="O71" i="12" l="1"/>
  <c r="P70" i="12"/>
  <c r="G73" i="12"/>
  <c r="L72" i="12"/>
  <c r="E74" i="12"/>
  <c r="I74" i="12" s="1"/>
  <c r="J74" i="12"/>
  <c r="F74" i="12"/>
  <c r="H73" i="12"/>
  <c r="K73" i="12"/>
  <c r="O72" i="12" l="1"/>
  <c r="O73" i="12" s="1"/>
  <c r="P71" i="12"/>
  <c r="E75" i="12"/>
  <c r="I75" i="12"/>
  <c r="K74" i="12"/>
  <c r="J75" i="12"/>
  <c r="F75" i="12"/>
  <c r="H74" i="12"/>
  <c r="G74" i="12"/>
  <c r="L73" i="12"/>
  <c r="P73" i="12" l="1"/>
  <c r="P72" i="12"/>
  <c r="G75" i="12"/>
  <c r="L74" i="12"/>
  <c r="E76" i="12"/>
  <c r="J76" i="12" s="1"/>
  <c r="H75" i="12"/>
  <c r="F76" i="12"/>
  <c r="K75" i="12"/>
  <c r="P74" i="12" l="1"/>
  <c r="I76" i="12"/>
  <c r="O74" i="12"/>
  <c r="O75" i="12" s="1"/>
  <c r="E77" i="12"/>
  <c r="H76" i="12"/>
  <c r="K76" i="12"/>
  <c r="I77" i="12"/>
  <c r="J77" i="12"/>
  <c r="F77" i="12"/>
  <c r="G76" i="12"/>
  <c r="L75" i="12"/>
  <c r="P75" i="12" s="1"/>
  <c r="G77" i="12" l="1"/>
  <c r="L76" i="12"/>
  <c r="E78" i="12"/>
  <c r="J78" i="12" s="1"/>
  <c r="H77" i="12"/>
  <c r="K77" i="12"/>
  <c r="I78" i="12"/>
  <c r="F78" i="12"/>
  <c r="O76" i="12" l="1"/>
  <c r="E79" i="12"/>
  <c r="J79" i="12"/>
  <c r="I79" i="12"/>
  <c r="H78" i="12"/>
  <c r="K78" i="12"/>
  <c r="F79" i="12"/>
  <c r="G78" i="12"/>
  <c r="L77" i="12"/>
  <c r="O77" i="12" l="1"/>
  <c r="P77" i="12" s="1"/>
  <c r="P76" i="12"/>
  <c r="G79" i="12"/>
  <c r="L78" i="12"/>
  <c r="E80" i="12"/>
  <c r="J80" i="12" s="1"/>
  <c r="H79" i="12"/>
  <c r="K79" i="12"/>
  <c r="F80" i="12"/>
  <c r="I80" i="12" l="1"/>
  <c r="O78" i="12"/>
  <c r="O79" i="12" s="1"/>
  <c r="E81" i="12"/>
  <c r="K80" i="12"/>
  <c r="J81" i="12"/>
  <c r="I81" i="12"/>
  <c r="F81" i="12"/>
  <c r="H80" i="12"/>
  <c r="G80" i="12"/>
  <c r="L79" i="12"/>
  <c r="P79" i="12" l="1"/>
  <c r="P78" i="12"/>
  <c r="G81" i="12"/>
  <c r="L80" i="12"/>
  <c r="E82" i="12"/>
  <c r="K81" i="12"/>
  <c r="J82" i="12"/>
  <c r="F82" i="12"/>
  <c r="I82" i="12"/>
  <c r="H81" i="12"/>
  <c r="O80" i="12" l="1"/>
  <c r="O81" i="12" s="1"/>
  <c r="E83" i="12"/>
  <c r="K82" i="12"/>
  <c r="F83" i="12"/>
  <c r="I83" i="12"/>
  <c r="H82" i="12"/>
  <c r="J83" i="12"/>
  <c r="G82" i="12"/>
  <c r="L81" i="12"/>
  <c r="P81" i="12" l="1"/>
  <c r="P80" i="12"/>
  <c r="G83" i="12"/>
  <c r="L82" i="12"/>
  <c r="E84" i="12"/>
  <c r="I84" i="12" s="1"/>
  <c r="K83" i="12"/>
  <c r="F84" i="12"/>
  <c r="H83" i="12"/>
  <c r="P82" i="12" l="1"/>
  <c r="J84" i="12"/>
  <c r="O82" i="12"/>
  <c r="O83" i="12" s="1"/>
  <c r="E85" i="12"/>
  <c r="I85" i="12"/>
  <c r="K84" i="12"/>
  <c r="F85" i="12"/>
  <c r="J85" i="12"/>
  <c r="H84" i="12"/>
  <c r="G84" i="12"/>
  <c r="L83" i="12"/>
  <c r="P83" i="12" s="1"/>
  <c r="G85" i="12" l="1"/>
  <c r="L84" i="12"/>
  <c r="E86" i="12"/>
  <c r="J86" i="12" s="1"/>
  <c r="I86" i="12"/>
  <c r="K85" i="12"/>
  <c r="H85" i="12"/>
  <c r="F86" i="12"/>
  <c r="O84" i="12" l="1"/>
  <c r="E87" i="12"/>
  <c r="H86" i="12"/>
  <c r="K86" i="12"/>
  <c r="J87" i="12"/>
  <c r="I87" i="12"/>
  <c r="F87" i="12"/>
  <c r="G86" i="12"/>
  <c r="L85" i="12"/>
  <c r="O85" i="12" l="1"/>
  <c r="O86" i="12" s="1"/>
  <c r="P84" i="12"/>
  <c r="G87" i="12"/>
  <c r="L86" i="12"/>
  <c r="E88" i="12"/>
  <c r="J88" i="12" s="1"/>
  <c r="H87" i="12"/>
  <c r="K87" i="12"/>
  <c r="I88" i="12"/>
  <c r="F88" i="12"/>
  <c r="P86" i="12" l="1"/>
  <c r="O87" i="12"/>
  <c r="P85" i="12"/>
  <c r="E89" i="12"/>
  <c r="J89" i="12"/>
  <c r="H88" i="12"/>
  <c r="K88" i="12"/>
  <c r="I89" i="12"/>
  <c r="F89" i="12"/>
  <c r="G88" i="12"/>
  <c r="L87" i="12"/>
  <c r="P87" i="12" l="1"/>
  <c r="G89" i="12"/>
  <c r="L88" i="12"/>
  <c r="E90" i="12"/>
  <c r="I90" i="12" s="1"/>
  <c r="K89" i="12"/>
  <c r="H89" i="12"/>
  <c r="F90" i="12"/>
  <c r="J90" i="12" l="1"/>
  <c r="O88" i="12"/>
  <c r="O89" i="12" s="1"/>
  <c r="E91" i="12"/>
  <c r="J91" i="12"/>
  <c r="I91" i="12"/>
  <c r="F91" i="12"/>
  <c r="K90" i="12"/>
  <c r="H90" i="12"/>
  <c r="G90" i="12"/>
  <c r="L89" i="12"/>
  <c r="P89" i="12" l="1"/>
  <c r="P88" i="12"/>
  <c r="G91" i="12"/>
  <c r="L90" i="12"/>
  <c r="E92" i="12"/>
  <c r="K91" i="12"/>
  <c r="J92" i="12"/>
  <c r="I92" i="12"/>
  <c r="F92" i="12"/>
  <c r="H91" i="12"/>
  <c r="O90" i="12" l="1"/>
  <c r="E93" i="12"/>
  <c r="K92" i="12"/>
  <c r="J93" i="12"/>
  <c r="H92" i="12"/>
  <c r="F93" i="12"/>
  <c r="I93" i="12"/>
  <c r="G92" i="12"/>
  <c r="L91" i="12"/>
  <c r="O91" i="12" l="1"/>
  <c r="O92" i="12" s="1"/>
  <c r="P90" i="12"/>
  <c r="G93" i="12"/>
  <c r="L92" i="12"/>
  <c r="P92" i="12" s="1"/>
  <c r="E94" i="12"/>
  <c r="J94" i="12" s="1"/>
  <c r="H93" i="12"/>
  <c r="K93" i="12"/>
  <c r="F94" i="12"/>
  <c r="I94" i="12" l="1"/>
  <c r="P91" i="12"/>
  <c r="E95" i="12"/>
  <c r="I95" i="12"/>
  <c r="K94" i="12"/>
  <c r="J95" i="12"/>
  <c r="H94" i="12"/>
  <c r="F95" i="12"/>
  <c r="G94" i="12"/>
  <c r="L93" i="12"/>
  <c r="O93" i="12" l="1"/>
  <c r="O94" i="12" s="1"/>
  <c r="G95" i="12"/>
  <c r="L94" i="12"/>
  <c r="E96" i="12"/>
  <c r="K95" i="12"/>
  <c r="J96" i="12"/>
  <c r="I96" i="12"/>
  <c r="H95" i="12"/>
  <c r="F96" i="12"/>
  <c r="P94" i="12" l="1"/>
  <c r="P93" i="12"/>
  <c r="E97" i="12"/>
  <c r="H96" i="12"/>
  <c r="K96" i="12"/>
  <c r="J97" i="12"/>
  <c r="I97" i="12"/>
  <c r="F97" i="12"/>
  <c r="G96" i="12"/>
  <c r="L95" i="12"/>
  <c r="O95" i="12" l="1"/>
  <c r="O96" i="12" s="1"/>
  <c r="G97" i="12"/>
  <c r="L96" i="12"/>
  <c r="E98" i="12"/>
  <c r="H97" i="12"/>
  <c r="J98" i="12"/>
  <c r="K97" i="12"/>
  <c r="I98" i="12"/>
  <c r="F98" i="12"/>
  <c r="P96" i="12" l="1"/>
  <c r="O97" i="12"/>
  <c r="P95" i="12"/>
  <c r="E99" i="12"/>
  <c r="J99" i="12"/>
  <c r="H98" i="12"/>
  <c r="K98" i="12"/>
  <c r="I99" i="12"/>
  <c r="F99" i="12"/>
  <c r="G98" i="12"/>
  <c r="L97" i="12"/>
  <c r="P97" i="12" l="1"/>
  <c r="G99" i="12"/>
  <c r="L98" i="12"/>
  <c r="E100" i="12"/>
  <c r="J100" i="12" s="1"/>
  <c r="K99" i="12"/>
  <c r="H99" i="12"/>
  <c r="F100" i="12"/>
  <c r="I100" i="12"/>
  <c r="O98" i="12" l="1"/>
  <c r="E101" i="12"/>
  <c r="I101" i="12"/>
  <c r="K100" i="12"/>
  <c r="F101" i="12"/>
  <c r="J101" i="12"/>
  <c r="H100" i="12"/>
  <c r="G100" i="12"/>
  <c r="L99" i="12"/>
  <c r="O99" i="12" l="1"/>
  <c r="O100" i="12" s="1"/>
  <c r="P98" i="12"/>
  <c r="G101" i="12"/>
  <c r="L100" i="12"/>
  <c r="E102" i="12"/>
  <c r="K101" i="12"/>
  <c r="J102" i="12"/>
  <c r="I102" i="12"/>
  <c r="F102" i="12"/>
  <c r="H101" i="12"/>
  <c r="P100" i="12" l="1"/>
  <c r="P99" i="12"/>
  <c r="E103" i="12"/>
  <c r="I103" i="12" s="1"/>
  <c r="K102" i="12"/>
  <c r="F103" i="12"/>
  <c r="J103" i="12"/>
  <c r="H102" i="12"/>
  <c r="G102" i="12"/>
  <c r="L101" i="12"/>
  <c r="O101" i="12" l="1"/>
  <c r="O102" i="12" s="1"/>
  <c r="G103" i="12"/>
  <c r="L102" i="12"/>
  <c r="E104" i="12"/>
  <c r="K103" i="12"/>
  <c r="J104" i="12"/>
  <c r="F104" i="12"/>
  <c r="H103" i="12"/>
  <c r="I104" i="12"/>
  <c r="P102" i="12" l="1"/>
  <c r="P101" i="12"/>
  <c r="E105" i="12"/>
  <c r="I105" i="12" s="1"/>
  <c r="F105" i="12"/>
  <c r="H104" i="12"/>
  <c r="K104" i="12"/>
  <c r="G104" i="12"/>
  <c r="L103" i="12"/>
  <c r="J105" i="12" l="1"/>
  <c r="O103" i="12"/>
  <c r="G105" i="12"/>
  <c r="L104" i="12"/>
  <c r="E106" i="12"/>
  <c r="J106" i="12"/>
  <c r="H105" i="12"/>
  <c r="I106" i="12"/>
  <c r="F106" i="12"/>
  <c r="K105" i="12"/>
  <c r="O104" i="12" l="1"/>
  <c r="O105" i="12" s="1"/>
  <c r="P103" i="12"/>
  <c r="E107" i="12"/>
  <c r="K106" i="12"/>
  <c r="H106" i="12"/>
  <c r="I107" i="12"/>
  <c r="F107" i="12"/>
  <c r="J107" i="12"/>
  <c r="G106" i="12"/>
  <c r="L105" i="12"/>
  <c r="P105" i="12" l="1"/>
  <c r="P104" i="12"/>
  <c r="G107" i="12"/>
  <c r="L106" i="12"/>
  <c r="E108" i="12"/>
  <c r="I108" i="12" s="1"/>
  <c r="K107" i="12"/>
  <c r="H107" i="12"/>
  <c r="J108" i="12"/>
  <c r="F108" i="12"/>
  <c r="P106" i="12" l="1"/>
  <c r="O106" i="12"/>
  <c r="O107" i="12" s="1"/>
  <c r="E109" i="12"/>
  <c r="J109" i="12"/>
  <c r="K108" i="12"/>
  <c r="H108" i="12"/>
  <c r="I109" i="12"/>
  <c r="F109" i="12"/>
  <c r="G108" i="12"/>
  <c r="L107" i="12"/>
  <c r="O108" i="12" l="1"/>
  <c r="P107" i="12"/>
  <c r="G109" i="12"/>
  <c r="L108" i="12"/>
  <c r="E110" i="12"/>
  <c r="I110" i="12" s="1"/>
  <c r="H109" i="12"/>
  <c r="K109" i="12"/>
  <c r="F110" i="12"/>
  <c r="J110" i="12"/>
  <c r="P108" i="12" l="1"/>
  <c r="E111" i="12"/>
  <c r="K110" i="12"/>
  <c r="J111" i="12"/>
  <c r="F111" i="12"/>
  <c r="I111" i="12"/>
  <c r="H110" i="12"/>
  <c r="G110" i="12"/>
  <c r="L109" i="12"/>
  <c r="O109" i="12" l="1"/>
  <c r="G111" i="12"/>
  <c r="L110" i="12"/>
  <c r="E112" i="12"/>
  <c r="I112" i="12" s="1"/>
  <c r="K111" i="12"/>
  <c r="J112" i="12"/>
  <c r="F112" i="12"/>
  <c r="H111" i="12"/>
  <c r="O110" i="12" l="1"/>
  <c r="O111" i="12" s="1"/>
  <c r="P109" i="12"/>
  <c r="E113" i="12"/>
  <c r="J113" i="12"/>
  <c r="I113" i="12"/>
  <c r="F113" i="12"/>
  <c r="H112" i="12"/>
  <c r="K112" i="12"/>
  <c r="G112" i="12"/>
  <c r="L111" i="12"/>
  <c r="P111" i="12" l="1"/>
  <c r="P110" i="12"/>
  <c r="G113" i="12"/>
  <c r="L112" i="12"/>
  <c r="E114" i="12"/>
  <c r="I114" i="12" s="1"/>
  <c r="K113" i="12"/>
  <c r="F114" i="12"/>
  <c r="H113" i="12"/>
  <c r="J114" i="12" l="1"/>
  <c r="O112" i="12"/>
  <c r="O113" i="12" s="1"/>
  <c r="E115" i="12"/>
  <c r="K114" i="12"/>
  <c r="I115" i="12"/>
  <c r="F115" i="12"/>
  <c r="J115" i="12"/>
  <c r="H114" i="12"/>
  <c r="G114" i="12"/>
  <c r="L113" i="12"/>
  <c r="P113" i="12" l="1"/>
  <c r="P112" i="12"/>
  <c r="G115" i="12"/>
  <c r="L114" i="12"/>
  <c r="E116" i="12"/>
  <c r="J116" i="12" s="1"/>
  <c r="K115" i="12"/>
  <c r="I116" i="12"/>
  <c r="H115" i="12"/>
  <c r="F116" i="12"/>
  <c r="O114" i="12" l="1"/>
  <c r="E117" i="12"/>
  <c r="H116" i="12"/>
  <c r="J117" i="12"/>
  <c r="I117" i="12"/>
  <c r="K116" i="12"/>
  <c r="F117" i="12"/>
  <c r="G116" i="12"/>
  <c r="L115" i="12"/>
  <c r="O115" i="12" l="1"/>
  <c r="O116" i="12" s="1"/>
  <c r="P114" i="12"/>
  <c r="G117" i="12"/>
  <c r="L116" i="12"/>
  <c r="E118" i="12"/>
  <c r="I118" i="12" s="1"/>
  <c r="H117" i="12"/>
  <c r="J118" i="12"/>
  <c r="K117" i="12"/>
  <c r="F118" i="12"/>
  <c r="P116" i="12" l="1"/>
  <c r="O117" i="12"/>
  <c r="P115" i="12"/>
  <c r="E119" i="12"/>
  <c r="J119" i="12"/>
  <c r="K118" i="12"/>
  <c r="H118" i="12"/>
  <c r="F119" i="12"/>
  <c r="I119" i="12"/>
  <c r="G118" i="12"/>
  <c r="L117" i="12"/>
  <c r="P117" i="12" l="1"/>
  <c r="G119" i="12"/>
  <c r="L118" i="12"/>
  <c r="E120" i="12"/>
  <c r="K119" i="12"/>
  <c r="I120" i="12"/>
  <c r="H119" i="12"/>
  <c r="J120" i="12"/>
  <c r="F120" i="12"/>
  <c r="O118" i="12" l="1"/>
  <c r="O119" i="12" s="1"/>
  <c r="E121" i="12"/>
  <c r="K120" i="12"/>
  <c r="J121" i="12"/>
  <c r="F121" i="12"/>
  <c r="I121" i="12"/>
  <c r="H120" i="12"/>
  <c r="G120" i="12"/>
  <c r="L119" i="12"/>
  <c r="O120" i="12" l="1"/>
  <c r="P119" i="12"/>
  <c r="P118" i="12"/>
  <c r="G121" i="12"/>
  <c r="L120" i="12"/>
  <c r="E122" i="12"/>
  <c r="J122" i="12" s="1"/>
  <c r="K121" i="12"/>
  <c r="H121" i="12"/>
  <c r="F122" i="12"/>
  <c r="I122" i="12"/>
  <c r="P120" i="12" l="1"/>
  <c r="E123" i="12"/>
  <c r="I123" i="12"/>
  <c r="J123" i="12"/>
  <c r="K122" i="12"/>
  <c r="K123" i="12" s="1"/>
  <c r="H122" i="12"/>
  <c r="F123" i="12"/>
  <c r="G122" i="12"/>
  <c r="L121" i="12"/>
  <c r="O121" i="12" l="1"/>
  <c r="O122" i="12" s="1"/>
  <c r="G123" i="12"/>
  <c r="L122" i="12"/>
  <c r="E124" i="12"/>
  <c r="J124" i="12" s="1"/>
  <c r="H123" i="12"/>
  <c r="H124" i="12" s="1"/>
  <c r="F124" i="12"/>
  <c r="P122" i="12" l="1"/>
  <c r="I124" i="12"/>
  <c r="K124" i="12" s="1"/>
  <c r="K125" i="12" s="1"/>
  <c r="O123" i="12"/>
  <c r="P121" i="12"/>
  <c r="E125" i="12"/>
  <c r="H125" i="12" s="1"/>
  <c r="I125" i="12"/>
  <c r="J125" i="12"/>
  <c r="F125" i="12"/>
  <c r="G124" i="12"/>
  <c r="L123" i="12"/>
  <c r="O124" i="12" l="1"/>
  <c r="P123" i="12"/>
  <c r="G125" i="12"/>
  <c r="L124" i="12"/>
  <c r="E126" i="12"/>
  <c r="H126" i="12" s="1"/>
  <c r="F126" i="12"/>
  <c r="J126" i="12" l="1"/>
  <c r="I126" i="12"/>
  <c r="O125" i="12"/>
  <c r="P124" i="12"/>
  <c r="K126" i="12"/>
  <c r="E127" i="12"/>
  <c r="H127" i="12" s="1"/>
  <c r="I127" i="12"/>
  <c r="J127" i="12"/>
  <c r="F127" i="12"/>
  <c r="G126" i="12"/>
  <c r="L125" i="12"/>
  <c r="K127" i="12" l="1"/>
  <c r="P125" i="12"/>
  <c r="G127" i="12"/>
  <c r="L126" i="12"/>
  <c r="E128" i="12"/>
  <c r="H128" i="12" s="1"/>
  <c r="J128" i="12"/>
  <c r="F128" i="12"/>
  <c r="O126" i="12" l="1"/>
  <c r="O127" i="12" s="1"/>
  <c r="I128" i="12"/>
  <c r="E129" i="12"/>
  <c r="H129" i="12" s="1"/>
  <c r="F129" i="12"/>
  <c r="G128" i="12"/>
  <c r="L127" i="12"/>
  <c r="I129" i="12" l="1"/>
  <c r="J129" i="12"/>
  <c r="P126" i="12"/>
  <c r="K128" i="12"/>
  <c r="K129" i="12" s="1"/>
  <c r="K130" i="12" s="1"/>
  <c r="P127" i="12"/>
  <c r="G129" i="12"/>
  <c r="L128" i="12"/>
  <c r="E130" i="12"/>
  <c r="H130" i="12" s="1"/>
  <c r="J130" i="12"/>
  <c r="I130" i="12"/>
  <c r="F130" i="12"/>
  <c r="O128" i="12" l="1"/>
  <c r="O129" i="12" s="1"/>
  <c r="E131" i="12"/>
  <c r="H131" i="12" s="1"/>
  <c r="J131" i="12"/>
  <c r="F131" i="12"/>
  <c r="I131" i="12"/>
  <c r="G130" i="12"/>
  <c r="L129" i="12"/>
  <c r="O130" i="12" l="1"/>
  <c r="K131" i="12"/>
  <c r="P128" i="12"/>
  <c r="P129" i="12"/>
  <c r="G131" i="12"/>
  <c r="L130" i="12"/>
  <c r="E132" i="12"/>
  <c r="H132" i="12" s="1"/>
  <c r="F132" i="12"/>
  <c r="H133" i="12" l="1"/>
  <c r="O131" i="12"/>
  <c r="P130" i="12"/>
  <c r="K132" i="12"/>
  <c r="K133" i="12" s="1"/>
  <c r="I132" i="12"/>
  <c r="J132" i="12"/>
  <c r="E133" i="12"/>
  <c r="J133" i="12"/>
  <c r="F133" i="12"/>
  <c r="I133" i="12"/>
  <c r="G132" i="12"/>
  <c r="L131" i="12"/>
  <c r="P131" i="12" s="1"/>
  <c r="G133" i="12" l="1"/>
  <c r="L132" i="12"/>
  <c r="E134" i="12"/>
  <c r="K134" i="12" s="1"/>
  <c r="I134" i="12"/>
  <c r="F134" i="12"/>
  <c r="J134" i="12"/>
  <c r="H134" i="12" l="1"/>
  <c r="O132" i="12"/>
  <c r="O133" i="12" s="1"/>
  <c r="E135" i="12"/>
  <c r="F135" i="12"/>
  <c r="G134" i="12"/>
  <c r="L133" i="12"/>
  <c r="P132" i="12" l="1"/>
  <c r="P133" i="12"/>
  <c r="I135" i="12"/>
  <c r="J135" i="12"/>
  <c r="H135" i="12"/>
  <c r="G135" i="12"/>
  <c r="L134" i="12"/>
  <c r="E136" i="12"/>
  <c r="I136" i="12" s="1"/>
  <c r="F136" i="12"/>
  <c r="H136" i="12" l="1"/>
  <c r="J136" i="12"/>
  <c r="O134" i="12"/>
  <c r="O135" i="12" s="1"/>
  <c r="K135" i="12"/>
  <c r="K136" i="12" s="1"/>
  <c r="E137" i="12"/>
  <c r="I137" i="12"/>
  <c r="J137" i="12"/>
  <c r="F137" i="12"/>
  <c r="G136" i="12"/>
  <c r="L135" i="12"/>
  <c r="K137" i="12" l="1"/>
  <c r="P135" i="12"/>
  <c r="H137" i="12"/>
  <c r="P134" i="12"/>
  <c r="G137" i="12"/>
  <c r="L136" i="12"/>
  <c r="E138" i="12"/>
  <c r="J138" i="12" s="1"/>
  <c r="F138" i="12"/>
  <c r="I138" i="12" l="1"/>
  <c r="O136" i="12"/>
  <c r="H138" i="12"/>
  <c r="K138" i="12"/>
  <c r="E139" i="12"/>
  <c r="J139" i="12"/>
  <c r="I139" i="12"/>
  <c r="F139" i="12"/>
  <c r="G138" i="12"/>
  <c r="L137" i="12"/>
  <c r="K139" i="12" l="1"/>
  <c r="H139" i="12"/>
  <c r="O137" i="12"/>
  <c r="O138" i="12" s="1"/>
  <c r="P136" i="12"/>
  <c r="G139" i="12"/>
  <c r="L138" i="12"/>
  <c r="E140" i="12"/>
  <c r="I140" i="12" s="1"/>
  <c r="F140" i="12"/>
  <c r="J140" i="12" l="1"/>
  <c r="P138" i="12"/>
  <c r="P137" i="12"/>
  <c r="E141" i="12"/>
  <c r="J141" i="12"/>
  <c r="K140" i="12"/>
  <c r="I141" i="12"/>
  <c r="F141" i="12"/>
  <c r="H140" i="12"/>
  <c r="G140" i="12"/>
  <c r="L139" i="12"/>
  <c r="O139" i="12" l="1"/>
  <c r="O140" i="12" s="1"/>
  <c r="G141" i="12"/>
  <c r="L140" i="12"/>
  <c r="E142" i="12"/>
  <c r="J142" i="12"/>
  <c r="I142" i="12"/>
  <c r="F142" i="12"/>
  <c r="K141" i="12"/>
  <c r="H141" i="12"/>
  <c r="P140" i="12" l="1"/>
  <c r="O141" i="12"/>
  <c r="P139" i="12"/>
  <c r="E143" i="12"/>
  <c r="K142" i="12"/>
  <c r="H142" i="12"/>
  <c r="I143" i="12"/>
  <c r="F143" i="12"/>
  <c r="J143" i="12"/>
  <c r="G142" i="12"/>
  <c r="L141" i="12"/>
  <c r="K143" i="12" l="1"/>
  <c r="P141" i="12"/>
  <c r="G143" i="12"/>
  <c r="L142" i="12"/>
  <c r="E144" i="12"/>
  <c r="J144" i="12" s="1"/>
  <c r="H143" i="12"/>
  <c r="I144" i="12"/>
  <c r="F144" i="12"/>
  <c r="H144" i="12" l="1"/>
  <c r="O142" i="12"/>
  <c r="K144" i="12"/>
  <c r="E145" i="12"/>
  <c r="J145" i="12"/>
  <c r="I145" i="12"/>
  <c r="F145" i="12"/>
  <c r="G144" i="12"/>
  <c r="L143" i="12"/>
  <c r="K145" i="12" l="1"/>
  <c r="O143" i="12"/>
  <c r="O144" i="12" s="1"/>
  <c r="P142" i="12"/>
  <c r="H145" i="12"/>
  <c r="G145" i="12"/>
  <c r="L144" i="12"/>
  <c r="E146" i="12"/>
  <c r="J146" i="12" s="1"/>
  <c r="F146" i="12"/>
  <c r="I146" i="12" l="1"/>
  <c r="P144" i="12"/>
  <c r="H146" i="12"/>
  <c r="O145" i="12"/>
  <c r="K146" i="12"/>
  <c r="P143" i="12"/>
  <c r="E147" i="12"/>
  <c r="I147" i="12"/>
  <c r="J147" i="12"/>
  <c r="F147" i="12"/>
  <c r="G146" i="12"/>
  <c r="L145" i="12"/>
  <c r="P145" i="12" l="1"/>
  <c r="G147" i="12"/>
  <c r="L146" i="12"/>
  <c r="E148" i="12"/>
  <c r="I148" i="12" s="1"/>
  <c r="H147" i="12"/>
  <c r="K147" i="12"/>
  <c r="J148" i="12"/>
  <c r="F148" i="12"/>
  <c r="O146" i="12" l="1"/>
  <c r="E149" i="12"/>
  <c r="K148" i="12"/>
  <c r="J149" i="12"/>
  <c r="I149" i="12"/>
  <c r="F149" i="12"/>
  <c r="H148" i="12"/>
  <c r="G148" i="12"/>
  <c r="L147" i="12"/>
  <c r="O147" i="12" l="1"/>
  <c r="O148" i="12" s="1"/>
  <c r="P146" i="12"/>
  <c r="G149" i="12"/>
  <c r="L148" i="12"/>
  <c r="E150" i="12"/>
  <c r="J150" i="12" s="1"/>
  <c r="K149" i="12"/>
  <c r="H149" i="12"/>
  <c r="F150" i="12"/>
  <c r="I150" i="12" l="1"/>
  <c r="P148" i="12"/>
  <c r="O149" i="12"/>
  <c r="P147" i="12"/>
  <c r="E151" i="12"/>
  <c r="J151" i="12"/>
  <c r="F151" i="12"/>
  <c r="K150" i="12"/>
  <c r="H150" i="12"/>
  <c r="I151" i="12"/>
  <c r="G150" i="12"/>
  <c r="L149" i="12"/>
  <c r="P149" i="12" l="1"/>
  <c r="G151" i="12"/>
  <c r="L150" i="12"/>
  <c r="E152" i="12"/>
  <c r="K151" i="12"/>
  <c r="J152" i="12"/>
  <c r="F152" i="12"/>
  <c r="I152" i="12"/>
  <c r="H151" i="12"/>
  <c r="O150" i="12" l="1"/>
  <c r="E153" i="12"/>
  <c r="K152" i="12"/>
  <c r="J153" i="12"/>
  <c r="F153" i="12"/>
  <c r="I153" i="12"/>
  <c r="H152" i="12"/>
  <c r="G152" i="12"/>
  <c r="L151" i="12"/>
  <c r="O151" i="12" l="1"/>
  <c r="P151" i="12" s="1"/>
  <c r="P150" i="12"/>
  <c r="G153" i="12"/>
  <c r="L152" i="12"/>
  <c r="E154" i="12"/>
  <c r="I154" i="12" s="1"/>
  <c r="K153" i="12"/>
  <c r="H153" i="12"/>
  <c r="F154" i="12"/>
  <c r="J154" i="12"/>
  <c r="O152" i="12" l="1"/>
  <c r="E155" i="12"/>
  <c r="J155" i="12"/>
  <c r="K154" i="12"/>
  <c r="I155" i="12"/>
  <c r="H154" i="12"/>
  <c r="F155" i="12"/>
  <c r="G154" i="12"/>
  <c r="L153" i="12"/>
  <c r="O153" i="12" l="1"/>
  <c r="O154" i="12" s="1"/>
  <c r="P152" i="12"/>
  <c r="G155" i="12"/>
  <c r="L154" i="12"/>
  <c r="E156" i="12"/>
  <c r="I156" i="12" s="1"/>
  <c r="H155" i="12"/>
  <c r="J156" i="12"/>
  <c r="K155" i="12"/>
  <c r="F156" i="12"/>
  <c r="P154" i="12" l="1"/>
  <c r="P153" i="12"/>
  <c r="E157" i="12"/>
  <c r="I157" i="12"/>
  <c r="H156" i="12"/>
  <c r="K156" i="12"/>
  <c r="F157" i="12"/>
  <c r="J157" i="12"/>
  <c r="G156" i="12"/>
  <c r="L155" i="12"/>
  <c r="O155" i="12" l="1"/>
  <c r="O156" i="12" s="1"/>
  <c r="G157" i="12"/>
  <c r="L156" i="12"/>
  <c r="E158" i="12"/>
  <c r="I158" i="12" s="1"/>
  <c r="K157" i="12"/>
  <c r="H157" i="12"/>
  <c r="J158" i="12"/>
  <c r="F158" i="12"/>
  <c r="P156" i="12" l="1"/>
  <c r="P155" i="12"/>
  <c r="E159" i="12"/>
  <c r="I159" i="12"/>
  <c r="H158" i="12"/>
  <c r="F159" i="12"/>
  <c r="J159" i="12"/>
  <c r="K158" i="12"/>
  <c r="G158" i="12"/>
  <c r="L157" i="12"/>
  <c r="O157" i="12" l="1"/>
  <c r="O158" i="12" s="1"/>
  <c r="G159" i="12"/>
  <c r="L158" i="12"/>
  <c r="E160" i="12"/>
  <c r="K159" i="12"/>
  <c r="I160" i="12"/>
  <c r="H159" i="12"/>
  <c r="J160" i="12"/>
  <c r="F160" i="12"/>
  <c r="P158" i="12" l="1"/>
  <c r="O159" i="12"/>
  <c r="P157" i="12"/>
  <c r="E161" i="12"/>
  <c r="K160" i="12"/>
  <c r="F161" i="12"/>
  <c r="I161" i="12"/>
  <c r="H160" i="12"/>
  <c r="J161" i="12"/>
  <c r="G160" i="12"/>
  <c r="L159" i="12"/>
  <c r="P159" i="12" l="1"/>
  <c r="G161" i="12"/>
  <c r="L160" i="12"/>
  <c r="E162" i="12"/>
  <c r="J162" i="12" s="1"/>
  <c r="F162" i="12"/>
  <c r="K161" i="12"/>
  <c r="H161" i="12"/>
  <c r="I162" i="12" l="1"/>
  <c r="P160" i="12"/>
  <c r="O160" i="12"/>
  <c r="O161" i="12" s="1"/>
  <c r="E163" i="12"/>
  <c r="K162" i="12"/>
  <c r="J163" i="12"/>
  <c r="F163" i="12"/>
  <c r="I163" i="12"/>
  <c r="H162" i="12"/>
  <c r="G162" i="12"/>
  <c r="L161" i="12"/>
  <c r="P161" i="12" l="1"/>
  <c r="G163" i="12"/>
  <c r="L162" i="12"/>
  <c r="O162" i="12" s="1"/>
  <c r="E164" i="12"/>
  <c r="I164" i="12" s="1"/>
  <c r="F164" i="12"/>
  <c r="H163" i="12"/>
  <c r="K163" i="12"/>
  <c r="J164" i="12" l="1"/>
  <c r="P162" i="12"/>
  <c r="E165" i="12"/>
  <c r="J165" i="12"/>
  <c r="K164" i="12"/>
  <c r="F165" i="12"/>
  <c r="I165" i="12"/>
  <c r="H164" i="12"/>
  <c r="G164" i="12"/>
  <c r="L163" i="12"/>
  <c r="O163" i="12" l="1"/>
  <c r="O164" i="12" s="1"/>
  <c r="G165" i="12"/>
  <c r="L164" i="12"/>
  <c r="E166" i="12"/>
  <c r="I166" i="12"/>
  <c r="H165" i="12"/>
  <c r="K165" i="12"/>
  <c r="F166" i="12"/>
  <c r="J166" i="12"/>
  <c r="P164" i="12" l="1"/>
  <c r="O165" i="12"/>
  <c r="P163" i="12"/>
  <c r="E167" i="12"/>
  <c r="I167" i="12" s="1"/>
  <c r="H166" i="12"/>
  <c r="K166" i="12"/>
  <c r="J167" i="12"/>
  <c r="F167" i="12"/>
  <c r="G166" i="12"/>
  <c r="L165" i="12"/>
  <c r="P165" i="12" l="1"/>
  <c r="G167" i="12"/>
  <c r="L166" i="12"/>
  <c r="E168" i="12"/>
  <c r="I168" i="12"/>
  <c r="H167" i="12"/>
  <c r="J168" i="12"/>
  <c r="F168" i="12"/>
  <c r="K167" i="12"/>
  <c r="O166" i="12" l="1"/>
  <c r="E169" i="12"/>
  <c r="K168" i="12"/>
  <c r="J169" i="12"/>
  <c r="I169" i="12"/>
  <c r="F169" i="12"/>
  <c r="H168" i="12"/>
  <c r="G168" i="12"/>
  <c r="L167" i="12"/>
  <c r="O167" i="12" l="1"/>
  <c r="P166" i="12"/>
  <c r="G169" i="12"/>
  <c r="L168" i="12"/>
  <c r="E170" i="12"/>
  <c r="J170" i="12" s="1"/>
  <c r="K169" i="12"/>
  <c r="H169" i="12"/>
  <c r="F170" i="12"/>
  <c r="O168" i="12" l="1"/>
  <c r="I170" i="12"/>
  <c r="P167" i="12"/>
  <c r="E171" i="12"/>
  <c r="K170" i="12"/>
  <c r="I171" i="12"/>
  <c r="F171" i="12"/>
  <c r="H170" i="12"/>
  <c r="J171" i="12"/>
  <c r="G170" i="12"/>
  <c r="L169" i="12"/>
  <c r="O169" i="12" l="1"/>
  <c r="O170" i="12" s="1"/>
  <c r="P168" i="12"/>
  <c r="G171" i="12"/>
  <c r="L170" i="12"/>
  <c r="E172" i="12"/>
  <c r="K171" i="12"/>
  <c r="I172" i="12"/>
  <c r="F172" i="12"/>
  <c r="H171" i="12"/>
  <c r="J172" i="12"/>
  <c r="P170" i="12" l="1"/>
  <c r="P169" i="12"/>
  <c r="O171" i="12"/>
  <c r="E173" i="12"/>
  <c r="K172" i="12"/>
  <c r="J173" i="12"/>
  <c r="I173" i="12"/>
  <c r="F173" i="12"/>
  <c r="H172" i="12"/>
  <c r="G172" i="12"/>
  <c r="L171" i="12"/>
  <c r="P171" i="12" l="1"/>
  <c r="G173" i="12"/>
  <c r="L172" i="12"/>
  <c r="E174" i="12"/>
  <c r="J174" i="12" s="1"/>
  <c r="K173" i="12"/>
  <c r="I174" i="12"/>
  <c r="F174" i="12"/>
  <c r="H173" i="12"/>
  <c r="O172" i="12" l="1"/>
  <c r="E175" i="12"/>
  <c r="J175" i="12"/>
  <c r="K174" i="12"/>
  <c r="I175" i="12"/>
  <c r="F175" i="12"/>
  <c r="H174" i="12"/>
  <c r="G174" i="12"/>
  <c r="L173" i="12"/>
  <c r="O173" i="12" l="1"/>
  <c r="P173" i="12" s="1"/>
  <c r="P172" i="12"/>
  <c r="G175" i="12"/>
  <c r="L174" i="12"/>
  <c r="E176" i="12"/>
  <c r="I176" i="12" s="1"/>
  <c r="K175" i="12"/>
  <c r="H175" i="12"/>
  <c r="F176" i="12"/>
  <c r="J176" i="12" l="1"/>
  <c r="O174" i="12"/>
  <c r="E177" i="12"/>
  <c r="K176" i="12"/>
  <c r="I177" i="12"/>
  <c r="H176" i="12"/>
  <c r="J177" i="12"/>
  <c r="F177" i="12"/>
  <c r="G176" i="12"/>
  <c r="L175" i="12"/>
  <c r="O175" i="12" l="1"/>
  <c r="P174" i="12"/>
  <c r="G177" i="12"/>
  <c r="L176" i="12"/>
  <c r="E178" i="12"/>
  <c r="J178" i="12" s="1"/>
  <c r="K177" i="12"/>
  <c r="H177" i="12"/>
  <c r="F178" i="12"/>
  <c r="I178" i="12" l="1"/>
  <c r="O176" i="12"/>
  <c r="O177" i="12" s="1"/>
  <c r="P175" i="12"/>
  <c r="E179" i="12"/>
  <c r="K178" i="12"/>
  <c r="H178" i="12"/>
  <c r="F179" i="12"/>
  <c r="I179" i="12"/>
  <c r="J179" i="12"/>
  <c r="G178" i="12"/>
  <c r="L177" i="12"/>
  <c r="P177" i="12" l="1"/>
  <c r="P176" i="12"/>
  <c r="G179" i="12"/>
  <c r="L178" i="12"/>
  <c r="E180" i="12"/>
  <c r="I180" i="12" s="1"/>
  <c r="K179" i="12"/>
  <c r="J180" i="12"/>
  <c r="H179" i="12"/>
  <c r="F180" i="12"/>
  <c r="P178" i="12" l="1"/>
  <c r="O178" i="12"/>
  <c r="O179" i="12" s="1"/>
  <c r="E181" i="12"/>
  <c r="F181" i="12"/>
  <c r="K180" i="12"/>
  <c r="I181" i="12"/>
  <c r="J181" i="12"/>
  <c r="H180" i="12"/>
  <c r="G180" i="12"/>
  <c r="L179" i="12"/>
  <c r="P179" i="12" l="1"/>
  <c r="G181" i="12"/>
  <c r="L180" i="12"/>
  <c r="E182" i="12"/>
  <c r="I182" i="12" s="1"/>
  <c r="K181" i="12"/>
  <c r="H181" i="12"/>
  <c r="F182" i="12"/>
  <c r="J182" i="12" l="1"/>
  <c r="O180" i="12"/>
  <c r="O181" i="12" s="1"/>
  <c r="E183" i="12"/>
  <c r="K182" i="12"/>
  <c r="J183" i="12"/>
  <c r="H182" i="12"/>
  <c r="F183" i="12"/>
  <c r="I183" i="12"/>
  <c r="G182" i="12"/>
  <c r="L181" i="12"/>
  <c r="P181" i="12" l="1"/>
  <c r="P180" i="12"/>
  <c r="G183" i="12"/>
  <c r="L182" i="12"/>
  <c r="E184" i="12"/>
  <c r="J184" i="12" s="1"/>
  <c r="H183" i="12"/>
  <c r="F184" i="12"/>
  <c r="K183" i="12"/>
  <c r="I184" i="12" l="1"/>
  <c r="O182" i="12"/>
  <c r="O183" i="12" s="1"/>
  <c r="E185" i="12"/>
  <c r="J185" i="12"/>
  <c r="K184" i="12"/>
  <c r="I185" i="12"/>
  <c r="H184" i="12"/>
  <c r="F185" i="12"/>
  <c r="G184" i="12"/>
  <c r="L183" i="12"/>
  <c r="P183" i="12" l="1"/>
  <c r="P182" i="12"/>
  <c r="G185" i="12"/>
  <c r="L184" i="12"/>
  <c r="E186" i="12"/>
  <c r="I186" i="12" s="1"/>
  <c r="K185" i="12"/>
  <c r="H185" i="12"/>
  <c r="F186" i="12"/>
  <c r="J186" i="12" l="1"/>
  <c r="O184" i="12"/>
  <c r="O185" i="12" s="1"/>
  <c r="E187" i="12"/>
  <c r="I187" i="12"/>
  <c r="H186" i="12"/>
  <c r="J187" i="12"/>
  <c r="K186" i="12"/>
  <c r="F187" i="12"/>
  <c r="G186" i="12"/>
  <c r="L185" i="12"/>
  <c r="P185" i="12" l="1"/>
  <c r="P184" i="12"/>
  <c r="G187" i="12"/>
  <c r="L186" i="12"/>
  <c r="E188" i="12"/>
  <c r="I188" i="12"/>
  <c r="J188" i="12"/>
  <c r="F188" i="12"/>
  <c r="K187" i="12"/>
  <c r="H187" i="12"/>
  <c r="O186" i="12" l="1"/>
  <c r="E189" i="12"/>
  <c r="K188" i="12"/>
  <c r="J189" i="12"/>
  <c r="I189" i="12"/>
  <c r="F189" i="12"/>
  <c r="H188" i="12"/>
  <c r="G188" i="12"/>
  <c r="L187" i="12"/>
  <c r="O187" i="12" l="1"/>
  <c r="P186" i="12"/>
  <c r="G189" i="12"/>
  <c r="L188" i="12"/>
  <c r="E190" i="12"/>
  <c r="K189" i="12"/>
  <c r="J190" i="12"/>
  <c r="I190" i="12"/>
  <c r="H189" i="12"/>
  <c r="F190" i="12"/>
  <c r="O188" i="12" l="1"/>
  <c r="P188" i="12" s="1"/>
  <c r="P187" i="12"/>
  <c r="E191" i="12"/>
  <c r="K190" i="12"/>
  <c r="F191" i="12"/>
  <c r="J191" i="12"/>
  <c r="I191" i="12"/>
  <c r="H190" i="12"/>
  <c r="G190" i="12"/>
  <c r="L189" i="12"/>
  <c r="O189" i="12" l="1"/>
  <c r="O190" i="12" s="1"/>
  <c r="G191" i="12"/>
  <c r="L190" i="12"/>
  <c r="E192" i="12"/>
  <c r="K191" i="12"/>
  <c r="F192" i="12"/>
  <c r="I192" i="12"/>
  <c r="H191" i="12"/>
  <c r="J192" i="12"/>
  <c r="P190" i="12" l="1"/>
  <c r="P189" i="12"/>
  <c r="E193" i="12"/>
  <c r="K192" i="12"/>
  <c r="H192" i="12"/>
  <c r="F193" i="12"/>
  <c r="I193" i="12"/>
  <c r="J193" i="12"/>
  <c r="G192" i="12"/>
  <c r="L191" i="12"/>
  <c r="O191" i="12" l="1"/>
  <c r="G193" i="12"/>
  <c r="L192" i="12"/>
  <c r="E194" i="12"/>
  <c r="J194" i="12" s="1"/>
  <c r="H193" i="12"/>
  <c r="F194" i="12"/>
  <c r="K193" i="12"/>
  <c r="O192" i="12" l="1"/>
  <c r="O193" i="12" s="1"/>
  <c r="I194" i="12"/>
  <c r="P191" i="12"/>
  <c r="E195" i="12"/>
  <c r="J195" i="12"/>
  <c r="K194" i="12"/>
  <c r="H194" i="12"/>
  <c r="F195" i="12"/>
  <c r="I195" i="12"/>
  <c r="G194" i="12"/>
  <c r="L193" i="12"/>
  <c r="P193" i="12" l="1"/>
  <c r="P192" i="12"/>
  <c r="G195" i="12"/>
  <c r="L194" i="12"/>
  <c r="E196" i="12"/>
  <c r="J196" i="12" s="1"/>
  <c r="I196" i="12"/>
  <c r="H195" i="12"/>
  <c r="K195" i="12"/>
  <c r="F196" i="12"/>
  <c r="O194" i="12" l="1"/>
  <c r="E197" i="12"/>
  <c r="J197" i="12"/>
  <c r="I197" i="12"/>
  <c r="H196" i="12"/>
  <c r="K196" i="12"/>
  <c r="F197" i="12"/>
  <c r="G196" i="12"/>
  <c r="L195" i="12"/>
  <c r="O195" i="12" l="1"/>
  <c r="P195" i="12" s="1"/>
  <c r="P194" i="12"/>
  <c r="G197" i="12"/>
  <c r="L196" i="12"/>
  <c r="E198" i="12"/>
  <c r="J198" i="12" s="1"/>
  <c r="K197" i="12"/>
  <c r="H197" i="12"/>
  <c r="F198" i="12"/>
  <c r="I198" i="12" l="1"/>
  <c r="O196" i="12"/>
  <c r="E199" i="12"/>
  <c r="J199" i="12"/>
  <c r="F199" i="12"/>
  <c r="K198" i="12"/>
  <c r="H198" i="12"/>
  <c r="I199" i="12"/>
  <c r="G198" i="12"/>
  <c r="L197" i="12"/>
  <c r="O197" i="12" l="1"/>
  <c r="P196" i="12"/>
  <c r="G199" i="12"/>
  <c r="L198" i="12"/>
  <c r="E200" i="12"/>
  <c r="K199" i="12"/>
  <c r="I200" i="12"/>
  <c r="J200" i="12"/>
  <c r="F200" i="12"/>
  <c r="H199" i="12"/>
  <c r="O198" i="12" l="1"/>
  <c r="P198" i="12" s="1"/>
  <c r="P197" i="12"/>
  <c r="E201" i="12"/>
  <c r="K200" i="12"/>
  <c r="J201" i="12"/>
  <c r="F201" i="12"/>
  <c r="I201" i="12"/>
  <c r="H200" i="12"/>
  <c r="G200" i="12"/>
  <c r="L199" i="12"/>
  <c r="O199" i="12" l="1"/>
  <c r="O200" i="12" s="1"/>
  <c r="G201" i="12"/>
  <c r="L200" i="12"/>
  <c r="E202" i="12"/>
  <c r="K201" i="12"/>
  <c r="J202" i="12"/>
  <c r="F202" i="12"/>
  <c r="I202" i="12"/>
  <c r="H201" i="12"/>
  <c r="P200" i="12" l="1"/>
  <c r="P199" i="12"/>
  <c r="E203" i="12"/>
  <c r="K202" i="12"/>
  <c r="J203" i="12"/>
  <c r="F203" i="12"/>
  <c r="I203" i="12"/>
  <c r="H202" i="12"/>
  <c r="G202" i="12"/>
  <c r="L201" i="12"/>
  <c r="O201" i="12" l="1"/>
  <c r="O202" i="12" s="1"/>
  <c r="G203" i="12"/>
  <c r="L202" i="12"/>
  <c r="E204" i="12"/>
  <c r="K203" i="12"/>
  <c r="H203" i="12"/>
  <c r="J204" i="12"/>
  <c r="F204" i="12"/>
  <c r="I204" i="12"/>
  <c r="P202" i="12" l="1"/>
  <c r="P201" i="12"/>
  <c r="E205" i="12"/>
  <c r="J205" i="12" s="1"/>
  <c r="K204" i="12"/>
  <c r="H204" i="12"/>
  <c r="F205" i="12"/>
  <c r="I205" i="12"/>
  <c r="G204" i="12"/>
  <c r="L203" i="12"/>
  <c r="K205" i="12" l="1"/>
  <c r="O203" i="12"/>
  <c r="G205" i="12"/>
  <c r="L204" i="12"/>
  <c r="E206" i="12"/>
  <c r="I206" i="12"/>
  <c r="H205" i="12"/>
  <c r="H206" i="12" s="1"/>
  <c r="J206" i="12"/>
  <c r="F206" i="12"/>
  <c r="O204" i="12" l="1"/>
  <c r="O205" i="12" s="1"/>
  <c r="P203" i="12"/>
  <c r="K206" i="12"/>
  <c r="E207" i="12"/>
  <c r="H207" i="12" s="1"/>
  <c r="F207" i="12"/>
  <c r="G206" i="12"/>
  <c r="L205" i="12"/>
  <c r="P204" i="12" l="1"/>
  <c r="I207" i="12"/>
  <c r="J207" i="12"/>
  <c r="K207" i="12"/>
  <c r="P205" i="12"/>
  <c r="G207" i="12"/>
  <c r="L206" i="12"/>
  <c r="E208" i="12"/>
  <c r="H208" i="12" s="1"/>
  <c r="F208" i="12"/>
  <c r="I208" i="12" l="1"/>
  <c r="K208" i="12" s="1"/>
  <c r="O206" i="12"/>
  <c r="O207" i="12" s="1"/>
  <c r="J208" i="12"/>
  <c r="E209" i="12"/>
  <c r="H209" i="12" s="1"/>
  <c r="F209" i="12"/>
  <c r="G208" i="12"/>
  <c r="L207" i="12"/>
  <c r="J209" i="12" l="1"/>
  <c r="P207" i="12"/>
  <c r="I209" i="12"/>
  <c r="P206" i="12"/>
  <c r="G209" i="12"/>
  <c r="L208" i="12"/>
  <c r="E210" i="12"/>
  <c r="H210" i="12" s="1"/>
  <c r="F210" i="12"/>
  <c r="O208" i="12" l="1"/>
  <c r="O209" i="12" s="1"/>
  <c r="K209" i="12"/>
  <c r="J210" i="12"/>
  <c r="I210" i="12"/>
  <c r="E211" i="12"/>
  <c r="H211" i="12" s="1"/>
  <c r="F211" i="12"/>
  <c r="G210" i="12"/>
  <c r="L209" i="12"/>
  <c r="K210" i="12" l="1"/>
  <c r="P209" i="12"/>
  <c r="P208" i="12"/>
  <c r="J211" i="12"/>
  <c r="I211" i="12"/>
  <c r="G211" i="12"/>
  <c r="L210" i="12"/>
  <c r="E212" i="12"/>
  <c r="J212" i="12" s="1"/>
  <c r="F212" i="12"/>
  <c r="O210" i="12" l="1"/>
  <c r="I212" i="12"/>
  <c r="K211" i="12"/>
  <c r="E213" i="12"/>
  <c r="J213" i="12" s="1"/>
  <c r="I213" i="12"/>
  <c r="K212" i="12"/>
  <c r="F213" i="12"/>
  <c r="H212" i="12"/>
  <c r="G212" i="12"/>
  <c r="L211" i="12"/>
  <c r="O211" i="12" l="1"/>
  <c r="O212" i="12" s="1"/>
  <c r="P210" i="12"/>
  <c r="G213" i="12"/>
  <c r="L212" i="12"/>
  <c r="E214" i="12"/>
  <c r="J214" i="12" s="1"/>
  <c r="K213" i="12"/>
  <c r="I214" i="12"/>
  <c r="F214" i="12"/>
  <c r="H213" i="12"/>
  <c r="P212" i="12" l="1"/>
  <c r="P211" i="12"/>
  <c r="E215" i="12"/>
  <c r="J215" i="12"/>
  <c r="K214" i="12"/>
  <c r="I215" i="12"/>
  <c r="F215" i="12"/>
  <c r="H214" i="12"/>
  <c r="G214" i="12"/>
  <c r="L213" i="12"/>
  <c r="O213" i="12" l="1"/>
  <c r="O214" i="12" s="1"/>
  <c r="G215" i="12"/>
  <c r="L214" i="12"/>
  <c r="E216" i="12"/>
  <c r="I216" i="12" s="1"/>
  <c r="K215" i="12"/>
  <c r="J216" i="12"/>
  <c r="H215" i="12"/>
  <c r="F216" i="12"/>
  <c r="P214" i="12" l="1"/>
  <c r="O215" i="12"/>
  <c r="P213" i="12"/>
  <c r="E217" i="12"/>
  <c r="I217" i="12"/>
  <c r="K216" i="12"/>
  <c r="J217" i="12"/>
  <c r="H216" i="12"/>
  <c r="F217" i="12"/>
  <c r="G216" i="12"/>
  <c r="L215" i="12"/>
  <c r="O216" i="12" l="1"/>
  <c r="P215" i="12"/>
  <c r="G217" i="12"/>
  <c r="L216" i="12"/>
  <c r="E218" i="12"/>
  <c r="J218" i="12" s="1"/>
  <c r="K217" i="12"/>
  <c r="F218" i="12"/>
  <c r="H217" i="12"/>
  <c r="I218" i="12" l="1"/>
  <c r="P216" i="12"/>
  <c r="E219" i="12"/>
  <c r="J219" i="12"/>
  <c r="I219" i="12"/>
  <c r="K218" i="12"/>
  <c r="F219" i="12"/>
  <c r="H218" i="12"/>
  <c r="G218" i="12"/>
  <c r="L217" i="12"/>
  <c r="O217" i="12" l="1"/>
  <c r="O218" i="12" s="1"/>
  <c r="G219" i="12"/>
  <c r="L218" i="12"/>
  <c r="E220" i="12"/>
  <c r="K219" i="12"/>
  <c r="J220" i="12"/>
  <c r="H219" i="12"/>
  <c r="I220" i="12"/>
  <c r="F220" i="12"/>
  <c r="O219" i="12" l="1"/>
  <c r="P218" i="12"/>
  <c r="P217" i="12"/>
  <c r="E221" i="12"/>
  <c r="J221" i="12" s="1"/>
  <c r="K220" i="12"/>
  <c r="F221" i="12"/>
  <c r="H220" i="12"/>
  <c r="G220" i="12"/>
  <c r="L219" i="12"/>
  <c r="P219" i="12" l="1"/>
  <c r="I221" i="12"/>
  <c r="G221" i="12"/>
  <c r="L220" i="12"/>
  <c r="E222" i="12"/>
  <c r="I222" i="12" s="1"/>
  <c r="K221" i="12"/>
  <c r="F222" i="12"/>
  <c r="H221" i="12"/>
  <c r="J222" i="12"/>
  <c r="O220" i="12" l="1"/>
  <c r="E223" i="12"/>
  <c r="K222" i="12"/>
  <c r="F223" i="12"/>
  <c r="H222" i="12"/>
  <c r="J223" i="12"/>
  <c r="I223" i="12"/>
  <c r="G222" i="12"/>
  <c r="L221" i="12"/>
  <c r="O221" i="12" l="1"/>
  <c r="O222" i="12" s="1"/>
  <c r="P220" i="12"/>
  <c r="G223" i="12"/>
  <c r="L222" i="12"/>
  <c r="E224" i="12"/>
  <c r="K223" i="12"/>
  <c r="F224" i="12"/>
  <c r="H223" i="12"/>
  <c r="I224" i="12"/>
  <c r="J224" i="12"/>
  <c r="P222" i="12" l="1"/>
  <c r="P221" i="12"/>
  <c r="O223" i="12"/>
  <c r="E225" i="12"/>
  <c r="J225" i="12"/>
  <c r="F225" i="12"/>
  <c r="H224" i="12"/>
  <c r="K224" i="12"/>
  <c r="I225" i="12"/>
  <c r="G224" i="12"/>
  <c r="L223" i="12"/>
  <c r="P223" i="12" l="1"/>
  <c r="G225" i="12"/>
  <c r="L224" i="12"/>
  <c r="E226" i="12"/>
  <c r="I226" i="12"/>
  <c r="K225" i="12"/>
  <c r="F226" i="12"/>
  <c r="J226" i="12"/>
  <c r="H225" i="12"/>
  <c r="O224" i="12" l="1"/>
  <c r="E227" i="12"/>
  <c r="I227" i="12"/>
  <c r="J227" i="12"/>
  <c r="H226" i="12"/>
  <c r="F227" i="12"/>
  <c r="K226" i="12"/>
  <c r="G226" i="12"/>
  <c r="L225" i="12"/>
  <c r="O225" i="12" l="1"/>
  <c r="P224" i="12"/>
  <c r="G227" i="12"/>
  <c r="L226" i="12"/>
  <c r="E228" i="12"/>
  <c r="J228" i="12" s="1"/>
  <c r="K227" i="12"/>
  <c r="F228" i="12"/>
  <c r="H227" i="12"/>
  <c r="O226" i="12" l="1"/>
  <c r="I228" i="12"/>
  <c r="P226" i="12"/>
  <c r="P225" i="12"/>
  <c r="E229" i="12"/>
  <c r="J229" i="12"/>
  <c r="K228" i="12"/>
  <c r="I229" i="12"/>
  <c r="F229" i="12"/>
  <c r="H228" i="12"/>
  <c r="G228" i="12"/>
  <c r="L227" i="12"/>
  <c r="O227" i="12" l="1"/>
  <c r="O228" i="12" s="1"/>
  <c r="G229" i="12"/>
  <c r="L228" i="12"/>
  <c r="E230" i="12"/>
  <c r="K229" i="12"/>
  <c r="J230" i="12"/>
  <c r="H229" i="12"/>
  <c r="I230" i="12"/>
  <c r="F230" i="12"/>
  <c r="P228" i="12" l="1"/>
  <c r="P227" i="12"/>
  <c r="E231" i="12"/>
  <c r="J231" i="12" s="1"/>
  <c r="F231" i="12"/>
  <c r="H230" i="12"/>
  <c r="I231" i="12"/>
  <c r="K230" i="12"/>
  <c r="G230" i="12"/>
  <c r="L229" i="12"/>
  <c r="O229" i="12" l="1"/>
  <c r="G231" i="12"/>
  <c r="L230" i="12"/>
  <c r="E232" i="12"/>
  <c r="K231" i="12"/>
  <c r="F232" i="12"/>
  <c r="H231" i="12"/>
  <c r="I232" i="12"/>
  <c r="J232" i="12"/>
  <c r="O230" i="12" l="1"/>
  <c r="O231" i="12" s="1"/>
  <c r="P229" i="12"/>
  <c r="E233" i="12"/>
  <c r="J233" i="12" s="1"/>
  <c r="F233" i="12"/>
  <c r="H232" i="12"/>
  <c r="I233" i="12"/>
  <c r="K232" i="12"/>
  <c r="G232" i="12"/>
  <c r="L231" i="12"/>
  <c r="P231" i="12" l="1"/>
  <c r="P230" i="12"/>
  <c r="G233" i="12"/>
  <c r="L232" i="12"/>
  <c r="E234" i="12"/>
  <c r="I234" i="12" s="1"/>
  <c r="K233" i="12"/>
  <c r="J234" i="12"/>
  <c r="F234" i="12"/>
  <c r="H233" i="12"/>
  <c r="O232" i="12" l="1"/>
  <c r="E235" i="12"/>
  <c r="J235" i="12"/>
  <c r="K234" i="12"/>
  <c r="F235" i="12"/>
  <c r="I235" i="12"/>
  <c r="H234" i="12"/>
  <c r="G234" i="12"/>
  <c r="L233" i="12"/>
  <c r="O233" i="12" l="1"/>
  <c r="P232" i="12"/>
  <c r="G235" i="12"/>
  <c r="L234" i="12"/>
  <c r="E236" i="12"/>
  <c r="I236" i="12" s="1"/>
  <c r="K235" i="12"/>
  <c r="F236" i="12"/>
  <c r="H235" i="12"/>
  <c r="O234" i="12" l="1"/>
  <c r="J236" i="12"/>
  <c r="P234" i="12"/>
  <c r="P233" i="12"/>
  <c r="E237" i="12"/>
  <c r="I237" i="12"/>
  <c r="J237" i="12"/>
  <c r="H236" i="12"/>
  <c r="F237" i="12"/>
  <c r="K236" i="12"/>
  <c r="G236" i="12"/>
  <c r="L235" i="12"/>
  <c r="O235" i="12" l="1"/>
  <c r="O236" i="12" s="1"/>
  <c r="G237" i="12"/>
  <c r="L236" i="12"/>
  <c r="E238" i="12"/>
  <c r="I238" i="12" s="1"/>
  <c r="K237" i="12"/>
  <c r="F238" i="12"/>
  <c r="H237" i="12"/>
  <c r="J238" i="12" l="1"/>
  <c r="P236" i="12"/>
  <c r="O237" i="12"/>
  <c r="P235" i="12"/>
  <c r="E239" i="12"/>
  <c r="K238" i="12"/>
  <c r="I239" i="12"/>
  <c r="F239" i="12"/>
  <c r="J239" i="12"/>
  <c r="H238" i="12"/>
  <c r="G238" i="12"/>
  <c r="L237" i="12"/>
  <c r="P237" i="12" l="1"/>
  <c r="G239" i="12"/>
  <c r="L238" i="12"/>
  <c r="E240" i="12"/>
  <c r="J240" i="12" s="1"/>
  <c r="K239" i="12"/>
  <c r="H239" i="12"/>
  <c r="I240" i="12"/>
  <c r="F240" i="12"/>
  <c r="K240" i="12" l="1"/>
  <c r="O238" i="12"/>
  <c r="E241" i="12"/>
  <c r="J241" i="12"/>
  <c r="F241" i="12"/>
  <c r="H240" i="12"/>
  <c r="I241" i="12"/>
  <c r="G240" i="12"/>
  <c r="L239" i="12"/>
  <c r="O239" i="12" l="1"/>
  <c r="K241" i="12"/>
  <c r="P238" i="12"/>
  <c r="G241" i="12"/>
  <c r="L240" i="12"/>
  <c r="E242" i="12"/>
  <c r="J242" i="12" s="1"/>
  <c r="F242" i="12"/>
  <c r="H241" i="12"/>
  <c r="I242" i="12" l="1"/>
  <c r="O240" i="12"/>
  <c r="O241" i="12" s="1"/>
  <c r="K242" i="12"/>
  <c r="P239" i="12"/>
  <c r="E243" i="12"/>
  <c r="I243" i="12"/>
  <c r="F243" i="12"/>
  <c r="H242" i="12"/>
  <c r="J243" i="12"/>
  <c r="G242" i="12"/>
  <c r="L241" i="12"/>
  <c r="K243" i="12" l="1"/>
  <c r="P241" i="12"/>
  <c r="P240" i="12"/>
  <c r="G243" i="12"/>
  <c r="L242" i="12"/>
  <c r="E244" i="12"/>
  <c r="J244" i="12" s="1"/>
  <c r="F244" i="12"/>
  <c r="H243" i="12"/>
  <c r="I244" i="12" l="1"/>
  <c r="O242" i="12"/>
  <c r="H244" i="12"/>
  <c r="K244" i="12"/>
  <c r="E245" i="12"/>
  <c r="J245" i="12"/>
  <c r="I245" i="12"/>
  <c r="F245" i="12"/>
  <c r="G244" i="12"/>
  <c r="L243" i="12"/>
  <c r="K245" i="12" l="1"/>
  <c r="H245" i="12"/>
  <c r="O243" i="12"/>
  <c r="O244" i="12" s="1"/>
  <c r="P242" i="12"/>
  <c r="G245" i="12"/>
  <c r="L244" i="12"/>
  <c r="E246" i="12"/>
  <c r="J246" i="12" s="1"/>
  <c r="F246" i="12"/>
  <c r="P244" i="12" l="1"/>
  <c r="H246" i="12"/>
  <c r="I246" i="12"/>
  <c r="O245" i="12"/>
  <c r="K246" i="12"/>
  <c r="P243" i="12"/>
  <c r="E247" i="12"/>
  <c r="I247" i="12"/>
  <c r="F247" i="12"/>
  <c r="J247" i="12"/>
  <c r="G246" i="12"/>
  <c r="L245" i="12"/>
  <c r="K247" i="12" l="1"/>
  <c r="P245" i="12"/>
  <c r="H247" i="12"/>
  <c r="G247" i="12"/>
  <c r="L246" i="12"/>
  <c r="O246" i="12" s="1"/>
  <c r="E248" i="12"/>
  <c r="I248" i="12" s="1"/>
  <c r="F248" i="12"/>
  <c r="J248" i="12" l="1"/>
  <c r="P246" i="12"/>
  <c r="H248" i="12"/>
  <c r="K248" i="12"/>
  <c r="E249" i="12"/>
  <c r="J249" i="12" s="1"/>
  <c r="F249" i="12"/>
  <c r="G248" i="12"/>
  <c r="L247" i="12"/>
  <c r="I249" i="12" l="1"/>
  <c r="K249" i="12"/>
  <c r="H249" i="12"/>
  <c r="O247" i="12"/>
  <c r="G249" i="12"/>
  <c r="L248" i="12"/>
  <c r="E250" i="12"/>
  <c r="I250" i="12" s="1"/>
  <c r="J250" i="12"/>
  <c r="F250" i="12"/>
  <c r="O248" i="12" l="1"/>
  <c r="P247" i="12"/>
  <c r="E251" i="12"/>
  <c r="J251" i="12" s="1"/>
  <c r="K250" i="12"/>
  <c r="F251" i="12"/>
  <c r="I251" i="12"/>
  <c r="H250" i="12"/>
  <c r="G250" i="12"/>
  <c r="L249" i="12"/>
  <c r="N13" i="12" l="1" a="1"/>
  <c r="N13" i="12" s="1"/>
  <c r="O249" i="12"/>
  <c r="P248" i="12"/>
  <c r="G251" i="12"/>
  <c r="L250" i="12"/>
  <c r="E252" i="12"/>
  <c r="J252" i="12"/>
  <c r="N5" i="12" s="1"/>
  <c r="K251" i="12"/>
  <c r="F252" i="12"/>
  <c r="I252" i="12"/>
  <c r="N12" i="12" s="1" a="1"/>
  <c r="N12" i="12" s="1"/>
  <c r="H251" i="12"/>
  <c r="N17" i="12" a="1"/>
  <c r="N17" i="12" s="1"/>
  <c r="O250" i="12" l="1"/>
  <c r="O251" i="12" s="1"/>
  <c r="P249" i="12"/>
  <c r="N4" i="12"/>
  <c r="N7" i="12"/>
  <c r="N16" i="12" a="1"/>
  <c r="N16" i="12" s="1"/>
  <c r="N10" i="12" a="1"/>
  <c r="N10" i="12" s="1"/>
  <c r="N15" i="12" a="1"/>
  <c r="N15" i="12" s="1"/>
  <c r="K252" i="12"/>
  <c r="N6" i="12" s="1"/>
  <c r="H252" i="12"/>
  <c r="N9" i="12" s="1" a="1"/>
  <c r="N9" i="12" s="1"/>
  <c r="N3" i="12" a="1"/>
  <c r="N3" i="12" s="1"/>
  <c r="G252" i="12"/>
  <c r="L251" i="12"/>
  <c r="P251" i="12" l="1"/>
  <c r="L252" i="12"/>
  <c r="N8" i="12" a="1"/>
  <c r="N8" i="12" s="1"/>
  <c r="O252" i="12"/>
  <c r="P250" i="12"/>
  <c r="P252" i="12" l="1"/>
  <c r="N14" i="12" s="1" a="1"/>
  <c r="N14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50FDD-9805-2849-B640-B871A1B290EB}" name="EEM_raw" type="6" refreshedVersion="8" background="1" saveData="1">
    <textPr sourceFile="/Users/amirsmac/Downloads/EEM_raw.csv" tab="0" comma="1">
      <textFields count="6">
        <textField/>
        <textField/>
        <textField/>
        <textField/>
        <textField/>
        <textField/>
      </textFields>
    </textPr>
  </connection>
  <connection id="2" xr16:uid="{458A4182-A0FC-4D49-A75B-E57C43E3A883}" name="IVV_raw" type="6" refreshedVersion="8" background="1" saveData="1">
    <textPr sourceFile="/Users/amirsmac/Downloads/IVV_raw.csv" tab="0" comma="1" qualifier="singleQuote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7AE8A3F2-8C3E-FF48-BCEB-E22FB0C340DE}" name="SPY_raw" type="6" refreshedVersion="8" background="1" saveData="1">
    <textPr fileType="mac" sourceFile="/Users/amirsmac/Downloads/SPY_raw.csv" tab="0" comma="1" qualifier="singleQuot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<sst xmlns="http://schemas.openxmlformats.org/spreadsheetml/2006/main" count="4218" uniqueCount="2432">
  <si>
    <t>Date</t>
  </si>
  <si>
    <t>07/31/2025</t>
  </si>
  <si>
    <t>07/30/2025</t>
  </si>
  <si>
    <t>07/29/2025</t>
  </si>
  <si>
    <t>07/28/2025</t>
  </si>
  <si>
    <t>07/25/2025</t>
  </si>
  <si>
    <t>07/24/2025</t>
  </si>
  <si>
    <t>07/23/2025</t>
  </si>
  <si>
    <t>07/22/2025</t>
  </si>
  <si>
    <t>07/21/2025</t>
  </si>
  <si>
    <t>07/18/2025</t>
  </si>
  <si>
    <t>07/17/2025</t>
  </si>
  <si>
    <t>07/16/2025</t>
  </si>
  <si>
    <t>07/15/2025</t>
  </si>
  <si>
    <t>07/14/2025</t>
  </si>
  <si>
    <t>06/30/2025</t>
  </si>
  <si>
    <t>06/27/2025</t>
  </si>
  <si>
    <t>06/26/2025</t>
  </si>
  <si>
    <t>06/25/2025</t>
  </si>
  <si>
    <t>06/24/2025</t>
  </si>
  <si>
    <t>06/23/2025</t>
  </si>
  <si>
    <t>06/20/2025</t>
  </si>
  <si>
    <t>06/18/2025</t>
  </si>
  <si>
    <t>06/17/2025</t>
  </si>
  <si>
    <t>06/16/2025</t>
  </si>
  <si>
    <t>06/13/2025</t>
  </si>
  <si>
    <t>05/30/2025</t>
  </si>
  <si>
    <t>05/29/2025</t>
  </si>
  <si>
    <t>05/28/2025</t>
  </si>
  <si>
    <t>05/27/2025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</si>
  <si>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</si>
  <si>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</si>
  <si>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</si>
  <si>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</si>
  <si>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</si>
  <si>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</si>
  <si>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</si>
  <si>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</si>
  <si>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</si>
  <si>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</si>
  <si>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</si>
  <si>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</si>
  <si>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</si>
  <si>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</si>
  <si>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</si>
  <si>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</si>
  <si>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</si>
  <si>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</si>
  <si>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</si>
  <si>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</si>
  <si>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</si>
  <si>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</si>
  <si>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</si>
  <si>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</si>
  <si>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</si>
  <si>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</si>
  <si>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</si>
  <si>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</si>
  <si>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</si>
  <si>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</si>
  <si>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</si>
  <si>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</si>
  <si>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</si>
  <si>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</si>
  <si>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</si>
  <si>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</si>
  <si>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</si>
  <si>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</si>
  <si>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</si>
  <si>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</si>
  <si>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</si>
  <si>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</si>
  <si>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</si>
  <si>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</si>
  <si>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</si>
  <si>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</si>
  <si>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</si>
  <si>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</si>
  <si>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</si>
  <si>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</si>
  <si>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</si>
  <si>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</si>
  <si>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</si>
  <si>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</si>
  <si>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</si>
  <si>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</si>
  <si>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</si>
  <si>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</si>
  <si>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</si>
  <si>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</si>
  <si>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</si>
  <si>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</si>
  <si>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</si>
  <si>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</si>
  <si>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</si>
  <si>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</si>
  <si>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</si>
  <si>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</si>
  <si>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</si>
  <si>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</si>
  <si>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</si>
  <si>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</si>
  <si>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</si>
  <si>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</si>
  <si>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</si>
  <si>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</si>
  <si>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</si>
  <si>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</si>
  <si>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</si>
  <si>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</si>
  <si>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</si>
  <si>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</si>
  <si>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</si>
  <si>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</si>
  <si>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</si>
  <si>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</si>
  <si>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</si>
  <si>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</si>
  <si>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</si>
  <si>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</si>
  <si>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</si>
  <si>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</si>
  <si>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</si>
  <si>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</si>
  <si>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</si>
  <si>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</si>
  <si>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</si>
  <si>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</si>
  <si>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</si>
  <si>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</si>
  <si>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</si>
  <si>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</si>
  <si>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</si>
  <si>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</si>
  <si>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</si>
  <si>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</si>
  <si>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</si>
  <si>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</si>
  <si>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</si>
  <si>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SPY_Close</t>
  </si>
  <si>
    <t>IVV_Close</t>
  </si>
  <si>
    <t>08/29/2025</t>
  </si>
  <si>
    <t>08/28/2025</t>
  </si>
  <si>
    <t>08/27/2025</t>
  </si>
  <si>
    <t>08/26/2025</t>
  </si>
  <si>
    <t>08/25/2025</t>
  </si>
  <si>
    <t>08/22/2025</t>
  </si>
  <si>
    <t>08/21/2025</t>
  </si>
  <si>
    <t>08/20/2025</t>
  </si>
  <si>
    <t>08/19/2025</t>
  </si>
  <si>
    <t>08/18/2025</t>
  </si>
  <si>
    <t>08/15/2025</t>
  </si>
  <si>
    <t>08/14/2025</t>
  </si>
  <si>
    <t>08/13/2025</t>
  </si>
  <si>
    <t>EEM_Close</t>
  </si>
  <si>
    <t>Has_SPY_IVV</t>
  </si>
  <si>
    <t>Has_SPY_EEM</t>
  </si>
  <si>
    <t>Open</t>
  </si>
  <si>
    <t>High</t>
  </si>
  <si>
    <t>Low</t>
  </si>
  <si>
    <t>Close</t>
  </si>
  <si>
    <t>Volume</t>
  </si>
  <si>
    <t>"653.62"</t>
  </si>
  <si>
    <t>"654.55"</t>
  </si>
  <si>
    <t>"650.63"</t>
  </si>
  <si>
    <t>"652.21"</t>
  </si>
  <si>
    <t>"78</t>
  </si>
  <si>
    <t>531"</t>
  </si>
  <si>
    <t>"648.97"</t>
  </si>
  <si>
    <t>"650.86"</t>
  </si>
  <si>
    <t>"647.22"</t>
  </si>
  <si>
    <t>"650.33"</t>
  </si>
  <si>
    <t>"66</t>
  </si>
  <si>
    <t>859"</t>
  </si>
  <si>
    <t>"648.62"</t>
  </si>
  <si>
    <t>"649.84"</t>
  </si>
  <si>
    <t>"647.23"</t>
  </si>
  <si>
    <t>"648.83"</t>
  </si>
  <si>
    <t>"63</t>
  </si>
  <si>
    <t>102"</t>
  </si>
  <si>
    <t>"651.48"</t>
  </si>
  <si>
    <t>"643.33"</t>
  </si>
  <si>
    <t>"647.24"</t>
  </si>
  <si>
    <t>"85</t>
  </si>
  <si>
    <t>945"</t>
  </si>
  <si>
    <t>"644.42"</t>
  </si>
  <si>
    <t>"649.15"</t>
  </si>
  <si>
    <t>"643.51"</t>
  </si>
  <si>
    <t>"649.12"</t>
  </si>
  <si>
    <t>"65</t>
  </si>
  <si>
    <t>230"</t>
  </si>
  <si>
    <t>"642.67"</t>
  </si>
  <si>
    <t>"644.21"</t>
  </si>
  <si>
    <t>"640.46"</t>
  </si>
  <si>
    <t>"643.74"</t>
  </si>
  <si>
    <t>"70</t>
  </si>
  <si>
    <t>898"</t>
  </si>
  <si>
    <t>"637.50"</t>
  </si>
  <si>
    <t>"640.49"</t>
  </si>
  <si>
    <t>"634.92"</t>
  </si>
  <si>
    <t>"640.27"</t>
  </si>
  <si>
    <t>"81</t>
  </si>
  <si>
    <t>555"</t>
  </si>
  <si>
    <t>"647.47"</t>
  </si>
  <si>
    <t>"647.84"</t>
  </si>
  <si>
    <t>"643.14"</t>
  </si>
  <si>
    <t>"645.05"</t>
  </si>
  <si>
    <t>"74</t>
  </si>
  <si>
    <t>195"</t>
  </si>
  <si>
    <t>"649.48"</t>
  </si>
  <si>
    <t>"645.34"</t>
  </si>
  <si>
    <t>"648.92"</t>
  </si>
  <si>
    <t>"61</t>
  </si>
  <si>
    <t>461"</t>
  </si>
  <si>
    <t>"644.57"</t>
  </si>
  <si>
    <t>"647.37"</t>
  </si>
  <si>
    <t>"646.63"</t>
  </si>
  <si>
    <t>"48</t>
  </si>
  <si>
    <t>070"</t>
  </si>
  <si>
    <t>"642.20"</t>
  </si>
  <si>
    <t>"645.51"</t>
  </si>
  <si>
    <t>"641.57"</t>
  </si>
  <si>
    <t>"645.16"</t>
  </si>
  <si>
    <t>"51</t>
  </si>
  <si>
    <t>566"</t>
  </si>
  <si>
    <t>"644.04"</t>
  </si>
  <si>
    <t>"645.29"</t>
  </si>
  <si>
    <t>"642.35"</t>
  </si>
  <si>
    <t>"642.47"</t>
  </si>
  <si>
    <t>328"</t>
  </si>
  <si>
    <t>"637.76"</t>
  </si>
  <si>
    <t>"646.50"</t>
  </si>
  <si>
    <t>"637.25"</t>
  </si>
  <si>
    <t>"645.31"</t>
  </si>
  <si>
    <t>"84</t>
  </si>
  <si>
    <t>211"</t>
  </si>
  <si>
    <t>"636.28"</t>
  </si>
  <si>
    <t>"637.97"</t>
  </si>
  <si>
    <t>"633.81"</t>
  </si>
  <si>
    <t>"635.55"</t>
  </si>
  <si>
    <t>"54</t>
  </si>
  <si>
    <t>781"</t>
  </si>
  <si>
    <t>"639.40"</t>
  </si>
  <si>
    <t>"639.66"</t>
  </si>
  <si>
    <t>"632.95"</t>
  </si>
  <si>
    <t>"638.11"</t>
  </si>
  <si>
    <t>"88</t>
  </si>
  <si>
    <t>305"</t>
  </si>
  <si>
    <t>"643.12"</t>
  </si>
  <si>
    <t>"644.11"</t>
  </si>
  <si>
    <t>"638.48"</t>
  </si>
  <si>
    <t>"639.81"</t>
  </si>
  <si>
    <t>"69</t>
  </si>
  <si>
    <t>727"</t>
  </si>
  <si>
    <t>"642.86"</t>
  </si>
  <si>
    <t>"644.00"</t>
  </si>
  <si>
    <t>"642.18"</t>
  </si>
  <si>
    <t>"643.30"</t>
  </si>
  <si>
    <t>"43</t>
  </si>
  <si>
    <t>910"</t>
  </si>
  <si>
    <t>"645.99"</t>
  </si>
  <si>
    <t>"646.09"</t>
  </si>
  <si>
    <t>"642.52"</t>
  </si>
  <si>
    <t>"643.44"</t>
  </si>
  <si>
    <t>"68</t>
  </si>
  <si>
    <t>516"</t>
  </si>
  <si>
    <t>"642.79"</t>
  </si>
  <si>
    <t>"645.62"</t>
  </si>
  <si>
    <t>"642.34"</t>
  </si>
  <si>
    <t>"644.95"</t>
  </si>
  <si>
    <t>"59</t>
  </si>
  <si>
    <t>473"</t>
  </si>
  <si>
    <t>"644.91"</t>
  </si>
  <si>
    <t>"646.19"</t>
  </si>
  <si>
    <t>"642.68"</t>
  </si>
  <si>
    <t>"644.89"</t>
  </si>
  <si>
    <t>"60</t>
  </si>
  <si>
    <t>793"</t>
  </si>
  <si>
    <t>"638.29"</t>
  </si>
  <si>
    <t>"642.85"</t>
  </si>
  <si>
    <t>"636.79"</t>
  </si>
  <si>
    <t>"642.69"</t>
  </si>
  <si>
    <t>"64</t>
  </si>
  <si>
    <t>801"</t>
  </si>
  <si>
    <t>"637.46"</t>
  </si>
  <si>
    <t>"638.95"</t>
  </si>
  <si>
    <t>"634.66"</t>
  </si>
  <si>
    <t>"635.92"</t>
  </si>
  <si>
    <t>"58</t>
  </si>
  <si>
    <t>301"</t>
  </si>
  <si>
    <t>"634.06"</t>
  </si>
  <si>
    <t>"637.65"</t>
  </si>
  <si>
    <t>"633.74"</t>
  </si>
  <si>
    <t>"637.18"</t>
  </si>
  <si>
    <t>633"</t>
  </si>
  <si>
    <t>"636.24"</t>
  </si>
  <si>
    <t>"636.98"</t>
  </si>
  <si>
    <t>"629.11"</t>
  </si>
  <si>
    <t>"632.25"</t>
  </si>
  <si>
    <t>789"</t>
  </si>
  <si>
    <t>"629.05"</t>
  </si>
  <si>
    <t>"633.44"</t>
  </si>
  <si>
    <t>"628.13"</t>
  </si>
  <si>
    <t>"632.78"</t>
  </si>
  <si>
    <t>527"</t>
  </si>
  <si>
    <t>"631.79"</t>
  </si>
  <si>
    <t>"632.61"</t>
  </si>
  <si>
    <t>"627.04"</t>
  </si>
  <si>
    <t>"627.97"</t>
  </si>
  <si>
    <t>398"</t>
  </si>
  <si>
    <t>"625.67"</t>
  </si>
  <si>
    <t>"631.22"</t>
  </si>
  <si>
    <t>"625.58"</t>
  </si>
  <si>
    <t>"631.17"</t>
  </si>
  <si>
    <t>"73</t>
  </si>
  <si>
    <t>016"</t>
  </si>
  <si>
    <t>"626.30"</t>
  </si>
  <si>
    <t>"626.34"</t>
  </si>
  <si>
    <t>"619.29"</t>
  </si>
  <si>
    <t>"621.72"</t>
  </si>
  <si>
    <t>"140</t>
  </si>
  <si>
    <t>594"</t>
  </si>
  <si>
    <t>"639.46"</t>
  </si>
  <si>
    <t>"639.85"</t>
  </si>
  <si>
    <t>"630.77"</t>
  </si>
  <si>
    <t>"632.08"</t>
  </si>
  <si>
    <t>"103</t>
  </si>
  <si>
    <t>203"</t>
  </si>
  <si>
    <t>"637.68"</t>
  </si>
  <si>
    <t>"631.54"</t>
  </si>
  <si>
    <t>"634.46"</t>
  </si>
  <si>
    <t>"80</t>
  </si>
  <si>
    <t>852"</t>
  </si>
  <si>
    <t>"638.35"</t>
  </si>
  <si>
    <t>"638.67"</t>
  </si>
  <si>
    <t>"634.34"</t>
  </si>
  <si>
    <t>"635.26"</t>
  </si>
  <si>
    <t>281"</t>
  </si>
  <si>
    <t>"637.48"</t>
  </si>
  <si>
    <t>"638.04"</t>
  </si>
  <si>
    <t>"635.54"</t>
  </si>
  <si>
    <t>"636.94"</t>
  </si>
  <si>
    <t>"635.09"</t>
  </si>
  <si>
    <t>"637.58"</t>
  </si>
  <si>
    <t>"634.84"</t>
  </si>
  <si>
    <t>"637.10"</t>
  </si>
  <si>
    <t>"56</t>
  </si>
  <si>
    <t>359"</t>
  </si>
  <si>
    <t>"634.60"</t>
  </si>
  <si>
    <t>"636.15"</t>
  </si>
  <si>
    <t>"633.99"</t>
  </si>
  <si>
    <t>"634.42"</t>
  </si>
  <si>
    <t>"71</t>
  </si>
  <si>
    <t>125"</t>
  </si>
  <si>
    <t>"631.55"</t>
  </si>
  <si>
    <t>"634.21"</t>
  </si>
  <si>
    <t>"629.73"</t>
  </si>
  <si>
    <t>039"</t>
  </si>
  <si>
    <t>"629.10"</t>
  </si>
  <si>
    <t>"626.19"</t>
  </si>
  <si>
    <t>"628.86"</t>
  </si>
  <si>
    <t>289"</t>
  </si>
  <si>
    <t>"628.77"</t>
  </si>
  <si>
    <t>"628.34"</t>
  </si>
  <si>
    <t>980"</t>
  </si>
  <si>
    <t>"629.30"</t>
  </si>
  <si>
    <t>"629.47"</t>
  </si>
  <si>
    <t>"626.46"</t>
  </si>
  <si>
    <t>"627.58"</t>
  </si>
  <si>
    <t>648"</t>
  </si>
  <si>
    <t>"624.40"</t>
  </si>
  <si>
    <t>"628.40"</t>
  </si>
  <si>
    <t>"624.18"</t>
  </si>
  <si>
    <t>"628.04"</t>
  </si>
  <si>
    <t>680"</t>
  </si>
  <si>
    <t>"623.74"</t>
  </si>
  <si>
    <t>"624.73"</t>
  </si>
  <si>
    <t>"618.05"</t>
  </si>
  <si>
    <t>"624.22"</t>
  </si>
  <si>
    <t>"627.52"</t>
  </si>
  <si>
    <t>"627.86"</t>
  </si>
  <si>
    <t>"622.06"</t>
  </si>
  <si>
    <t>"622.14"</t>
  </si>
  <si>
    <t>266"</t>
  </si>
  <si>
    <t>"623.16"</t>
  </si>
  <si>
    <t>"625.16"</t>
  </si>
  <si>
    <t>"621.80"</t>
  </si>
  <si>
    <t>"624.81"</t>
  </si>
  <si>
    <t>520"</t>
  </si>
  <si>
    <t>"622.74"</t>
  </si>
  <si>
    <t>"624.86"</t>
  </si>
  <si>
    <t>"621.53"</t>
  </si>
  <si>
    <t>"623.62"</t>
  </si>
  <si>
    <t>"624.20"</t>
  </si>
  <si>
    <t>"626.87"</t>
  </si>
  <si>
    <t>"623.01"</t>
  </si>
  <si>
    <t>"625.82"</t>
  </si>
  <si>
    <t>"57</t>
  </si>
  <si>
    <t>961"</t>
  </si>
  <si>
    <t>"622.77"</t>
  </si>
  <si>
    <t>"624.72"</t>
  </si>
  <si>
    <t>"620.91"</t>
  </si>
  <si>
    <t>"624.06"</t>
  </si>
  <si>
    <t>"621.35"</t>
  </si>
  <si>
    <t>"622.11"</t>
  </si>
  <si>
    <t>"619.52"</t>
  </si>
  <si>
    <t>"620.34"</t>
  </si>
  <si>
    <t>"623.36"</t>
  </si>
  <si>
    <t>"624.03"</t>
  </si>
  <si>
    <t>"617.87"</t>
  </si>
  <si>
    <t>"620.68"</t>
  </si>
  <si>
    <t>"622.45"</t>
  </si>
  <si>
    <t>"626.28"</t>
  </si>
  <si>
    <t>"622.43"</t>
  </si>
  <si>
    <t>"625.34"</t>
  </si>
  <si>
    <t>"617.24"</t>
  </si>
  <si>
    <t>"620.49"</t>
  </si>
  <si>
    <t>"616.61"</t>
  </si>
  <si>
    <t>"620.45"</t>
  </si>
  <si>
    <t>367"</t>
  </si>
  <si>
    <t>"616.36"</t>
  </si>
  <si>
    <t>"618.83"</t>
  </si>
  <si>
    <t>"615.52"</t>
  </si>
  <si>
    <t>"617.65"</t>
  </si>
  <si>
    <t>141"</t>
  </si>
  <si>
    <t>"617.38"</t>
  </si>
  <si>
    <t>"619.22"</t>
  </si>
  <si>
    <t>"615.04"</t>
  </si>
  <si>
    <t>"617.85"</t>
  </si>
  <si>
    <t>"92</t>
  </si>
  <si>
    <t>547"</t>
  </si>
  <si>
    <t>"612.88"</t>
  </si>
  <si>
    <t>"616.39"</t>
  </si>
  <si>
    <t>"610.83"</t>
  </si>
  <si>
    <t>"614.91"</t>
  </si>
  <si>
    <t>"86</t>
  </si>
  <si>
    <t>"608.99"</t>
  </si>
  <si>
    <t>"612.31"</t>
  </si>
  <si>
    <t>"608.37"</t>
  </si>
  <si>
    <t>"611.87"</t>
  </si>
  <si>
    <t>"607.91"</t>
  </si>
  <si>
    <t>"608.61"</t>
  </si>
  <si>
    <t>"605.54"</t>
  </si>
  <si>
    <t>"607.12"</t>
  </si>
  <si>
    <t>"62</t>
  </si>
  <si>
    <t>770"</t>
  </si>
  <si>
    <t>"604.33"</t>
  </si>
  <si>
    <t>"607.85"</t>
  </si>
  <si>
    <t>"603.41"</t>
  </si>
  <si>
    <t>"606.78"</t>
  </si>
  <si>
    <t>"67</t>
  </si>
  <si>
    <t>"595.04"</t>
  </si>
  <si>
    <t>"600.54"</t>
  </si>
  <si>
    <t>"591.89"</t>
  </si>
  <si>
    <t>"600.15"</t>
  </si>
  <si>
    <t>"87</t>
  </si>
  <si>
    <t>"598.38"</t>
  </si>
  <si>
    <t>"599.46"</t>
  </si>
  <si>
    <t>"592.86"</t>
  </si>
  <si>
    <t>"594.28"</t>
  </si>
  <si>
    <t>"94</t>
  </si>
  <si>
    <t>"598.44"</t>
  </si>
  <si>
    <t>"601.22"</t>
  </si>
  <si>
    <t>"596.47"</t>
  </si>
  <si>
    <t>"597.44"</t>
  </si>
  <si>
    <t>"76</t>
  </si>
  <si>
    <t>031"</t>
  </si>
  <si>
    <t>"600.21"</t>
  </si>
  <si>
    <t>"601.75"</t>
  </si>
  <si>
    <t>"596.76"</t>
  </si>
  <si>
    <t>"597.53"</t>
  </si>
  <si>
    <t>"82</t>
  </si>
  <si>
    <t>"600.40"</t>
  </si>
  <si>
    <t>"604.45"</t>
  </si>
  <si>
    <t>"600.22"</t>
  </si>
  <si>
    <t>"602.68"</t>
  </si>
  <si>
    <t>"79</t>
  </si>
  <si>
    <t>"598.50"</t>
  </si>
  <si>
    <t>"601.85"</t>
  </si>
  <si>
    <t>"595.48"</t>
  </si>
  <si>
    <t>"597.00"</t>
  </si>
  <si>
    <t>"89</t>
  </si>
  <si>
    <t>000"</t>
  </si>
  <si>
    <t>"600.01"</t>
  </si>
  <si>
    <t>"603.75"</t>
  </si>
  <si>
    <t>"599.52"</t>
  </si>
  <si>
    <t>"604.19"</t>
  </si>
  <si>
    <t>"605.06"</t>
  </si>
  <si>
    <t>"599.27"</t>
  </si>
  <si>
    <t>"601.36"</t>
  </si>
  <si>
    <t>234"</t>
  </si>
  <si>
    <t>"603.47"</t>
  </si>
  <si>
    <t>"599.09"</t>
  </si>
  <si>
    <t>"603.08"</t>
  </si>
  <si>
    <t>969"</t>
  </si>
  <si>
    <t>"599.72"</t>
  </si>
  <si>
    <t>"601.25"</t>
  </si>
  <si>
    <t>"598.49"</t>
  </si>
  <si>
    <t>"599.68"</t>
  </si>
  <si>
    <t>"53</t>
  </si>
  <si>
    <t>422"</t>
  </si>
  <si>
    <t>"598.66"</t>
  </si>
  <si>
    <t>"600.83"</t>
  </si>
  <si>
    <t>"596.86"</t>
  </si>
  <si>
    <t>"599.14"</t>
  </si>
  <si>
    <t>742"</t>
  </si>
  <si>
    <t>"597.63"</t>
  </si>
  <si>
    <t>"599.00"</t>
  </si>
  <si>
    <t>"591.05"</t>
  </si>
  <si>
    <t>"593.05"</t>
  </si>
  <si>
    <t>"596.96"</t>
  </si>
  <si>
    <t>"597.95"</t>
  </si>
  <si>
    <t>"595.49"</t>
  </si>
  <si>
    <t>"595.93"</t>
  </si>
  <si>
    <t>199"</t>
  </si>
  <si>
    <t>"592.34"</t>
  </si>
  <si>
    <t>"597.08"</t>
  </si>
  <si>
    <t>"591.85"</t>
  </si>
  <si>
    <t>"596.09"</t>
  </si>
  <si>
    <t>"587.76"</t>
  </si>
  <si>
    <t>"592.79"</t>
  </si>
  <si>
    <t>"585.06"</t>
  </si>
  <si>
    <t>"592.71"</t>
  </si>
  <si>
    <t>500"</t>
  </si>
  <si>
    <t>"588.93"</t>
  </si>
  <si>
    <t>"591.13"</t>
  </si>
  <si>
    <t>"583.24"</t>
  </si>
  <si>
    <t>"589.39"</t>
  </si>
  <si>
    <t>"90</t>
  </si>
  <si>
    <t>242"</t>
  </si>
  <si>
    <t>"593.06"</t>
  </si>
  <si>
    <t>"593.20"</t>
  </si>
  <si>
    <t>"586.07"</t>
  </si>
  <si>
    <t>"590.05"</t>
  </si>
  <si>
    <t>758"</t>
  </si>
  <si>
    <t>"591.56"</t>
  </si>
  <si>
    <t>"592.77"</t>
  </si>
  <si>
    <t>"586.99"</t>
  </si>
  <si>
    <t>"587.73"</t>
  </si>
  <si>
    <t>"591.31"</t>
  </si>
  <si>
    <t>"578.43"</t>
  </si>
  <si>
    <t>"591.15"</t>
  </si>
  <si>
    <t>"72</t>
  </si>
  <si>
    <t>477"</t>
  </si>
  <si>
    <t>"575.98"</t>
  </si>
  <si>
    <t>"581.81"</t>
  </si>
  <si>
    <t>"575.60"</t>
  </si>
  <si>
    <t>"579.11"</t>
  </si>
  <si>
    <t>047"</t>
  </si>
  <si>
    <t>"582.66"</t>
  </si>
  <si>
    <t>"586.62"</t>
  </si>
  <si>
    <t>"581.41"</t>
  </si>
  <si>
    <t>"583.09"</t>
  </si>
  <si>
    <t>414"</t>
  </si>
  <si>
    <t>"588.44"</t>
  </si>
  <si>
    <t>"592.58"</t>
  </si>
  <si>
    <t>"581.82"</t>
  </si>
  <si>
    <t>"582.86"</t>
  </si>
  <si>
    <t>"95</t>
  </si>
  <si>
    <t>664"</t>
  </si>
  <si>
    <t>"593.09"</t>
  </si>
  <si>
    <t>"594.05"</t>
  </si>
  <si>
    <t>"589.60"</t>
  </si>
  <si>
    <t>"592.85"</t>
  </si>
  <si>
    <t>488"</t>
  </si>
  <si>
    <t>"588.10"</t>
  </si>
  <si>
    <t>"595.54"</t>
  </si>
  <si>
    <t>"594.85"</t>
  </si>
  <si>
    <t>"591.25"</t>
  </si>
  <si>
    <t>"594.50"</t>
  </si>
  <si>
    <t>"589.28"</t>
  </si>
  <si>
    <t>"594.20"</t>
  </si>
  <si>
    <t>094"</t>
  </si>
  <si>
    <t>"585.56"</t>
  </si>
  <si>
    <t>"590.97"</t>
  </si>
  <si>
    <t>"585.10"</t>
  </si>
  <si>
    <t>"590.46"</t>
  </si>
  <si>
    <t>148"</t>
  </si>
  <si>
    <t>"587.81"</t>
  </si>
  <si>
    <t>"588.98"</t>
  </si>
  <si>
    <t>"585.54"</t>
  </si>
  <si>
    <t>"587.59"</t>
  </si>
  <si>
    <t>"583.41"</t>
  </si>
  <si>
    <t>"589.08"</t>
  </si>
  <si>
    <t>"582.84"</t>
  </si>
  <si>
    <t>"586.84"</t>
  </si>
  <si>
    <t>"581.47"</t>
  </si>
  <si>
    <t>"583.00"</t>
  </si>
  <si>
    <t>"577.04"</t>
  </si>
  <si>
    <t>"582.99"</t>
  </si>
  <si>
    <t>570"</t>
  </si>
  <si>
    <t>"566.48"</t>
  </si>
  <si>
    <t>"567.50"</t>
  </si>
  <si>
    <t>"562.76"</t>
  </si>
  <si>
    <t>"564.34"</t>
  </si>
  <si>
    <t>"37</t>
  </si>
  <si>
    <t>434"</t>
  </si>
  <si>
    <t>"565.24"</t>
  </si>
  <si>
    <t>"570.31"</t>
  </si>
  <si>
    <t>"561.70"</t>
  </si>
  <si>
    <t>"565.06"</t>
  </si>
  <si>
    <t>"560.15"</t>
  </si>
  <si>
    <t>"563.82"</t>
  </si>
  <si>
    <t>"556.04"</t>
  </si>
  <si>
    <t>"561.15"</t>
  </si>
  <si>
    <t>"55</t>
  </si>
  <si>
    <t>"557.93"</t>
  </si>
  <si>
    <t>"563.35"</t>
  </si>
  <si>
    <t>"556.96"</t>
  </si>
  <si>
    <t>"558.80"</t>
  </si>
  <si>
    <t>711"</t>
  </si>
  <si>
    <t>"562.57"</t>
  </si>
  <si>
    <t>"566.65"</t>
  </si>
  <si>
    <t>"563.51"</t>
  </si>
  <si>
    <t>"38</t>
  </si>
  <si>
    <t>219"</t>
  </si>
  <si>
    <t>"564.73"</t>
  </si>
  <si>
    <t>"568.38"</t>
  </si>
  <si>
    <t>"562.38"</t>
  </si>
  <si>
    <t>"566.76"</t>
  </si>
  <si>
    <t>273"</t>
  </si>
  <si>
    <t>"560.37"</t>
  </si>
  <si>
    <t>"564.07"</t>
  </si>
  <si>
    <t>"557.86"</t>
  </si>
  <si>
    <t>"558.47"</t>
  </si>
  <si>
    <t>152"</t>
  </si>
  <si>
    <t>"547.57"</t>
  </si>
  <si>
    <t>"556.52"</t>
  </si>
  <si>
    <t>"541.52"</t>
  </si>
  <si>
    <t>"554.54"</t>
  </si>
  <si>
    <t>"93</t>
  </si>
  <si>
    <t>453"</t>
  </si>
  <si>
    <t>"548.91"</t>
  </si>
  <si>
    <t>"555.45"</t>
  </si>
  <si>
    <t>"548.55"</t>
  </si>
  <si>
    <t>"554.32"</t>
  </si>
  <si>
    <t>"47</t>
  </si>
  <si>
    <t>121"</t>
  </si>
  <si>
    <t>"551.39"</t>
  </si>
  <si>
    <t>"553.55"</t>
  </si>
  <si>
    <t>"545.02"</t>
  </si>
  <si>
    <t>"550.85"</t>
  </si>
  <si>
    <t>762"</t>
  </si>
  <si>
    <t>"546.65"</t>
  </si>
  <si>
    <t>"551.05"</t>
  </si>
  <si>
    <t>"543.69"</t>
  </si>
  <si>
    <t>"550.64"</t>
  </si>
  <si>
    <t>"536.72"</t>
  </si>
  <si>
    <t>"547.43"</t>
  </si>
  <si>
    <t>"535.45"</t>
  </si>
  <si>
    <t>"546.69"</t>
  </si>
  <si>
    <t>"540.43"</t>
  </si>
  <si>
    <t>"545.43"</t>
  </si>
  <si>
    <t>"533.88"</t>
  </si>
  <si>
    <t>"535.42"</t>
  </si>
  <si>
    <t>656"</t>
  </si>
  <si>
    <t>"520.14"</t>
  </si>
  <si>
    <t>"529.31"</t>
  </si>
  <si>
    <t>"519.19"</t>
  </si>
  <si>
    <t>"527.25"</t>
  </si>
  <si>
    <t>"75</t>
  </si>
  <si>
    <t>117"</t>
  </si>
  <si>
    <t>"521.16"</t>
  </si>
  <si>
    <t>"521.70"</t>
  </si>
  <si>
    <t>"508.46"</t>
  </si>
  <si>
    <t>"513.88"</t>
  </si>
  <si>
    <t>"527.64"</t>
  </si>
  <si>
    <t>"531.17"</t>
  </si>
  <si>
    <t>"523.91"</t>
  </si>
  <si>
    <t>"526.41"</t>
  </si>
  <si>
    <t>078"</t>
  </si>
  <si>
    <t>"531.68"</t>
  </si>
  <si>
    <t>"537.89"</t>
  </si>
  <si>
    <t>"520.29"</t>
  </si>
  <si>
    <t>"525.66"</t>
  </si>
  <si>
    <t>"83</t>
  </si>
  <si>
    <t>805"</t>
  </si>
  <si>
    <t>"539.68"</t>
  </si>
  <si>
    <t>"543.23"</t>
  </si>
  <si>
    <t>"536.81"</t>
  </si>
  <si>
    <t>"537.61"</t>
  </si>
  <si>
    <t>871"</t>
  </si>
  <si>
    <t>"544.05"</t>
  </si>
  <si>
    <t>"544.28"</t>
  </si>
  <si>
    <t>"533.86"</t>
  </si>
  <si>
    <t>"539.12"</t>
  </si>
  <si>
    <t>992"</t>
  </si>
  <si>
    <t>"523.01"</t>
  </si>
  <si>
    <t>"536.43"</t>
  </si>
  <si>
    <t>"520.07"</t>
  </si>
  <si>
    <t>"533.94"</t>
  </si>
  <si>
    <t>"97</t>
  </si>
  <si>
    <t>"532.17"</t>
  </si>
  <si>
    <t>"533.50"</t>
  </si>
  <si>
    <t>"509.32"</t>
  </si>
  <si>
    <t>"524.58"</t>
  </si>
  <si>
    <t>"162</t>
  </si>
  <si>
    <t>"493.44"</t>
  </si>
  <si>
    <t>"548.62"</t>
  </si>
  <si>
    <t>"493.05"</t>
  </si>
  <si>
    <t>"241</t>
  </si>
  <si>
    <t>297"</t>
  </si>
  <si>
    <t>"521.86"</t>
  </si>
  <si>
    <t>"524.98"</t>
  </si>
  <si>
    <t>"489.16"</t>
  </si>
  <si>
    <t>"496.48"</t>
  </si>
  <si>
    <t>"165</t>
  </si>
  <si>
    <t>609"</t>
  </si>
  <si>
    <t>"489.19"</t>
  </si>
  <si>
    <t>"523.17"</t>
  </si>
  <si>
    <t>"481.80"</t>
  </si>
  <si>
    <t>"504.38"</t>
  </si>
  <si>
    <t>"256</t>
  </si>
  <si>
    <t>391"</t>
  </si>
  <si>
    <t>"523.67"</t>
  </si>
  <si>
    <t>"525.87"</t>
  </si>
  <si>
    <t>"505.06"</t>
  </si>
  <si>
    <t>"505.28"</t>
  </si>
  <si>
    <t>"217</t>
  </si>
  <si>
    <t>109"</t>
  </si>
  <si>
    <t>"545.11"</t>
  </si>
  <si>
    <t>"547.97"</t>
  </si>
  <si>
    <t>"536.70"</t>
  </si>
  <si>
    <t>"125</t>
  </si>
  <si>
    <t>"555.05"</t>
  </si>
  <si>
    <t>"567.42"</t>
  </si>
  <si>
    <t>"554.81"</t>
  </si>
  <si>
    <t>"564.52"</t>
  </si>
  <si>
    <t>"557.45"</t>
  </si>
  <si>
    <t>"562.94"</t>
  </si>
  <si>
    <t>"553.68"</t>
  </si>
  <si>
    <t>"560.97"</t>
  </si>
  <si>
    <t>641"</t>
  </si>
  <si>
    <t>"549.83"</t>
  </si>
  <si>
    <t>"560.71"</t>
  </si>
  <si>
    <t>"546.87"</t>
  </si>
  <si>
    <t>"559.39"</t>
  </si>
  <si>
    <t>"565.53"</t>
  </si>
  <si>
    <t>"566.27"</t>
  </si>
  <si>
    <t>"555.07"</t>
  </si>
  <si>
    <t>"555.66"</t>
  </si>
  <si>
    <t>"567.18"</t>
  </si>
  <si>
    <t>"570.90"</t>
  </si>
  <si>
    <t>"564.94"</t>
  </si>
  <si>
    <t>"567.08"</t>
  </si>
  <si>
    <t>"42</t>
  </si>
  <si>
    <t>246"</t>
  </si>
  <si>
    <t>"575.19"</t>
  </si>
  <si>
    <t>"576.33"</t>
  </si>
  <si>
    <t>"567.19"</t>
  </si>
  <si>
    <t>"568.59"</t>
  </si>
  <si>
    <t>"52</t>
  </si>
  <si>
    <t>"575.30"</t>
  </si>
  <si>
    <t>"576.41"</t>
  </si>
  <si>
    <t>"573.69"</t>
  </si>
  <si>
    <t>"575.46"</t>
  </si>
  <si>
    <t>738"</t>
  </si>
  <si>
    <t>"570.80"</t>
  </si>
  <si>
    <t>"575.15"</t>
  </si>
  <si>
    <t>"570.20"</t>
  </si>
  <si>
    <t>"574.08"</t>
  </si>
  <si>
    <t>"559.28"</t>
  </si>
  <si>
    <t>"564.89"</t>
  </si>
  <si>
    <t>"558.03"</t>
  </si>
  <si>
    <t>"563.98"</t>
  </si>
  <si>
    <t>"563.33"</t>
  </si>
  <si>
    <t>"570.57"</t>
  </si>
  <si>
    <t>"562.60"</t>
  </si>
  <si>
    <t>"565.49"</t>
  </si>
  <si>
    <t>"562.83"</t>
  </si>
  <si>
    <t>"570.95"</t>
  </si>
  <si>
    <t>"561.63"</t>
  </si>
  <si>
    <t>"567.13"</t>
  </si>
  <si>
    <t>"564.80"</t>
  </si>
  <si>
    <t>"565.02"</t>
  </si>
  <si>
    <t>"559.06"</t>
  </si>
  <si>
    <t>"561.02"</t>
  </si>
  <si>
    <t>"562.79"</t>
  </si>
  <si>
    <t>"569.71"</t>
  </si>
  <si>
    <t>"562.35"</t>
  </si>
  <si>
    <t>"567.15"</t>
  </si>
  <si>
    <t>"49</t>
  </si>
  <si>
    <t>"556.11"</t>
  </si>
  <si>
    <t>"563.83"</t>
  </si>
  <si>
    <t>"551.49"</t>
  </si>
  <si>
    <t>"562.81"</t>
  </si>
  <si>
    <t>320"</t>
  </si>
  <si>
    <t>"558.49"</t>
  </si>
  <si>
    <t>"559.11"</t>
  </si>
  <si>
    <t>"549.68"</t>
  </si>
  <si>
    <t>"551.42"</t>
  </si>
  <si>
    <t>406"</t>
  </si>
  <si>
    <t>"562.17"</t>
  </si>
  <si>
    <t>"563.11"</t>
  </si>
  <si>
    <t>"553.69"</t>
  </si>
  <si>
    <t>"558.87"</t>
  </si>
  <si>
    <t>172"</t>
  </si>
  <si>
    <t>"559.40"</t>
  </si>
  <si>
    <t>"564.02"</t>
  </si>
  <si>
    <t>"552.02"</t>
  </si>
  <si>
    <t>"555.92"</t>
  </si>
  <si>
    <t>"567.59"</t>
  </si>
  <si>
    <t>"569.54"</t>
  </si>
  <si>
    <t>"555.59"</t>
  </si>
  <si>
    <t>"560.58"</t>
  </si>
  <si>
    <t>"99</t>
  </si>
  <si>
    <t>625"</t>
  </si>
  <si>
    <t>"577.39"</t>
  </si>
  <si>
    <t>"565.63"</t>
  </si>
  <si>
    <t>"575.92"</t>
  </si>
  <si>
    <t>812"</t>
  </si>
  <si>
    <t>"575.48"</t>
  </si>
  <si>
    <t>"580.17"</t>
  </si>
  <si>
    <t>"570.12"</t>
  </si>
  <si>
    <t>"572.71"</t>
  </si>
  <si>
    <t>875"</t>
  </si>
  <si>
    <t>"576.69"</t>
  </si>
  <si>
    <t>"584.88"</t>
  </si>
  <si>
    <t>"573.08"</t>
  </si>
  <si>
    <t>"583.06"</t>
  </si>
  <si>
    <t>"579.71"</t>
  </si>
  <si>
    <t>"585.39"</t>
  </si>
  <si>
    <t>"572.25"</t>
  </si>
  <si>
    <t>"576.86"</t>
  </si>
  <si>
    <t>"109</t>
  </si>
  <si>
    <t>"596.18"</t>
  </si>
  <si>
    <t>"597.34"</t>
  </si>
  <si>
    <t>"579.90"</t>
  </si>
  <si>
    <t>"583.77"</t>
  </si>
  <si>
    <t>"594.72"</t>
  </si>
  <si>
    <t>"582.44"</t>
  </si>
  <si>
    <t>"594.18"</t>
  </si>
  <si>
    <t>"596.85"</t>
  </si>
  <si>
    <t>"598.02"</t>
  </si>
  <si>
    <t>"584.65"</t>
  </si>
  <si>
    <t>"585.05"</t>
  </si>
  <si>
    <t>"599.58"</t>
  </si>
  <si>
    <t>"591.86"</t>
  </si>
  <si>
    <t>"594.54"</t>
  </si>
  <si>
    <t>578"</t>
  </si>
  <si>
    <t>"597.15"</t>
  </si>
  <si>
    <t>"597.89"</t>
  </si>
  <si>
    <t>"589.56"</t>
  </si>
  <si>
    <t>"594.24"</t>
  </si>
  <si>
    <t>"602.02"</t>
  </si>
  <si>
    <t>"603.03"</t>
  </si>
  <si>
    <t>"596.49"</t>
  </si>
  <si>
    <t>"597.21"</t>
  </si>
  <si>
    <t>"50</t>
  </si>
  <si>
    <t>207"</t>
  </si>
  <si>
    <t>"610.16"</t>
  </si>
  <si>
    <t>"610.30"</t>
  </si>
  <si>
    <t>"599.47"</t>
  </si>
  <si>
    <t>"599.94"</t>
  </si>
  <si>
    <t>820"</t>
  </si>
  <si>
    <t>"611.54"</t>
  </si>
  <si>
    <t>"611.68"</t>
  </si>
  <si>
    <t>"607.02"</t>
  </si>
  <si>
    <t>"610.38"</t>
  </si>
  <si>
    <t>"36</t>
  </si>
  <si>
    <t>"610.08"</t>
  </si>
  <si>
    <t>"613.23"</t>
  </si>
  <si>
    <t>"609.56"</t>
  </si>
  <si>
    <t>"612.93"</t>
  </si>
  <si>
    <t>"31</t>
  </si>
  <si>
    <t>"610.88"</t>
  </si>
  <si>
    <t>"611.49"</t>
  </si>
  <si>
    <t>"608.38"</t>
  </si>
  <si>
    <t>"26</t>
  </si>
  <si>
    <t>029"</t>
  </si>
  <si>
    <t>"609.94"</t>
  </si>
  <si>
    <t>"610.99"</t>
  </si>
  <si>
    <t>"609.07"</t>
  </si>
  <si>
    <t>"609.70"</t>
  </si>
  <si>
    <t>449"</t>
  </si>
  <si>
    <t>"604.48"</t>
  </si>
  <si>
    <t>"603.20"</t>
  </si>
  <si>
    <t>"609.73"</t>
  </si>
  <si>
    <t>"40</t>
  </si>
  <si>
    <t>"599.20"</t>
  </si>
  <si>
    <t>"604.55"</t>
  </si>
  <si>
    <t>"598.51"</t>
  </si>
  <si>
    <t>"603.36"</t>
  </si>
  <si>
    <t>"45</t>
  </si>
  <si>
    <t>"602.55"</t>
  </si>
  <si>
    <t>"605.86"</t>
  </si>
  <si>
    <t>"602.43"</t>
  </si>
  <si>
    <t>"605.31"</t>
  </si>
  <si>
    <t>"30</t>
  </si>
  <si>
    <t>740"</t>
  </si>
  <si>
    <t>"604.03"</t>
  </si>
  <si>
    <t>"605.50"</t>
  </si>
  <si>
    <t>"602.74"</t>
  </si>
  <si>
    <t>"604.85"</t>
  </si>
  <si>
    <t>"606.89"</t>
  </si>
  <si>
    <t>"608.13"</t>
  </si>
  <si>
    <t>"600.05"</t>
  </si>
  <si>
    <t>"600.77"</t>
  </si>
  <si>
    <t>"605.99"</t>
  </si>
  <si>
    <t>"606.45"</t>
  </si>
  <si>
    <t>"602.63"</t>
  </si>
  <si>
    <t>"606.32"</t>
  </si>
  <si>
    <t>"35</t>
  </si>
  <si>
    <t>"600.64"</t>
  </si>
  <si>
    <t>"604.37"</t>
  </si>
  <si>
    <t>"598.58"</t>
  </si>
  <si>
    <t>"604.22"</t>
  </si>
  <si>
    <t>150"</t>
  </si>
  <si>
    <t>"597.83"</t>
  </si>
  <si>
    <t>"602.30"</t>
  </si>
  <si>
    <t>"597.28"</t>
  </si>
  <si>
    <t>"601.78"</t>
  </si>
  <si>
    <t>"33</t>
  </si>
  <si>
    <t>"592.67"</t>
  </si>
  <si>
    <t>"600.29"</t>
  </si>
  <si>
    <t>"590.49"</t>
  </si>
  <si>
    <t>"597.77"</t>
  </si>
  <si>
    <t>250"</t>
  </si>
  <si>
    <t>"607.50"</t>
  </si>
  <si>
    <t>"609.96"</t>
  </si>
  <si>
    <t>"601.05"</t>
  </si>
  <si>
    <t>"601.82"</t>
  </si>
  <si>
    <t>469"</t>
  </si>
  <si>
    <t>"603.96"</t>
  </si>
  <si>
    <t>"606.60"</t>
  </si>
  <si>
    <t>"600.72"</t>
  </si>
  <si>
    <t>"605.04"</t>
  </si>
  <si>
    <t>"39</t>
  </si>
  <si>
    <t>262"</t>
  </si>
  <si>
    <t>"603.72"</t>
  </si>
  <si>
    <t>"604.13"</t>
  </si>
  <si>
    <t>"599.22"</t>
  </si>
  <si>
    <t>"601.81"</t>
  </si>
  <si>
    <t>"600.62"</t>
  </si>
  <si>
    <t>"605.37"</t>
  </si>
  <si>
    <t>"597.25"</t>
  </si>
  <si>
    <t>"604.52"</t>
  </si>
  <si>
    <t>"44</t>
  </si>
  <si>
    <t>"594.81"</t>
  </si>
  <si>
    <t>"599.69"</t>
  </si>
  <si>
    <t>"594.64"</t>
  </si>
  <si>
    <t>"599.37"</t>
  </si>
  <si>
    <t>"609.81"</t>
  </si>
  <si>
    <t>"610.78"</t>
  </si>
  <si>
    <t>"606.80"</t>
  </si>
  <si>
    <t>"607.97"</t>
  </si>
  <si>
    <t>"34</t>
  </si>
  <si>
    <t>688"</t>
  </si>
  <si>
    <t>"605.80"</t>
  </si>
  <si>
    <t>"609.75"</t>
  </si>
  <si>
    <t>"605.52"</t>
  </si>
  <si>
    <t>"41</t>
  </si>
  <si>
    <t>"605.92"</t>
  </si>
  <si>
    <t>"607.82"</t>
  </si>
  <si>
    <t>"605.36"</t>
  </si>
  <si>
    <t>"606.44"</t>
  </si>
  <si>
    <t>"600.67"</t>
  </si>
  <si>
    <t>"603.06"</t>
  </si>
  <si>
    <t>"598.67"</t>
  </si>
  <si>
    <t>"603.05"</t>
  </si>
  <si>
    <t>848"</t>
  </si>
  <si>
    <t>"599.36"</t>
  </si>
  <si>
    <t>"595.61"</t>
  </si>
  <si>
    <t>"597.58"</t>
  </si>
  <si>
    <t>"594.35"</t>
  </si>
  <si>
    <t>"590.93"</t>
  </si>
  <si>
    <t>"591.64"</t>
  </si>
  <si>
    <t>660"</t>
  </si>
  <si>
    <t>"590.33"</t>
  </si>
  <si>
    <t>"593.94"</t>
  </si>
  <si>
    <t>"589.20"</t>
  </si>
  <si>
    <t>"592.78"</t>
  </si>
  <si>
    <t>160"</t>
  </si>
  <si>
    <t>"584.36"</t>
  </si>
  <si>
    <t>"585.00"</t>
  </si>
  <si>
    <t>"578.35"</t>
  </si>
  <si>
    <t>"582.19"</t>
  </si>
  <si>
    <t>"575.77"</t>
  </si>
  <si>
    <t>"581.75"</t>
  </si>
  <si>
    <t>"575.35"</t>
  </si>
  <si>
    <t>"581.39"</t>
  </si>
  <si>
    <t>059"</t>
  </si>
  <si>
    <t>"585.88"</t>
  </si>
  <si>
    <t>"585.95"</t>
  </si>
  <si>
    <t>"578.55"</t>
  </si>
  <si>
    <t>"580.49"</t>
  </si>
  <si>
    <t>"588.70"</t>
  </si>
  <si>
    <t>"590.58"</t>
  </si>
  <si>
    <t>"585.20"</t>
  </si>
  <si>
    <t>"589.49"</t>
  </si>
  <si>
    <t>672"</t>
  </si>
  <si>
    <t>"597.42"</t>
  </si>
  <si>
    <t>"597.75"</t>
  </si>
  <si>
    <t>"586.78"</t>
  </si>
  <si>
    <t>"588.63"</t>
  </si>
  <si>
    <t>"596.27"</t>
  </si>
  <si>
    <t>"599.70"</t>
  </si>
  <si>
    <t>"593.60"</t>
  </si>
  <si>
    <t>"595.36"</t>
  </si>
  <si>
    <t>441"</t>
  </si>
  <si>
    <t>"587.53"</t>
  </si>
  <si>
    <t>"592.60"</t>
  </si>
  <si>
    <t>"586.43"</t>
  </si>
  <si>
    <t>"591.95"</t>
  </si>
  <si>
    <t>"580.50"</t>
  </si>
  <si>
    <t>"584.64"</t>
  </si>
  <si>
    <t>"589.91"</t>
  </si>
  <si>
    <t>"590.64"</t>
  </si>
  <si>
    <t>"584.42"</t>
  </si>
  <si>
    <t>"586.08"</t>
  </si>
  <si>
    <t>"587.89"</t>
  </si>
  <si>
    <t>"591.74"</t>
  </si>
  <si>
    <t>"584.41"</t>
  </si>
  <si>
    <t>"588.22"</t>
  </si>
  <si>
    <t>"597.54"</t>
  </si>
  <si>
    <t>"597.78"</t>
  </si>
  <si>
    <t>"590.76"</t>
  </si>
  <si>
    <t>"595.01"</t>
  </si>
  <si>
    <t>312"</t>
  </si>
  <si>
    <t>"599.50"</t>
  </si>
  <si>
    <t>"602.48"</t>
  </si>
  <si>
    <t>"598.08"</t>
  </si>
  <si>
    <t>"601.34"</t>
  </si>
  <si>
    <t>887"</t>
  </si>
  <si>
    <t>"596.06"</t>
  </si>
  <si>
    <t>"595.47"</t>
  </si>
  <si>
    <t>"601.30"</t>
  </si>
  <si>
    <t>"590.89"</t>
  </si>
  <si>
    <t>"595.30"</t>
  </si>
  <si>
    <t>"587.66"</t>
  </si>
  <si>
    <t>"594.69"</t>
  </si>
  <si>
    <t>832"</t>
  </si>
  <si>
    <t>"581.77"</t>
  </si>
  <si>
    <t>"595.75"</t>
  </si>
  <si>
    <t>"580.91"</t>
  </si>
  <si>
    <t>703"</t>
  </si>
  <si>
    <t>"591.36"</t>
  </si>
  <si>
    <t>"593.00"</t>
  </si>
  <si>
    <t>"585.85"</t>
  </si>
  <si>
    <t>"586.10"</t>
  </si>
  <si>
    <t>445"</t>
  </si>
  <si>
    <t>"603.98"</t>
  </si>
  <si>
    <t>"606.41"</t>
  </si>
  <si>
    <t>"585.89"</t>
  </si>
  <si>
    <t>"586.28"</t>
  </si>
  <si>
    <t>"108</t>
  </si>
  <si>
    <t>"605.17"</t>
  </si>
  <si>
    <t>"602.89"</t>
  </si>
  <si>
    <t>"604.29"</t>
  </si>
  <si>
    <t>551"</t>
  </si>
  <si>
    <t>"606.00"</t>
  </si>
  <si>
    <t>"607.78"</t>
  </si>
  <si>
    <t>"605.21"</t>
  </si>
  <si>
    <t>"606.79"</t>
  </si>
  <si>
    <t>180"</t>
  </si>
  <si>
    <t>"606.40"</t>
  </si>
  <si>
    <t>"607.13"</t>
  </si>
  <si>
    <t>"602.81"</t>
  </si>
  <si>
    <t>"604.21"</t>
  </si>
  <si>
    <t>"606.58"</t>
  </si>
  <si>
    <t>"607.16"</t>
  </si>
  <si>
    <t>811"</t>
  </si>
  <si>
    <t>"605.78"</t>
  </si>
  <si>
    <t>"608.44"</t>
  </si>
  <si>
    <t>"607.46"</t>
  </si>
  <si>
    <t>"28</t>
  </si>
  <si>
    <t>721"</t>
  </si>
  <si>
    <t>"602.13"</t>
  </si>
  <si>
    <t>"602.80"</t>
  </si>
  <si>
    <t>"607.69"</t>
  </si>
  <si>
    <t>"607.86"</t>
  </si>
  <si>
    <t>"604.08"</t>
  </si>
  <si>
    <t>"604.68"</t>
  </si>
  <si>
    <t>"607.44"</t>
  </si>
  <si>
    <t>"607.81"</t>
  </si>
  <si>
    <t>"607.66"</t>
  </si>
  <si>
    <t>"608.48"</t>
  </si>
  <si>
    <t>"606.31"</t>
  </si>
  <si>
    <t>"606.66"</t>
  </si>
  <si>
    <t>"605.63"</t>
  </si>
  <si>
    <t>"604.95"</t>
  </si>
  <si>
    <t>559"</t>
  </si>
  <si>
    <t>"603.39"</t>
  </si>
  <si>
    <t>"604.16"</t>
  </si>
  <si>
    <t>"602.34"</t>
  </si>
  <si>
    <t>"603.91"</t>
  </si>
  <si>
    <t>631"</t>
  </si>
  <si>
    <t>"602.97"</t>
  </si>
  <si>
    <t>"604.32"</t>
  </si>
  <si>
    <t>"602.47"</t>
  </si>
  <si>
    <t>"603.63"</t>
  </si>
  <si>
    <t>990"</t>
  </si>
  <si>
    <t>"599.66"</t>
  </si>
  <si>
    <t>"603.35"</t>
  </si>
  <si>
    <t>"599.38"</t>
  </si>
  <si>
    <t>350"</t>
  </si>
  <si>
    <t>"600.46"</t>
  </si>
  <si>
    <t>"600.85"</t>
  </si>
  <si>
    <t>"598.83"</t>
  </si>
  <si>
    <t>"598.80"</t>
  </si>
  <si>
    <t>"601.33"</t>
  </si>
  <si>
    <t>"598.07"</t>
  </si>
  <si>
    <t>"600.65"</t>
  </si>
  <si>
    <t>"600.86"</t>
  </si>
  <si>
    <t>"595.20"</t>
  </si>
  <si>
    <t>"593.66"</t>
  </si>
  <si>
    <t>"596.15"</t>
  </si>
  <si>
    <t>"593.15"</t>
  </si>
  <si>
    <t>"595.51"</t>
  </si>
  <si>
    <t>"593.40"</t>
  </si>
  <si>
    <t>"595.12"</t>
  </si>
  <si>
    <t>"587.45"</t>
  </si>
  <si>
    <t>"593.67"</t>
  </si>
  <si>
    <t>"46</t>
  </si>
  <si>
    <t>"590.38"</t>
  </si>
  <si>
    <t>"590.79"</t>
  </si>
  <si>
    <t>"584.63"</t>
  </si>
  <si>
    <t>"590.50"</t>
  </si>
  <si>
    <t>"584.71"</t>
  </si>
  <si>
    <t>"584.03"</t>
  </si>
  <si>
    <t>"590.30"</t>
  </si>
  <si>
    <t>"586.22"</t>
  </si>
  <si>
    <t>"585.34"</t>
  </si>
  <si>
    <t>"588.15"</t>
  </si>
  <si>
    <t>"589.72"</t>
  </si>
  <si>
    <t>"590.20"</t>
  </si>
  <si>
    <t>"583.86"</t>
  </si>
  <si>
    <t>"585.75"</t>
  </si>
  <si>
    <t>766"</t>
  </si>
  <si>
    <t>"597.32"</t>
  </si>
  <si>
    <t>"597.81"</t>
  </si>
  <si>
    <t>"592.65"</t>
  </si>
  <si>
    <t>"593.35"</t>
  </si>
  <si>
    <t>113"</t>
  </si>
  <si>
    <t>"597.37"</t>
  </si>
  <si>
    <t>"599.23"</t>
  </si>
  <si>
    <t>"594.96"</t>
  </si>
  <si>
    <t>"597.19"</t>
  </si>
  <si>
    <t>"598.68"</t>
  </si>
  <si>
    <t>"599.29"</t>
  </si>
  <si>
    <t>"594.37"</t>
  </si>
  <si>
    <t>"596.90"</t>
  </si>
  <si>
    <t>129"</t>
  </si>
  <si>
    <t>"599.81"</t>
  </si>
  <si>
    <t>"600.17"</t>
  </si>
  <si>
    <t>"598.76"</t>
  </si>
  <si>
    <t>"596.17"</t>
  </si>
  <si>
    <t>"599.64"</t>
  </si>
  <si>
    <t>"598.19"</t>
  </si>
  <si>
    <t>"593.08"</t>
  </si>
  <si>
    <t>"596.65"</t>
  </si>
  <si>
    <t>"591.93"</t>
  </si>
  <si>
    <t>"591.04"</t>
  </si>
  <si>
    <t>"570.74"</t>
  </si>
  <si>
    <t>"576.74"</t>
  </si>
  <si>
    <t>"570.52"</t>
  </si>
  <si>
    <t>"576.70"</t>
  </si>
  <si>
    <t>"571.18"</t>
  </si>
  <si>
    <t>"572.50"</t>
  </si>
  <si>
    <t>"567.89"</t>
  </si>
  <si>
    <t>"569.81"</t>
  </si>
  <si>
    <t>"571.32"</t>
  </si>
  <si>
    <t>"575.55"</t>
  </si>
  <si>
    <t>"570.62"</t>
  </si>
  <si>
    <t>"571.04"</t>
  </si>
  <si>
    <t>"575.56"</t>
  </si>
  <si>
    <t>"575.63"</t>
  </si>
  <si>
    <t>"568.44"</t>
  </si>
  <si>
    <t>"568.64"</t>
  </si>
  <si>
    <t>"581.29"</t>
  </si>
  <si>
    <t>"583.32"</t>
  </si>
  <si>
    <t>"579.29"</t>
  </si>
  <si>
    <t>"580.01"</t>
  </si>
  <si>
    <t>840"</t>
  </si>
  <si>
    <t>"579.85"</t>
  </si>
  <si>
    <t>"582.91"</t>
  </si>
  <si>
    <t>"582.58"</t>
  </si>
  <si>
    <t>"582.71"</t>
  </si>
  <si>
    <t>"580.52"</t>
  </si>
  <si>
    <t>"580.83"</t>
  </si>
  <si>
    <t>699"</t>
  </si>
  <si>
    <t>"581.51"</t>
  </si>
  <si>
    <t>"584.46"</t>
  </si>
  <si>
    <t>"578.08"</t>
  </si>
  <si>
    <t>"579.04"</t>
  </si>
  <si>
    <t>"579.98"</t>
  </si>
  <si>
    <t>"580.06"</t>
  </si>
  <si>
    <t>"576.57"</t>
  </si>
  <si>
    <t>"579.24"</t>
  </si>
  <si>
    <t>"581.26"</t>
  </si>
  <si>
    <t>"581.71"</t>
  </si>
  <si>
    <t>"574.42"</t>
  </si>
  <si>
    <t>"577.99"</t>
  </si>
  <si>
    <t>"581.05"</t>
  </si>
  <si>
    <t>"584.50"</t>
  </si>
  <si>
    <t>"580.38"</t>
  </si>
  <si>
    <t>"583.85"</t>
  </si>
  <si>
    <t>"584.85"</t>
  </si>
  <si>
    <t>"580.60"</t>
  </si>
  <si>
    <t>"583.63"</t>
  </si>
  <si>
    <t>008"</t>
  </si>
  <si>
    <t>"584.07"</t>
  </si>
  <si>
    <t>"584.59"</t>
  </si>
  <si>
    <t>"585.91"</t>
  </si>
  <si>
    <t>"586.12"</t>
  </si>
  <si>
    <t>"582.16"</t>
  </si>
  <si>
    <t>"582.35"</t>
  </si>
  <si>
    <t>"579.78"</t>
  </si>
  <si>
    <t>"582.83"</t>
  </si>
  <si>
    <t>"578.96"</t>
  </si>
  <si>
    <t>"582.30"</t>
  </si>
  <si>
    <t>439"</t>
  </si>
  <si>
    <t>"584.90"</t>
  </si>
  <si>
    <t>"581.22"</t>
  </si>
  <si>
    <t>"585.27"</t>
  </si>
  <si>
    <t>"580.73"</t>
  </si>
  <si>
    <t>"584.32"</t>
  </si>
  <si>
    <t>"576.05"</t>
  </si>
  <si>
    <t>"580.33"</t>
  </si>
  <si>
    <t>"575.91"</t>
  </si>
  <si>
    <t>"579.58"</t>
  </si>
  <si>
    <t>"577.58"</t>
  </si>
  <si>
    <t>"574.49"</t>
  </si>
  <si>
    <t>"576.13"</t>
  </si>
  <si>
    <t>"573.16"</t>
  </si>
  <si>
    <t>"577.71"</t>
  </si>
  <si>
    <t>"572.55"</t>
  </si>
  <si>
    <t>"577.14"</t>
  </si>
  <si>
    <t>238"</t>
  </si>
  <si>
    <t>"570.42"</t>
  </si>
  <si>
    <t>"573.78"</t>
  </si>
  <si>
    <t>"569.53"</t>
  </si>
  <si>
    <t>"573.17"</t>
  </si>
  <si>
    <t>"571.30"</t>
  </si>
  <si>
    <t>"571.96"</t>
  </si>
  <si>
    <t>"566.63"</t>
  </si>
  <si>
    <t>"567.80"</t>
  </si>
  <si>
    <t>"572.35"</t>
  </si>
  <si>
    <t>"573.36"</t>
  </si>
  <si>
    <t>"568.10"</t>
  </si>
  <si>
    <t>"572.98"</t>
  </si>
  <si>
    <t>191"</t>
  </si>
  <si>
    <t>"567.36"</t>
  </si>
  <si>
    <t>"569.80"</t>
  </si>
  <si>
    <t>"567.82"</t>
  </si>
  <si>
    <t>"567.71"</t>
  </si>
  <si>
    <t>"569.90"</t>
  </si>
  <si>
    <t>"565.27"</t>
  </si>
  <si>
    <t>"568.86"</t>
  </si>
  <si>
    <t>"573.40"</t>
  </si>
  <si>
    <t>"574.06"</t>
  </si>
  <si>
    <t>"566.00"</t>
  </si>
  <si>
    <t>"568.62"</t>
  </si>
  <si>
    <t>"574.38"</t>
  </si>
  <si>
    <t>"568.08"</t>
  </si>
  <si>
    <t>"573.76"</t>
  </si>
  <si>
    <t>"573.39"</t>
  </si>
  <si>
    <t>"574.22"</t>
  </si>
  <si>
    <t>"571.47"</t>
  </si>
  <si>
    <t>930"</t>
  </si>
  <si>
    <t>"574.71"</t>
  </si>
  <si>
    <t>"572.30"</t>
  </si>
  <si>
    <t>"571.14"</t>
  </si>
  <si>
    <t>"571.89"</t>
  </si>
  <si>
    <t>"568.91"</t>
  </si>
  <si>
    <t>"570.04"</t>
  </si>
  <si>
    <t>"570.48"</t>
  </si>
  <si>
    <t>"571.36"</t>
  </si>
  <si>
    <t>"567.60"</t>
  </si>
  <si>
    <t>"569.34"</t>
  </si>
  <si>
    <t>"570.33"</t>
  </si>
  <si>
    <t>"569.67"</t>
  </si>
  <si>
    <t>922"</t>
  </si>
  <si>
    <t>"567.84"</t>
  </si>
  <si>
    <t>"569.31"</t>
  </si>
  <si>
    <t>"565.17"</t>
  </si>
  <si>
    <t>"568.25"</t>
  </si>
  <si>
    <t>"77</t>
  </si>
  <si>
    <t>"571.01"</t>
  </si>
  <si>
    <t>"572.88"</t>
  </si>
  <si>
    <t>"570.98"</t>
  </si>
  <si>
    <t>"563.74"</t>
  </si>
  <si>
    <t>"568.69"</t>
  </si>
  <si>
    <t>"560.83"</t>
  </si>
  <si>
    <t>"561.40"</t>
  </si>
  <si>
    <t>941"</t>
  </si>
  <si>
    <t>"565.10"</t>
  </si>
  <si>
    <t>"566.58"</t>
  </si>
  <si>
    <t>"560.80"</t>
  </si>
  <si>
    <t>"563.07"</t>
  </si>
  <si>
    <t>"561.74"</t>
  </si>
  <si>
    <t>"559.90"</t>
  </si>
  <si>
    <t>"562.84"</t>
  </si>
  <si>
    <t>"559.71"</t>
  </si>
  <si>
    <t>"563.03"</t>
  </si>
  <si>
    <t>"559.45"</t>
  </si>
  <si>
    <t>"562.01"</t>
  </si>
  <si>
    <t>"555.01"</t>
  </si>
  <si>
    <t>"552.74"</t>
  </si>
  <si>
    <t>"559.09"</t>
  </si>
  <si>
    <t>"548.70"</t>
  </si>
  <si>
    <t>"555.36"</t>
  </si>
  <si>
    <t>"539.96"</t>
  </si>
  <si>
    <t>"554.42"</t>
  </si>
  <si>
    <t>"548.36"</t>
  </si>
  <si>
    <t>"549.15"</t>
  </si>
  <si>
    <t>"543.38"</t>
  </si>
  <si>
    <t>"548.79"</t>
  </si>
  <si>
    <t>"656.86"</t>
  </si>
  <si>
    <t>"657.82"</t>
  </si>
  <si>
    <t>"653.89"</t>
  </si>
  <si>
    <t>"655.49"</t>
  </si>
  <si>
    <t>"18</t>
  </si>
  <si>
    <t>"652.20"</t>
  </si>
  <si>
    <t>"654.11"</t>
  </si>
  <si>
    <t>"650.45"</t>
  </si>
  <si>
    <t>"13</t>
  </si>
  <si>
    <t>550"</t>
  </si>
  <si>
    <t>"651.84"</t>
  </si>
  <si>
    <t>"653.06"</t>
  </si>
  <si>
    <t>"652.12"</t>
  </si>
  <si>
    <t>"5</t>
  </si>
  <si>
    <t>348"</t>
  </si>
  <si>
    <t>"654.70"</t>
  </si>
  <si>
    <t>"655.44"</t>
  </si>
  <si>
    <t>"646.54"</t>
  </si>
  <si>
    <t>"650.47"</t>
  </si>
  <si>
    <t>"3</t>
  </si>
  <si>
    <t>382"</t>
  </si>
  <si>
    <t>"647.62"</t>
  </si>
  <si>
    <t>"652.36"</t>
  </si>
  <si>
    <t>"646.70"</t>
  </si>
  <si>
    <t>433"</t>
  </si>
  <si>
    <t>"645.82"</t>
  </si>
  <si>
    <t>"647.40"</t>
  </si>
  <si>
    <t>"643.64"</t>
  </si>
  <si>
    <t>"646.88"</t>
  </si>
  <si>
    <t>544"</t>
  </si>
  <si>
    <t>"640.64"</t>
  </si>
  <si>
    <t>"638.05"</t>
  </si>
  <si>
    <t>"643.42"</t>
  </si>
  <si>
    <t>423"</t>
  </si>
  <si>
    <t>"650.69"</t>
  </si>
  <si>
    <t>"651.06"</t>
  </si>
  <si>
    <t>"646.35"</t>
  </si>
  <si>
    <t>"648.32"</t>
  </si>
  <si>
    <t>"650.44"</t>
  </si>
  <si>
    <t>"652.69"</t>
  </si>
  <si>
    <t>"648.57"</t>
  </si>
  <si>
    <t>"652.14"</t>
  </si>
  <si>
    <t>996"</t>
  </si>
  <si>
    <t>"647.76"</t>
  </si>
  <si>
    <t>"650.58"</t>
  </si>
  <si>
    <t>"647.65"</t>
  </si>
  <si>
    <t>"649.80"</t>
  </si>
  <si>
    <t>662"</t>
  </si>
  <si>
    <t>"648.69"</t>
  </si>
  <si>
    <t>"644.75"</t>
  </si>
  <si>
    <t>"648.26"</t>
  </si>
  <si>
    <t>771"</t>
  </si>
  <si>
    <t>"648.46"</t>
  </si>
  <si>
    <t>"645.55"</t>
  </si>
  <si>
    <t>"645.64"</t>
  </si>
  <si>
    <t>824"</t>
  </si>
  <si>
    <t>"640.93"</t>
  </si>
  <si>
    <t>"649.68"</t>
  </si>
  <si>
    <t>"640.41"</t>
  </si>
  <si>
    <t>"648.50"</t>
  </si>
  <si>
    <t>"4</t>
  </si>
  <si>
    <t>818"</t>
  </si>
  <si>
    <t>"639.41"</t>
  </si>
  <si>
    <t>"641.09"</t>
  </si>
  <si>
    <t>"636.97"</t>
  </si>
  <si>
    <t>"638.70"</t>
  </si>
  <si>
    <t>"2</t>
  </si>
  <si>
    <t>030"</t>
  </si>
  <si>
    <t>"642.54"</t>
  </si>
  <si>
    <t>"642.75"</t>
  </si>
  <si>
    <t>"636.04"</t>
  </si>
  <si>
    <t>"641.23"</t>
  </si>
  <si>
    <t>107"</t>
  </si>
  <si>
    <t>"646.29"</t>
  </si>
  <si>
    <t>"647.27"</t>
  </si>
  <si>
    <t>"641.66"</t>
  </si>
  <si>
    <t>"642.95"</t>
  </si>
  <si>
    <t>416"</t>
  </si>
  <si>
    <t>"646.00"</t>
  </si>
  <si>
    <t>"647.17"</t>
  </si>
  <si>
    <t>"645.33"</t>
  </si>
  <si>
    <t>"646.37"</t>
  </si>
  <si>
    <t>296"</t>
  </si>
  <si>
    <t>"649.20"</t>
  </si>
  <si>
    <t>"649.27"</t>
  </si>
  <si>
    <t>"645.72"</t>
  </si>
  <si>
    <t>"646.67"</t>
  </si>
  <si>
    <t>143"</t>
  </si>
  <si>
    <t>"648.79"</t>
  </si>
  <si>
    <t>"648.13"</t>
  </si>
  <si>
    <t>379"</t>
  </si>
  <si>
    <t>"648.02"</t>
  </si>
  <si>
    <t>"649.31"</t>
  </si>
  <si>
    <t>"645.84"</t>
  </si>
  <si>
    <t>"648.11"</t>
  </si>
  <si>
    <t>"641.37"</t>
  </si>
  <si>
    <t>"639.91"</t>
  </si>
  <si>
    <t>"645.74"</t>
  </si>
  <si>
    <t>719"</t>
  </si>
  <si>
    <t>"640.60"</t>
  </si>
  <si>
    <t>"642.05"</t>
  </si>
  <si>
    <t>"637.75"</t>
  </si>
  <si>
    <t>"638.98"</t>
  </si>
  <si>
    <t>843"</t>
  </si>
  <si>
    <t>"637.21"</t>
  </si>
  <si>
    <t>"640.76"</t>
  </si>
  <si>
    <t>"636.85"</t>
  </si>
  <si>
    <t>"640.25"</t>
  </si>
  <si>
    <t>043"</t>
  </si>
  <si>
    <t>"639.35"</t>
  </si>
  <si>
    <t>"640.08"</t>
  </si>
  <si>
    <t>"632.18"</t>
  </si>
  <si>
    <t>"635.44"</t>
  </si>
  <si>
    <t>"632.10"</t>
  </si>
  <si>
    <t>"636.51"</t>
  </si>
  <si>
    <t>"631.19"</t>
  </si>
  <si>
    <t>"635.79"</t>
  </si>
  <si>
    <t>833"</t>
  </si>
  <si>
    <t>"634.89"</t>
  </si>
  <si>
    <t>"635.66"</t>
  </si>
  <si>
    <t>"630.13"</t>
  </si>
  <si>
    <t>"631.12"</t>
  </si>
  <si>
    <t>650"</t>
  </si>
  <si>
    <t>"628.73"</t>
  </si>
  <si>
    <t>"634.27"</t>
  </si>
  <si>
    <t>"628.59"</t>
  </si>
  <si>
    <t>"634.17"</t>
  </si>
  <si>
    <t>401"</t>
  </si>
  <si>
    <t>"629.36"</t>
  </si>
  <si>
    <t>"622.31"</t>
  </si>
  <si>
    <t>"624.65"</t>
  </si>
  <si>
    <t>"6</t>
  </si>
  <si>
    <t>261"</t>
  </si>
  <si>
    <t>"642.57"</t>
  </si>
  <si>
    <t>"642.94"</t>
  </si>
  <si>
    <t>"633.80"</t>
  </si>
  <si>
    <t>"634.90"</t>
  </si>
  <si>
    <t>"7</t>
  </si>
  <si>
    <t>478"</t>
  </si>
  <si>
    <t>"639.10"</t>
  </si>
  <si>
    <t>"640.74"</t>
  </si>
  <si>
    <t>"634.59"</t>
  </si>
  <si>
    <t>"637.51"</t>
  </si>
  <si>
    <t>333"</t>
  </si>
  <si>
    <t>"641.43"</t>
  </si>
  <si>
    <t>"641.74"</t>
  </si>
  <si>
    <t>"637.42"</t>
  </si>
  <si>
    <t>"638.40"</t>
  </si>
  <si>
    <t>004"</t>
  </si>
  <si>
    <t>"640.53"</t>
  </si>
  <si>
    <t>"641.10"</t>
  </si>
  <si>
    <t>"638.64"</t>
  </si>
  <si>
    <t>"639.92"</t>
  </si>
  <si>
    <t>"9</t>
  </si>
  <si>
    <t>953"</t>
  </si>
  <si>
    <t>"638.15"</t>
  </si>
  <si>
    <t>"637.96"</t>
  </si>
  <si>
    <t>"640.06"</t>
  </si>
  <si>
    <t>196"</t>
  </si>
  <si>
    <t>"639.19"</t>
  </si>
  <si>
    <t>"637.05"</t>
  </si>
  <si>
    <t>767"</t>
  </si>
  <si>
    <t>"634.61"</t>
  </si>
  <si>
    <t>"637.33"</t>
  </si>
  <si>
    <t>"632.76"</t>
  </si>
  <si>
    <t>"632.12"</t>
  </si>
  <si>
    <t>"629.25"</t>
  </si>
  <si>
    <t>"631.74"</t>
  </si>
  <si>
    <t>634"</t>
  </si>
  <si>
    <t>"631.80"</t>
  </si>
  <si>
    <t>"631.36"</t>
  </si>
  <si>
    <t>"631.73"</t>
  </si>
  <si>
    <t>099"</t>
  </si>
  <si>
    <t>"632.32"</t>
  </si>
  <si>
    <t>"632.39"</t>
  </si>
  <si>
    <t>"630.67"</t>
  </si>
  <si>
    <t>702"</t>
  </si>
  <si>
    <t>"627.44"</t>
  </si>
  <si>
    <t>"631.42"</t>
  </si>
  <si>
    <t>"627.25"</t>
  </si>
  <si>
    <t>"630.93"</t>
  </si>
  <si>
    <t>395"</t>
  </si>
  <si>
    <t>"626.76"</t>
  </si>
  <si>
    <t>"627.72"</t>
  </si>
  <si>
    <t>"621.05"</t>
  </si>
  <si>
    <t>287"</t>
  </si>
  <si>
    <t>"630.52"</t>
  </si>
  <si>
    <t>"630.86"</t>
  </si>
  <si>
    <t>"624.99"</t>
  </si>
  <si>
    <t>813"</t>
  </si>
  <si>
    <t>"626.17"</t>
  </si>
  <si>
    <t>"628.14"</t>
  </si>
  <si>
    <t>"624.75"</t>
  </si>
  <si>
    <t>"627.74"</t>
  </si>
  <si>
    <t>584"</t>
  </si>
  <si>
    <t>"625.76"</t>
  </si>
  <si>
    <t>"627.82"</t>
  </si>
  <si>
    <t>"624.52"</t>
  </si>
  <si>
    <t>"626.44"</t>
  </si>
  <si>
    <t>232"</t>
  </si>
  <si>
    <t>"627.18"</t>
  </si>
  <si>
    <t>"629.87"</t>
  </si>
  <si>
    <t>"626.01"</t>
  </si>
  <si>
    <t>"628.85"</t>
  </si>
  <si>
    <t>"625.75"</t>
  </si>
  <si>
    <t>"623.89"</t>
  </si>
  <si>
    <t>"627.03"</t>
  </si>
  <si>
    <t>838"</t>
  </si>
  <si>
    <t>"624.32"</t>
  </si>
  <si>
    <t>"625.07"</t>
  </si>
  <si>
    <t>"622.52"</t>
  </si>
  <si>
    <t>"623.33"</t>
  </si>
  <si>
    <t>640"</t>
  </si>
  <si>
    <t>"627.00"</t>
  </si>
  <si>
    <t>"620.85"</t>
  </si>
  <si>
    <t>"623.83"</t>
  </si>
  <si>
    <t>313"</t>
  </si>
  <si>
    <t>"625.40"</t>
  </si>
  <si>
    <t>"628.17"</t>
  </si>
  <si>
    <t>404"</t>
  </si>
  <si>
    <t>"620.20"</t>
  </si>
  <si>
    <t>"623.70"</t>
  </si>
  <si>
    <t>"619.58"</t>
  </si>
  <si>
    <t>"623.42"</t>
  </si>
  <si>
    <t>907"</t>
  </si>
  <si>
    <t>"619.31"</t>
  </si>
  <si>
    <t>"621.68"</t>
  </si>
  <si>
    <t>"618.48"</t>
  </si>
  <si>
    <t>"620.67"</t>
  </si>
  <si>
    <t>"620.31"</t>
  </si>
  <si>
    <t>"622.12"</t>
  </si>
  <si>
    <t>"617.99"</t>
  </si>
  <si>
    <t>"620.90"</t>
  </si>
  <si>
    <t>409"</t>
  </si>
  <si>
    <t>"615.81"</t>
  </si>
  <si>
    <t>"613.79"</t>
  </si>
  <si>
    <t>"617.46"</t>
  </si>
  <si>
    <t>764"</t>
  </si>
  <si>
    <t>"611.90"</t>
  </si>
  <si>
    <t>"615.23"</t>
  </si>
  <si>
    <t>"611.28"</t>
  </si>
  <si>
    <t>"614.76"</t>
  </si>
  <si>
    <t>901"</t>
  </si>
  <si>
    <t>"610.79"</t>
  </si>
  <si>
    <t>"611.35"</t>
  </si>
  <si>
    <t>"608.45"</t>
  </si>
  <si>
    <t>860"</t>
  </si>
  <si>
    <t>"607.19"</t>
  </si>
  <si>
    <t>"610.71"</t>
  </si>
  <si>
    <t>"609.51"</t>
  </si>
  <si>
    <t>009"</t>
  </si>
  <si>
    <t>"597.87"</t>
  </si>
  <si>
    <t>"594.71"</t>
  </si>
  <si>
    <t>"602.93"</t>
  </si>
  <si>
    <t>373"</t>
  </si>
  <si>
    <t>"601.23"</t>
  </si>
  <si>
    <t>"602.31"</t>
  </si>
  <si>
    <t>"595.70"</t>
  </si>
  <si>
    <t>"596.66"</t>
  </si>
  <si>
    <t>403"</t>
  </si>
  <si>
    <t>"597.72"</t>
  </si>
  <si>
    <t>"598.62"</t>
  </si>
  <si>
    <t>"601.29"</t>
  </si>
  <si>
    <t>"602.83"</t>
  </si>
  <si>
    <t>"597.85"</t>
  </si>
  <si>
    <t>"11</t>
  </si>
  <si>
    <t>080"</t>
  </si>
  <si>
    <t>"601.47"</t>
  </si>
  <si>
    <t>"605.56"</t>
  </si>
  <si>
    <t>"601.38"</t>
  </si>
  <si>
    <t>"603.76"</t>
  </si>
  <si>
    <t>"10</t>
  </si>
  <si>
    <t>900"</t>
  </si>
  <si>
    <t>"601.46"</t>
  </si>
  <si>
    <t>"604.77"</t>
  </si>
  <si>
    <t>"598.39"</t>
  </si>
  <si>
    <t>"599.79"</t>
  </si>
  <si>
    <t>"606.51"</t>
  </si>
  <si>
    <t>317"</t>
  </si>
  <si>
    <t>"607.14"</t>
  </si>
  <si>
    <t>"608.00"</t>
  </si>
  <si>
    <t>"602.23"</t>
  </si>
  <si>
    <t>"604.31"</t>
  </si>
  <si>
    <t>"20</t>
  </si>
  <si>
    <t>"603.12"</t>
  </si>
  <si>
    <t>"606.42"</t>
  </si>
  <si>
    <t>"601.99"</t>
  </si>
  <si>
    <t>"606.03"</t>
  </si>
  <si>
    <t>005"</t>
  </si>
  <si>
    <t>"601.41"</t>
  </si>
  <si>
    <t>"602.57"</t>
  </si>
  <si>
    <t>615"</t>
  </si>
  <si>
    <t>"601.53"</t>
  </si>
  <si>
    <t>"603.73"</t>
  </si>
  <si>
    <t>"599.80"</t>
  </si>
  <si>
    <t>"602.00"</t>
  </si>
  <si>
    <t>743"</t>
  </si>
  <si>
    <t>"600.53"</t>
  </si>
  <si>
    <t>"601.88"</t>
  </si>
  <si>
    <t>"593.93"</t>
  </si>
  <si>
    <t>"595.98"</t>
  </si>
  <si>
    <t>627"</t>
  </si>
  <si>
    <t>"599.86"</t>
  </si>
  <si>
    <t>"598.40"</t>
  </si>
  <si>
    <t>"598.77"</t>
  </si>
  <si>
    <t>253"</t>
  </si>
  <si>
    <t>"595.21"</t>
  </si>
  <si>
    <t>"599.97"</t>
  </si>
  <si>
    <t>"594.77"</t>
  </si>
  <si>
    <t>"598.93"</t>
  </si>
  <si>
    <t>798"</t>
  </si>
  <si>
    <t>"590.55"</t>
  </si>
  <si>
    <t>"595.64"</t>
  </si>
  <si>
    <t>"587.88"</t>
  </si>
  <si>
    <t>"595.59"</t>
  </si>
  <si>
    <t>"593.98"</t>
  </si>
  <si>
    <t>"586.05"</t>
  </si>
  <si>
    <t>"592.15"</t>
  </si>
  <si>
    <t>229"</t>
  </si>
  <si>
    <t>"595.90"</t>
  </si>
  <si>
    <t>"596.05"</t>
  </si>
  <si>
    <t>"588.88"</t>
  </si>
  <si>
    <t>975"</t>
  </si>
  <si>
    <t>"594.44"</t>
  </si>
  <si>
    <t>"589.83"</t>
  </si>
  <si>
    <t>"590.44"</t>
  </si>
  <si>
    <t>389"</t>
  </si>
  <si>
    <t>"588.89"</t>
  </si>
  <si>
    <t>"594.15"</t>
  </si>
  <si>
    <t>"587.18"</t>
  </si>
  <si>
    <t>635"</t>
  </si>
  <si>
    <t>"578.71"</t>
  </si>
  <si>
    <t>"584.56"</t>
  </si>
  <si>
    <t>"578.31"</t>
  </si>
  <si>
    <t>"582.00"</t>
  </si>
  <si>
    <t>558"</t>
  </si>
  <si>
    <t>"585.45"</t>
  </si>
  <si>
    <t>"589.42"</t>
  </si>
  <si>
    <t>"584.18"</t>
  </si>
  <si>
    <t>"585.76"</t>
  </si>
  <si>
    <t>596"</t>
  </si>
  <si>
    <t>"591.24"</t>
  </si>
  <si>
    <t>"595.42"</t>
  </si>
  <si>
    <t>"584.60"</t>
  </si>
  <si>
    <t>"585.67"</t>
  </si>
  <si>
    <t>205"</t>
  </si>
  <si>
    <t>"596.88"</t>
  </si>
  <si>
    <t>"592.44"</t>
  </si>
  <si>
    <t>"595.57"</t>
  </si>
  <si>
    <t>"21</t>
  </si>
  <si>
    <t>949"</t>
  </si>
  <si>
    <t>"590.98"</t>
  </si>
  <si>
    <t>"598.41"</t>
  </si>
  <si>
    <t>"590.91"</t>
  </si>
  <si>
    <t>"597.79"</t>
  </si>
  <si>
    <t>523"</t>
  </si>
  <si>
    <t>"594.11"</t>
  </si>
  <si>
    <t>"597.35"</t>
  </si>
  <si>
    <t>"592.14"</t>
  </si>
  <si>
    <t>"597.04"</t>
  </si>
  <si>
    <t>536"</t>
  </si>
  <si>
    <t>"588.36"</t>
  </si>
  <si>
    <t>"593.80"</t>
  </si>
  <si>
    <t>"587.94"</t>
  </si>
  <si>
    <t>"593.18"</t>
  </si>
  <si>
    <t>071"</t>
  </si>
  <si>
    <t>"590.67"</t>
  </si>
  <si>
    <t>"591.77"</t>
  </si>
  <si>
    <t>"588.37"</t>
  </si>
  <si>
    <t>"590.28"</t>
  </si>
  <si>
    <t>"586.25"</t>
  </si>
  <si>
    <t>"591.88"</t>
  </si>
  <si>
    <t>"585.69"</t>
  </si>
  <si>
    <t>"589.94"</t>
  </si>
  <si>
    <t>"584.27"</t>
  </si>
  <si>
    <t>"585.78"</t>
  </si>
  <si>
    <t>"579.80"</t>
  </si>
  <si>
    <t>"585.71"</t>
  </si>
  <si>
    <t>692"</t>
  </si>
  <si>
    <t>"569.19"</t>
  </si>
  <si>
    <t>"565.48"</t>
  </si>
  <si>
    <t>"566.89"</t>
  </si>
  <si>
    <t>"567.91"</t>
  </si>
  <si>
    <t>"573.03"</t>
  </si>
  <si>
    <t>"564.44"</t>
  </si>
  <si>
    <t>"567.33"</t>
  </si>
  <si>
    <t>451"</t>
  </si>
  <si>
    <t>"566.46"</t>
  </si>
  <si>
    <t>"558.69"</t>
  </si>
  <si>
    <t>"563.77"</t>
  </si>
  <si>
    <t>819"</t>
  </si>
  <si>
    <t>"560.60"</t>
  </si>
  <si>
    <t>"561.54"</t>
  </si>
  <si>
    <t>465"</t>
  </si>
  <si>
    <t>"565.29"</t>
  </si>
  <si>
    <t>"564.41"</t>
  </si>
  <si>
    <t>"566.17"</t>
  </si>
  <si>
    <t>198"</t>
  </si>
  <si>
    <t>"567.37"</t>
  </si>
  <si>
    <t>"571.06"</t>
  </si>
  <si>
    <t>"565.26"</t>
  </si>
  <si>
    <t>763"</t>
  </si>
  <si>
    <t>"563.02"</t>
  </si>
  <si>
    <t>"566.72"</t>
  </si>
  <si>
    <t>"560.53"</t>
  </si>
  <si>
    <t>"561.11"</t>
  </si>
  <si>
    <t>"550.13"</t>
  </si>
  <si>
    <t>"559.07"</t>
  </si>
  <si>
    <t>"544.10"</t>
  </si>
  <si>
    <t>"557.96"</t>
  </si>
  <si>
    <t>"8</t>
  </si>
  <si>
    <t>244"</t>
  </si>
  <si>
    <t>"551.53"</t>
  </si>
  <si>
    <t>"558.02"</t>
  </si>
  <si>
    <t>"551.18"</t>
  </si>
  <si>
    <t>"556.95"</t>
  </si>
  <si>
    <t>571"</t>
  </si>
  <si>
    <t>"554.01"</t>
  </si>
  <si>
    <t>"556.07"</t>
  </si>
  <si>
    <t>"547.61"</t>
  </si>
  <si>
    <t>"553.43"</t>
  </si>
  <si>
    <t>"549.21"</t>
  </si>
  <si>
    <t>"553.62"</t>
  </si>
  <si>
    <t>"546.28"</t>
  </si>
  <si>
    <t>"553.19"</t>
  </si>
  <si>
    <t>978"</t>
  </si>
  <si>
    <t>"539.18"</t>
  </si>
  <si>
    <t>"549.89"</t>
  </si>
  <si>
    <t>"537.97"</t>
  </si>
  <si>
    <t>"549.22"</t>
  </si>
  <si>
    <t>998"</t>
  </si>
  <si>
    <t>"542.96"</t>
  </si>
  <si>
    <t>"547.84"</t>
  </si>
  <si>
    <t>"536.37"</t>
  </si>
  <si>
    <t>"537.85"</t>
  </si>
  <si>
    <t>693"</t>
  </si>
  <si>
    <t>"522.54"</t>
  </si>
  <si>
    <t>"531.76"</t>
  </si>
  <si>
    <t>"521.59"</t>
  </si>
  <si>
    <t>"529.38"</t>
  </si>
  <si>
    <t>146"</t>
  </si>
  <si>
    <t>"523.65"</t>
  </si>
  <si>
    <t>"524.06"</t>
  </si>
  <si>
    <t>"510.83"</t>
  </si>
  <si>
    <t>"516.38"</t>
  </si>
  <si>
    <t>575"</t>
  </si>
  <si>
    <t>"530.04"</t>
  </si>
  <si>
    <t>"533.64"</t>
  </si>
  <si>
    <t>"526.36"</t>
  </si>
  <si>
    <t>"528.67"</t>
  </si>
  <si>
    <t>"534.13"</t>
  </si>
  <si>
    <t>"537.55"</t>
  </si>
  <si>
    <t>"522.74"</t>
  </si>
  <si>
    <t>"528.14"</t>
  </si>
  <si>
    <t>371"</t>
  </si>
  <si>
    <t>"542.16"</t>
  </si>
  <si>
    <t>"545.69"</t>
  </si>
  <si>
    <t>"539.31"</t>
  </si>
  <si>
    <t>"540.19"</t>
  </si>
  <si>
    <t>658"</t>
  </si>
  <si>
    <t>"546.62"</t>
  </si>
  <si>
    <t>"546.84"</t>
  </si>
  <si>
    <t>"536.44"</t>
  </si>
  <si>
    <t>309"</t>
  </si>
  <si>
    <t>"525.37"</t>
  </si>
  <si>
    <t>"538.93"</t>
  </si>
  <si>
    <t>"522.50"</t>
  </si>
  <si>
    <t>"536.98"</t>
  </si>
  <si>
    <t>060"</t>
  </si>
  <si>
    <t>"534.68"</t>
  </si>
  <si>
    <t>"535.93"</t>
  </si>
  <si>
    <t>"511.93"</t>
  </si>
  <si>
    <t>"527.06"</t>
  </si>
  <si>
    <t>440"</t>
  </si>
  <si>
    <t>"495.65"</t>
  </si>
  <si>
    <t>"548.83"</t>
  </si>
  <si>
    <t>"495.34"</t>
  </si>
  <si>
    <t>"546.25"</t>
  </si>
  <si>
    <t>010"</t>
  </si>
  <si>
    <t>"524.29"</t>
  </si>
  <si>
    <t>"527.39"</t>
  </si>
  <si>
    <t>"491.49"</t>
  </si>
  <si>
    <t>"498.80"</t>
  </si>
  <si>
    <t>"12</t>
  </si>
  <si>
    <t>490"</t>
  </si>
  <si>
    <t>"491.41"</t>
  </si>
  <si>
    <t>"525.56"</t>
  </si>
  <si>
    <t>"484.00"</t>
  </si>
  <si>
    <t>"506.38"</t>
  </si>
  <si>
    <t>"29</t>
  </si>
  <si>
    <t>939"</t>
  </si>
  <si>
    <t>"526.12"</t>
  </si>
  <si>
    <t>"528.25"</t>
  </si>
  <si>
    <t>"507.42"</t>
  </si>
  <si>
    <t>"507.61"</t>
  </si>
  <si>
    <t>"17</t>
  </si>
  <si>
    <t>061"</t>
  </si>
  <si>
    <t>"550.47"</t>
  </si>
  <si>
    <t>"539.42"</t>
  </si>
  <si>
    <t>"540.07"</t>
  </si>
  <si>
    <t>300"</t>
  </si>
  <si>
    <t>"557.63"</t>
  </si>
  <si>
    <t>"557.39"</t>
  </si>
  <si>
    <t>"567.20"</t>
  </si>
  <si>
    <t>501"</t>
  </si>
  <si>
    <t>"560.02"</t>
  </si>
  <si>
    <t>"556.27"</t>
  </si>
  <si>
    <t>"563.78"</t>
  </si>
  <si>
    <t>652"</t>
  </si>
  <si>
    <t>"552.34"</t>
  </si>
  <si>
    <t>"563.31"</t>
  </si>
  <si>
    <t>"549.40"</t>
  </si>
  <si>
    <t>"561.90"</t>
  </si>
  <si>
    <t>226"</t>
  </si>
  <si>
    <t>"568.11"</t>
  </si>
  <si>
    <t>"568.88"</t>
  </si>
  <si>
    <t>"557.69"</t>
  </si>
  <si>
    <t>"558.12"</t>
  </si>
  <si>
    <t>375"</t>
  </si>
  <si>
    <t>"569.84"</t>
  </si>
  <si>
    <t>"573.53"</t>
  </si>
  <si>
    <t>"567.66"</t>
  </si>
  <si>
    <t>"569.62"</t>
  </si>
  <si>
    <t>224"</t>
  </si>
  <si>
    <t>"577.91"</t>
  </si>
  <si>
    <t>"578.86"</t>
  </si>
  <si>
    <t>"569.85"</t>
  </si>
  <si>
    <t>"571.42"</t>
  </si>
  <si>
    <t>420"</t>
  </si>
  <si>
    <t>"577.98"</t>
  </si>
  <si>
    <t>"579.09"</t>
  </si>
  <si>
    <t>"576.39"</t>
  </si>
  <si>
    <t>"577.96"</t>
  </si>
  <si>
    <t>"573.49"</t>
  </si>
  <si>
    <t>"577.80"</t>
  </si>
  <si>
    <t>"572.90"</t>
  </si>
  <si>
    <t>"576.72"</t>
  </si>
  <si>
    <t>"19</t>
  </si>
  <si>
    <t>430"</t>
  </si>
  <si>
    <t>"561.86"</t>
  </si>
  <si>
    <t>"560.65"</t>
  </si>
  <si>
    <t>548"</t>
  </si>
  <si>
    <t>"564.20"</t>
  </si>
  <si>
    <t>"571.48"</t>
  </si>
  <si>
    <t>"563.58"</t>
  </si>
  <si>
    <t>"566.74"</t>
  </si>
  <si>
    <t>862"</t>
  </si>
  <si>
    <t>"563.70"</t>
  </si>
  <si>
    <t>"571.82"</t>
  </si>
  <si>
    <t>"562.56"</t>
  </si>
  <si>
    <t>"568.01"</t>
  </si>
  <si>
    <t>"16</t>
  </si>
  <si>
    <t>"565.78"</t>
  </si>
  <si>
    <t>"565.93"</t>
  </si>
  <si>
    <t>"559.96"</t>
  </si>
  <si>
    <t>"561.93"</t>
  </si>
  <si>
    <t>670"</t>
  </si>
  <si>
    <t>"565.41"</t>
  </si>
  <si>
    <t>"572.44"</t>
  </si>
  <si>
    <t>"565.09"</t>
  </si>
  <si>
    <t>"569.61"</t>
  </si>
  <si>
    <t>"566.53"</t>
  </si>
  <si>
    <t>"554.07"</t>
  </si>
  <si>
    <t>"565.56"</t>
  </si>
  <si>
    <t>241"</t>
  </si>
  <si>
    <t>"561.13"</t>
  </si>
  <si>
    <t>"561.65"</t>
  </si>
  <si>
    <t>"552.28"</t>
  </si>
  <si>
    <t>"554.06"</t>
  </si>
  <si>
    <t>850"</t>
  </si>
  <si>
    <t>"564.82"</t>
  </si>
  <si>
    <t>"565.75"</t>
  </si>
  <si>
    <t>"556.30"</t>
  </si>
  <si>
    <t>"561.48"</t>
  </si>
  <si>
    <t>"561.99"</t>
  </si>
  <si>
    <t>"554.64"</t>
  </si>
  <si>
    <t>"558.64"</t>
  </si>
  <si>
    <t>890"</t>
  </si>
  <si>
    <t>"570.29"</t>
  </si>
  <si>
    <t>"572.22"</t>
  </si>
  <si>
    <t>"558.25"</t>
  </si>
  <si>
    <t>"563.44"</t>
  </si>
  <si>
    <t>595"</t>
  </si>
  <si>
    <t>"573.63"</t>
  </si>
  <si>
    <t>"580.12"</t>
  </si>
  <si>
    <t>"568.40"</t>
  </si>
  <si>
    <t>"578.51"</t>
  </si>
  <si>
    <t>114"</t>
  </si>
  <si>
    <t>"578.25"</t>
  </si>
  <si>
    <t>"582.88"</t>
  </si>
  <si>
    <t>"572.87"</t>
  </si>
  <si>
    <t>"575.54"</t>
  </si>
  <si>
    <t>506"</t>
  </si>
  <si>
    <t>"579.43"</t>
  </si>
  <si>
    <t>"587.65"</t>
  </si>
  <si>
    <t>"575.83"</t>
  </si>
  <si>
    <t>"586.06"</t>
  </si>
  <si>
    <t>886"</t>
  </si>
  <si>
    <t>"582.46"</t>
  </si>
  <si>
    <t>"588.16"</t>
  </si>
  <si>
    <t>"574.93"</t>
  </si>
  <si>
    <t>394"</t>
  </si>
  <si>
    <t>"599.08"</t>
  </si>
  <si>
    <t>"600.20"</t>
  </si>
  <si>
    <t>"582.69"</t>
  </si>
  <si>
    <t>"586.79"</t>
  </si>
  <si>
    <t>126"</t>
  </si>
  <si>
    <t>"588.41"</t>
  </si>
  <si>
    <t>"597.66"</t>
  </si>
  <si>
    <t>"585.30"</t>
  </si>
  <si>
    <t>"599.75"</t>
  </si>
  <si>
    <t>"600.88"</t>
  </si>
  <si>
    <t>"587.41"</t>
  </si>
  <si>
    <t>"587.78"</t>
  </si>
  <si>
    <t>495"</t>
  </si>
  <si>
    <t>"598.81"</t>
  </si>
  <si>
    <t>"602.44"</t>
  </si>
  <si>
    <t>788"</t>
  </si>
  <si>
    <t>"600.04"</t>
  </si>
  <si>
    <t>"604.91"</t>
  </si>
  <si>
    <t>"605.90"</t>
  </si>
  <si>
    <t>"599.42"</t>
  </si>
  <si>
    <t>"600.00"</t>
  </si>
  <si>
    <t>"613.14"</t>
  </si>
  <si>
    <t>"613.22"</t>
  </si>
  <si>
    <t>"602.41"</t>
  </si>
  <si>
    <t>"602.87"</t>
  </si>
  <si>
    <t>"614.53"</t>
  </si>
  <si>
    <t>"614.64"</t>
  </si>
  <si>
    <t>"609.97"</t>
  </si>
  <si>
    <t>"613.46"</t>
  </si>
  <si>
    <t>878"</t>
  </si>
  <si>
    <t>"613.09"</t>
  </si>
  <si>
    <t>"616.22"</t>
  </si>
  <si>
    <t>"612.55"</t>
  </si>
  <si>
    <t>"615.85"</t>
  </si>
  <si>
    <t>849"</t>
  </si>
  <si>
    <t>"613.86"</t>
  </si>
  <si>
    <t>"614.48"</t>
  </si>
  <si>
    <t>"611.36"</t>
  </si>
  <si>
    <t>628"</t>
  </si>
  <si>
    <t>"612.92"</t>
  </si>
  <si>
    <t>"613.93"</t>
  </si>
  <si>
    <t>"612.04"</t>
  </si>
  <si>
    <t>"612.68"</t>
  </si>
  <si>
    <t>"607.41"</t>
  </si>
  <si>
    <t>"612.91"</t>
  </si>
  <si>
    <t>"606.15"</t>
  </si>
  <si>
    <t>"612.67"</t>
  </si>
  <si>
    <t>355"</t>
  </si>
  <si>
    <t>"602.11"</t>
  </si>
  <si>
    <t>"601.51"</t>
  </si>
  <si>
    <t>"606.21"</t>
  </si>
  <si>
    <t>178"</t>
  </si>
  <si>
    <t>"605.47"</t>
  </si>
  <si>
    <t>"608.76"</t>
  </si>
  <si>
    <t>"605.38"</t>
  </si>
  <si>
    <t>"608.23"</t>
  </si>
  <si>
    <t>"606.98"</t>
  </si>
  <si>
    <t>"608.41"</t>
  </si>
  <si>
    <t>"605.72"</t>
  </si>
  <si>
    <t>"607.75"</t>
  </si>
  <si>
    <t>847"</t>
  </si>
  <si>
    <t>"609.84"</t>
  </si>
  <si>
    <t>"611.09"</t>
  </si>
  <si>
    <t>"602.99"</t>
  </si>
  <si>
    <t>"603.80"</t>
  </si>
  <si>
    <t>377"</t>
  </si>
  <si>
    <t>"608.90"</t>
  </si>
  <si>
    <t>"609.40"</t>
  </si>
  <si>
    <t>"605.61"</t>
  </si>
  <si>
    <t>"603.55"</t>
  </si>
  <si>
    <t>"607.29"</t>
  </si>
  <si>
    <t>"601.50"</t>
  </si>
  <si>
    <t>"607.17"</t>
  </si>
  <si>
    <t>"605.18"</t>
  </si>
  <si>
    <t>"600.19"</t>
  </si>
  <si>
    <t>"604.69"</t>
  </si>
  <si>
    <t>"595.58"</t>
  </si>
  <si>
    <t>"603.14"</t>
  </si>
  <si>
    <t>"593.34"</t>
  </si>
  <si>
    <t>"600.68"</t>
  </si>
  <si>
    <t>165"</t>
  </si>
  <si>
    <t>"610.44"</t>
  </si>
  <si>
    <t>"612.90"</t>
  </si>
  <si>
    <t>"604.66"</t>
  </si>
  <si>
    <t>"606.92"</t>
  </si>
  <si>
    <t>"609.50"</t>
  </si>
  <si>
    <t>"607.94"</t>
  </si>
  <si>
    <t>056"</t>
  </si>
  <si>
    <t>"606.61"</t>
  </si>
  <si>
    <t>"607.03"</t>
  </si>
  <si>
    <t>"602.15"</t>
  </si>
  <si>
    <t>797"</t>
  </si>
  <si>
    <t>"603.53"</t>
  </si>
  <si>
    <t>"608.29"</t>
  </si>
  <si>
    <t>"607.49"</t>
  </si>
  <si>
    <t>"597.67"</t>
  </si>
  <si>
    <t>"602.53"</t>
  </si>
  <si>
    <t>"597.52"</t>
  </si>
  <si>
    <t>"602.37"</t>
  </si>
  <si>
    <t>823"</t>
  </si>
  <si>
    <t>"612.75"</t>
  </si>
  <si>
    <t>"609.76"</t>
  </si>
  <si>
    <t>"610.89"</t>
  </si>
  <si>
    <t>585"</t>
  </si>
  <si>
    <t>"608.77"</t>
  </si>
  <si>
    <t>"612.70"</t>
  </si>
  <si>
    <t>856"</t>
  </si>
  <si>
    <t>"610.74"</t>
  </si>
  <si>
    <t>"608.36"</t>
  </si>
  <si>
    <t>"609.30"</t>
  </si>
  <si>
    <t>342"</t>
  </si>
  <si>
    <t>"603.61"</t>
  </si>
  <si>
    <t>"605.96"</t>
  </si>
  <si>
    <t>"601.60"</t>
  </si>
  <si>
    <t>"605.70"</t>
  </si>
  <si>
    <t>"599.76"</t>
  </si>
  <si>
    <t>"600.26"</t>
  </si>
  <si>
    <t>"597.03"</t>
  </si>
  <si>
    <t>"597.20"</t>
  </si>
  <si>
    <t>"593.82"</t>
  </si>
  <si>
    <t>"594.62"</t>
  </si>
  <si>
    <t>751"</t>
  </si>
  <si>
    <t>"596.78"</t>
  </si>
  <si>
    <t>"584.99"</t>
  </si>
  <si>
    <t>"595.63"</t>
  </si>
  <si>
    <t>279"</t>
  </si>
  <si>
    <t>"587.14"</t>
  </si>
  <si>
    <t>"587.74"</t>
  </si>
  <si>
    <t>"581.17"</t>
  </si>
  <si>
    <t>"584.51"</t>
  </si>
  <si>
    <t>"578.00"</t>
  </si>
  <si>
    <t>842"</t>
  </si>
  <si>
    <t>"588.69"</t>
  </si>
  <si>
    <t>"581.33"</t>
  </si>
  <si>
    <t>"583.33"</t>
  </si>
  <si>
    <t>"591.49"</t>
  </si>
  <si>
    <t>"593.37"</t>
  </si>
  <si>
    <t>"587.98"</t>
  </si>
  <si>
    <t>"592.19"</t>
  </si>
  <si>
    <t>"600.57"</t>
  </si>
  <si>
    <t>"591.57"</t>
  </si>
  <si>
    <t>686"</t>
  </si>
  <si>
    <t>"599.15"</t>
  </si>
  <si>
    <t>"602.56"</t>
  </si>
  <si>
    <t>"596.43"</t>
  </si>
  <si>
    <t>"598.30"</t>
  </si>
  <si>
    <t>046"</t>
  </si>
  <si>
    <t>"590.34"</t>
  </si>
  <si>
    <t>"595.43"</t>
  </si>
  <si>
    <t>"589.27"</t>
  </si>
  <si>
    <t>"594.61"</t>
  </si>
  <si>
    <t>"592.17"</t>
  </si>
  <si>
    <t>"593.91"</t>
  </si>
  <si>
    <t>079"</t>
  </si>
  <si>
    <t>"592.74"</t>
  </si>
  <si>
    <t>"593.42"</t>
  </si>
  <si>
    <t>"587.25"</t>
  </si>
  <si>
    <t>"588.68"</t>
  </si>
  <si>
    <t>807"</t>
  </si>
  <si>
    <t>"590.78"</t>
  </si>
  <si>
    <t>"594.57"</t>
  </si>
  <si>
    <t>"587.24"</t>
  </si>
  <si>
    <t>593"</t>
  </si>
  <si>
    <t>"600.37"</t>
  </si>
  <si>
    <t>"593.61"</t>
  </si>
  <si>
    <t>623"</t>
  </si>
  <si>
    <t>"602.33"</t>
  </si>
  <si>
    <t>"605.34"</t>
  </si>
  <si>
    <t>"601.00"</t>
  </si>
  <si>
    <t>"604.07"</t>
  </si>
  <si>
    <t>960"</t>
  </si>
  <si>
    <t>"598.89"</t>
  </si>
  <si>
    <t>"604.36"</t>
  </si>
  <si>
    <t>"598.31"</t>
  </si>
  <si>
    <t>681"</t>
  </si>
  <si>
    <t>"593.68"</t>
  </si>
  <si>
    <t>"598.14"</t>
  </si>
  <si>
    <t>"590.48"</t>
  </si>
  <si>
    <t>"597.64"</t>
  </si>
  <si>
    <t>270"</t>
  </si>
  <si>
    <t>"584.53"</t>
  </si>
  <si>
    <t>"598.57"</t>
  </si>
  <si>
    <t>"583.67"</t>
  </si>
  <si>
    <t>"593.33"</t>
  </si>
  <si>
    <t>260"</t>
  </si>
  <si>
    <t>"592.26"</t>
  </si>
  <si>
    <t>"586.73"</t>
  </si>
  <si>
    <t>"586.83"</t>
  </si>
  <si>
    <t>"604.86"</t>
  </si>
  <si>
    <t>"607.31"</t>
  </si>
  <si>
    <t>"586.69"</t>
  </si>
  <si>
    <t>"587.26"</t>
  </si>
  <si>
    <t>"605.07"</t>
  </si>
  <si>
    <t>"606.05"</t>
  </si>
  <si>
    <t>"605.05"</t>
  </si>
  <si>
    <t>"609.01"</t>
  </si>
  <si>
    <t>"610.84"</t>
  </si>
  <si>
    <t>"608.30"</t>
  </si>
  <si>
    <t>"609.83"</t>
  </si>
  <si>
    <t>"23</t>
  </si>
  <si>
    <t>311"</t>
  </si>
  <si>
    <t>"609.44"</t>
  </si>
  <si>
    <t>"610.15"</t>
  </si>
  <si>
    <t>"605.83"</t>
  </si>
  <si>
    <t>"607.24"</t>
  </si>
  <si>
    <t>091"</t>
  </si>
  <si>
    <t>"609.63"</t>
  </si>
  <si>
    <t>"610.17"</t>
  </si>
  <si>
    <t>"607.35"</t>
  </si>
  <si>
    <t>787"</t>
  </si>
  <si>
    <t>"608.80"</t>
  </si>
  <si>
    <t>"611.48"</t>
  </si>
  <si>
    <t>"608.51"</t>
  </si>
  <si>
    <t>"610.59"</t>
  </si>
  <si>
    <t>064"</t>
  </si>
  <si>
    <t>"608.39"</t>
  </si>
  <si>
    <t>"608.72"</t>
  </si>
  <si>
    <t>"605.16"</t>
  </si>
  <si>
    <t>053"</t>
  </si>
  <si>
    <t>"610.75"</t>
  </si>
  <si>
    <t>"610.85"</t>
  </si>
  <si>
    <t>"607.09"</t>
  </si>
  <si>
    <t>"607.68"</t>
  </si>
  <si>
    <t>765"</t>
  </si>
  <si>
    <t>"610.47"</t>
  </si>
  <si>
    <t>"612.09"</t>
  </si>
  <si>
    <t>"610.05"</t>
  </si>
  <si>
    <t>"610.65"</t>
  </si>
  <si>
    <t>"609.41"</t>
  </si>
  <si>
    <t>962"</t>
  </si>
  <si>
    <t>"608.68"</t>
  </si>
  <si>
    <t>"610.92"</t>
  </si>
  <si>
    <t>"610.70"</t>
  </si>
  <si>
    <t>"607.22"</t>
  </si>
  <si>
    <t>"606.96"</t>
  </si>
  <si>
    <t>869"</t>
  </si>
  <si>
    <t>"605.97"</t>
  </si>
  <si>
    <t>"607.30"</t>
  </si>
  <si>
    <t>"605.48"</t>
  </si>
  <si>
    <t>"606.71"</t>
  </si>
  <si>
    <t>750"</t>
  </si>
  <si>
    <t>"602.38"</t>
  </si>
  <si>
    <t>739"</t>
  </si>
  <si>
    <t>"603.79"</t>
  </si>
  <si>
    <t>369"</t>
  </si>
  <si>
    <t>"604.28"</t>
  </si>
  <si>
    <t>"601.03"</t>
  </si>
  <si>
    <t>249"</t>
  </si>
  <si>
    <t>"603.77"</t>
  </si>
  <si>
    <t>"598.15"</t>
  </si>
  <si>
    <t>"596.64"</t>
  </si>
  <si>
    <t>"598.45"</t>
  </si>
  <si>
    <t>826"</t>
  </si>
  <si>
    <t>"596.36"</t>
  </si>
  <si>
    <t>"590.32"</t>
  </si>
  <si>
    <t>"596.48"</t>
  </si>
  <si>
    <t>410"</t>
  </si>
  <si>
    <t>"593.23"</t>
  </si>
  <si>
    <t>"587.50"</t>
  </si>
  <si>
    <t>"593.44"</t>
  </si>
  <si>
    <t>858"</t>
  </si>
  <si>
    <t>"587.63"</t>
  </si>
  <si>
    <t>"593.96"</t>
  </si>
  <si>
    <t>"593.17"</t>
  </si>
  <si>
    <t>691"</t>
  </si>
  <si>
    <t>"589.09"</t>
  </si>
  <si>
    <t>"592.38"</t>
  </si>
  <si>
    <t>"588.21"</t>
  </si>
  <si>
    <t>"591.11"</t>
  </si>
  <si>
    <t>"592.62"</t>
  </si>
  <si>
    <t>"586.75"</t>
  </si>
  <si>
    <t>"588.66"</t>
  </si>
  <si>
    <t>600"</t>
  </si>
  <si>
    <t>"600.75"</t>
  </si>
  <si>
    <t>"596.23"</t>
  </si>
  <si>
    <t>"602.16"</t>
  </si>
  <si>
    <t>"597.93"</t>
  </si>
  <si>
    <t>040"</t>
  </si>
  <si>
    <t>"601.62"</t>
  </si>
  <si>
    <t>"602.22"</t>
  </si>
  <si>
    <t>048"</t>
  </si>
  <si>
    <t>"603.09"</t>
  </si>
  <si>
    <t>"599.95"</t>
  </si>
  <si>
    <t>"601.59"</t>
  </si>
  <si>
    <t>"599.12"</t>
  </si>
  <si>
    <t>"601.13"</t>
  </si>
  <si>
    <t>657"</t>
  </si>
  <si>
    <t>"596.01"</t>
  </si>
  <si>
    <t>"599.54"</t>
  </si>
  <si>
    <t>"595.92"</t>
  </si>
  <si>
    <t>773"</t>
  </si>
  <si>
    <t>"592.08"</t>
  </si>
  <si>
    <t>"594.80"</t>
  </si>
  <si>
    <t>"588.30"</t>
  </si>
  <si>
    <t>"593.88"</t>
  </si>
  <si>
    <t>463"</t>
  </si>
  <si>
    <t>"573.57"</t>
  </si>
  <si>
    <t>"579.53"</t>
  </si>
  <si>
    <t>"579.49"</t>
  </si>
  <si>
    <t>684"</t>
  </si>
  <si>
    <t>"573.94"</t>
  </si>
  <si>
    <t>"575.26"</t>
  </si>
  <si>
    <t>"570.64"</t>
  </si>
  <si>
    <t>"572.57"</t>
  </si>
  <si>
    <t>954"</t>
  </si>
  <si>
    <t>"574.03"</t>
  </si>
  <si>
    <t>"573.72"</t>
  </si>
  <si>
    <t>"578.34"</t>
  </si>
  <si>
    <t>"578.42"</t>
  </si>
  <si>
    <t>"571.24"</t>
  </si>
  <si>
    <t>741"</t>
  </si>
  <si>
    <t>"584.11"</t>
  </si>
  <si>
    <t>"586.14"</t>
  </si>
  <si>
    <t>"582.67"</t>
  </si>
  <si>
    <t>"581.27"</t>
  </si>
  <si>
    <t>"584.55"</t>
  </si>
  <si>
    <t>"585.41"</t>
  </si>
  <si>
    <t>"585.44"</t>
  </si>
  <si>
    <t>"583.36"</t>
  </si>
  <si>
    <t>"583.65"</t>
  </si>
  <si>
    <t>622"</t>
  </si>
  <si>
    <t>"584.38"</t>
  </si>
  <si>
    <t>"587.30"</t>
  </si>
  <si>
    <t>"581.90"</t>
  </si>
  <si>
    <t>"579.41"</t>
  </si>
  <si>
    <t>"582.03"</t>
  </si>
  <si>
    <t>552"</t>
  </si>
  <si>
    <t>"584.48"</t>
  </si>
  <si>
    <t>"577.23"</t>
  </si>
  <si>
    <t>"580.79"</t>
  </si>
  <si>
    <t>"587.29"</t>
  </si>
  <si>
    <t>"583.29"</t>
  </si>
  <si>
    <t>"586.13"</t>
  </si>
  <si>
    <t>935"</t>
  </si>
  <si>
    <t>"586.67"</t>
  </si>
  <si>
    <t>"587.68"</t>
  </si>
  <si>
    <t>"583.44"</t>
  </si>
  <si>
    <t>"586.59"</t>
  </si>
  <si>
    <t>"586.90"</t>
  </si>
  <si>
    <t>"587.46"</t>
  </si>
  <si>
    <t>417"</t>
  </si>
  <si>
    <t>"588.79"</t>
  </si>
  <si>
    <t>"584.98"</t>
  </si>
  <si>
    <t>"585.25"</t>
  </si>
  <si>
    <t>986"</t>
  </si>
  <si>
    <t>"582.59"</t>
  </si>
  <si>
    <t>"585.64"</t>
  </si>
  <si>
    <t>"585.08"</t>
  </si>
  <si>
    <t>"1</t>
  </si>
  <si>
    <t>"587.67"</t>
  </si>
  <si>
    <t>"582.49"</t>
  </si>
  <si>
    <t>018"</t>
  </si>
  <si>
    <t>"588.05"</t>
  </si>
  <si>
    <t>"583.68"</t>
  </si>
  <si>
    <t>"587.15"</t>
  </si>
  <si>
    <t>322"</t>
  </si>
  <si>
    <t>"578.82"</t>
  </si>
  <si>
    <t>"578.72"</t>
  </si>
  <si>
    <t>668"</t>
  </si>
  <si>
    <t>"578.53"</t>
  </si>
  <si>
    <t>"577.27"</t>
  </si>
  <si>
    <t>"578.83"</t>
  </si>
  <si>
    <t>643"</t>
  </si>
  <si>
    <t>"575.94"</t>
  </si>
  <si>
    <t>"580.47"</t>
  </si>
  <si>
    <t>"575.33"</t>
  </si>
  <si>
    <t>778"</t>
  </si>
  <si>
    <t>"573.11"</t>
  </si>
  <si>
    <t>"576.50"</t>
  </si>
  <si>
    <t>"572.26"</t>
  </si>
  <si>
    <t>895"</t>
  </si>
  <si>
    <t>"574.58"</t>
  </si>
  <si>
    <t>"569.33"</t>
  </si>
  <si>
    <t>"570.53"</t>
  </si>
  <si>
    <t>335"</t>
  </si>
  <si>
    <t>"575.13"</t>
  </si>
  <si>
    <t>"576.12"</t>
  </si>
  <si>
    <t>"570.92"</t>
  </si>
  <si>
    <t>"575.69"</t>
  </si>
  <si>
    <t>951"</t>
  </si>
  <si>
    <t>"570.13"</t>
  </si>
  <si>
    <t>"572.52"</t>
  </si>
  <si>
    <t>"568.23"</t>
  </si>
  <si>
    <t>"570.51"</t>
  </si>
  <si>
    <t>757"</t>
  </si>
  <si>
    <t>"570.45"</t>
  </si>
  <si>
    <t>"572.62"</t>
  </si>
  <si>
    <t>"567.97"</t>
  </si>
  <si>
    <t>"571.60"</t>
  </si>
  <si>
    <t>"576.14"</t>
  </si>
  <si>
    <t>"576.21"</t>
  </si>
  <si>
    <t>"568.76"</t>
  </si>
  <si>
    <t>"571.37"</t>
  </si>
  <si>
    <t>724"</t>
  </si>
  <si>
    <t>"573.19"</t>
  </si>
  <si>
    <t>"577.19"</t>
  </si>
  <si>
    <t>"570.88"</t>
  </si>
  <si>
    <t>"576.82"</t>
  </si>
  <si>
    <t>"576.15"</t>
  </si>
  <si>
    <t>"576.92"</t>
  </si>
  <si>
    <t>"573.15"</t>
  </si>
  <si>
    <t>"574.07"</t>
  </si>
  <si>
    <t>"577.47"</t>
  </si>
  <si>
    <t>"572.63"</t>
  </si>
  <si>
    <t>"575.11"</t>
  </si>
  <si>
    <t>337"</t>
  </si>
  <si>
    <t>"573.88"</t>
  </si>
  <si>
    <t>"574.65"</t>
  </si>
  <si>
    <t>"571.69"</t>
  </si>
  <si>
    <t>"572.66"</t>
  </si>
  <si>
    <t>"575.45"</t>
  </si>
  <si>
    <t>"576.35"</t>
  </si>
  <si>
    <t>"572.61"</t>
  </si>
  <si>
    <t>"576.25"</t>
  </si>
  <si>
    <t>965"</t>
  </si>
  <si>
    <t>"574.31"</t>
  </si>
  <si>
    <t>"575.28"</t>
  </si>
  <si>
    <t>"573.07"</t>
  </si>
  <si>
    <t>"572.78"</t>
  </si>
  <si>
    <t>"574.21"</t>
  </si>
  <si>
    <t>"570.11"</t>
  </si>
  <si>
    <t>"572.99"</t>
  </si>
  <si>
    <t>753"</t>
  </si>
  <si>
    <t>"576.10"</t>
  </si>
  <si>
    <t>"574.19"</t>
  </si>
  <si>
    <t>524"</t>
  </si>
  <si>
    <t>"571.84"</t>
  </si>
  <si>
    <t>"563.95"</t>
  </si>
  <si>
    <t>"564.51"</t>
  </si>
  <si>
    <t>332"</t>
  </si>
  <si>
    <t>"568.26"</t>
  </si>
  <si>
    <t>"569.69"</t>
  </si>
  <si>
    <t>"563.97"</t>
  </si>
  <si>
    <t>"566.20"</t>
  </si>
  <si>
    <t>772"</t>
  </si>
  <si>
    <t>"564.87"</t>
  </si>
  <si>
    <t>"566.26"</t>
  </si>
  <si>
    <t>"565.99"</t>
  </si>
  <si>
    <t>760"</t>
  </si>
  <si>
    <t>"562.78"</t>
  </si>
  <si>
    <t>"566.16"</t>
  </si>
  <si>
    <t>"565.05"</t>
  </si>
  <si>
    <t>042"</t>
  </si>
  <si>
    <t>"558.04"</t>
  </si>
  <si>
    <t>"562.44"</t>
  </si>
  <si>
    <t>"555.86"</t>
  </si>
  <si>
    <t>123"</t>
  </si>
  <si>
    <t>"551.70"</t>
  </si>
  <si>
    <t>"558.41"</t>
  </si>
  <si>
    <t>"542.91"</t>
  </si>
  <si>
    <t>"552.16"</t>
  </si>
  <si>
    <t>"546.42"</t>
  </si>
  <si>
    <t>"551.50"</t>
  </si>
  <si>
    <t>Metric</t>
  </si>
  <si>
    <t>Value</t>
  </si>
  <si>
    <t>Total rows (dates)</t>
  </si>
  <si>
    <t>Rows with SPY+IVV</t>
  </si>
  <si>
    <t>Rows with SPY+EEM</t>
  </si>
  <si>
    <t>Spread</t>
  </si>
  <si>
    <t>Mean_60</t>
  </si>
  <si>
    <t>Std_60</t>
  </si>
  <si>
    <t>Z_60</t>
  </si>
  <si>
    <t>Alpha</t>
  </si>
  <si>
    <t>Beta</t>
  </si>
  <si>
    <t>Mean_120</t>
  </si>
  <si>
    <t>Std_120</t>
  </si>
  <si>
    <t>Z_120</t>
  </si>
  <si>
    <t>Upper_2σ_60</t>
  </si>
  <si>
    <t>Lower_2σ_60</t>
  </si>
  <si>
    <t>Lower_-2σ_60</t>
  </si>
  <si>
    <t>Lag_Spread</t>
  </si>
  <si>
    <t>Delata_Spread</t>
  </si>
  <si>
    <t>Theta_AR1</t>
  </si>
  <si>
    <t>Intercept_b0</t>
  </si>
  <si>
    <t>HalfLife_days</t>
  </si>
  <si>
    <t>Predicted_Delta</t>
  </si>
  <si>
    <t>Residual_U</t>
  </si>
  <si>
    <t>LagSpread</t>
  </si>
  <si>
    <t>DeltaSpread</t>
  </si>
  <si>
    <t>HalfLife_Days</t>
  </si>
  <si>
    <t>ΔSpread</t>
  </si>
  <si>
    <t>Position</t>
  </si>
  <si>
    <t>P&amp;L</t>
  </si>
  <si>
    <t>CumPnL</t>
  </si>
  <si>
    <t>EntryZ</t>
  </si>
  <si>
    <t>EntryFlag</t>
  </si>
  <si>
    <t>ExitFlag</t>
  </si>
  <si>
    <t>TradeID</t>
  </si>
  <si>
    <t>Total rows</t>
  </si>
  <si>
    <t>Time in position %</t>
  </si>
  <si>
    <t>Entries</t>
  </si>
  <si>
    <t>Exits</t>
  </si>
  <si>
    <t>TradeID max(Trades)</t>
  </si>
  <si>
    <t>Entries-Exits</t>
  </si>
  <si>
    <t>Total CumnPnL</t>
  </si>
  <si>
    <t>Avg (EntryZ)</t>
  </si>
  <si>
    <t>% rows with P&amp;L ≠ 0</t>
  </si>
  <si>
    <t>Total CumPnL</t>
  </si>
  <si>
    <t xml:space="preserve"> % rows with P&amp;L ≠ 0</t>
  </si>
  <si>
    <t>Bad Entries (Z&lt;2)</t>
  </si>
  <si>
    <t>Bad Exits (0.5&lt;Z&lt;3)</t>
  </si>
  <si>
    <t>Bad entries (Z&lt;2)</t>
  </si>
  <si>
    <t>Bad exits (0.5&lt;Z&lt;3)</t>
  </si>
  <si>
    <t>Equity Curve</t>
  </si>
  <si>
    <t>RunMax_Equity</t>
  </si>
  <si>
    <t>Drawdown_pct</t>
  </si>
  <si>
    <t>Max drawdown %</t>
  </si>
  <si>
    <t>Sharpe</t>
  </si>
  <si>
    <t>Sortino</t>
  </si>
  <si>
    <t>Turnover</t>
  </si>
  <si>
    <t>Spy-IVV Spread chart:</t>
  </si>
  <si>
    <t>SPY-IVV Z chart</t>
  </si>
  <si>
    <t>SPY-IVV Equity Curve</t>
  </si>
  <si>
    <t>SPY-EEM spread chart:</t>
  </si>
  <si>
    <t>SPY-EEM Equity Curve</t>
  </si>
  <si>
    <t>SPY-IVV</t>
  </si>
  <si>
    <t>SPY-EEM</t>
  </si>
  <si>
    <t>Max drawdown%</t>
  </si>
  <si>
    <t>Sharpe (proxy)</t>
  </si>
  <si>
    <t>Sortino (proxy)</t>
  </si>
  <si>
    <t>Trades</t>
  </si>
  <si>
    <t>Turnover (per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</si>
</sst>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4" fontId="0" fillId="0" borderId="0" xfId="0" applyNumberFormat="1"/>
    <xf numFmtId="3" fontId="0" fillId="0" borderId="0" xfId="0" applyNumberFormat="1"/>
    <xf numFmtId="14" fontId="5" fillId="0" borderId="0" xfId="0" applyNumberFormat="1" applyFont="1"/>
    <xf numFmtId="0" fontId="5" fillId="0" borderId="0" xfId="0" applyFon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Spread+Bands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635826771653534E-2"/>
          <c:y val="0.15780110819480897"/>
          <c:w val="0.90798840769903766"/>
          <c:h val="0.67148075240594929"/>
        </c:manualLayout>
      </c:layout>
      <c:lineChart>
        <c:grouping val="standard"/>
        <c:varyColors val="0"/>
        <c:ser>
          <c:idx val="0"/>
          <c:order val="0"/>
          <c:tx>
            <c:strRef>
              <c:f>Prices_SPY_IVV!$D$1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Prices_SPY_IVV!$A$2:$A$252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Prices_SPY_IVV!$D$2:$D$252</c:f>
              <c:numCache>
                <c:formatCode>General</c:formatCode>
                <c:ptCount val="251"/>
                <c:pt idx="1">
                  <c:v>-6.4489451826509594</c:v>
                </c:pt>
                <c:pt idx="2">
                  <c:v>-6.4400396673678415</c:v>
                </c:pt>
                <c:pt idx="3">
                  <c:v>-6.3702436005564778</c:v>
                </c:pt>
                <c:pt idx="4">
                  <c:v>-6.2405739982848445</c:v>
                </c:pt>
                <c:pt idx="5">
                  <c:v>-6.2589297339789027</c:v>
                </c:pt>
                <c:pt idx="6">
                  <c:v>-6.2483876787258623</c:v>
                </c:pt>
                <c:pt idx="7">
                  <c:v>-6.3974790286507641</c:v>
                </c:pt>
                <c:pt idx="8">
                  <c:v>-6.3701584075716937</c:v>
                </c:pt>
                <c:pt idx="9">
                  <c:v>-6.306265803729957</c:v>
                </c:pt>
                <c:pt idx="10">
                  <c:v>-6.2271228080394394</c:v>
                </c:pt>
                <c:pt idx="11">
                  <c:v>-6.281567841344895</c:v>
                </c:pt>
                <c:pt idx="12">
                  <c:v>-6.3185476904847064</c:v>
                </c:pt>
                <c:pt idx="13">
                  <c:v>-6.2203649906351757</c:v>
                </c:pt>
                <c:pt idx="14">
                  <c:v>-6.2053856264126352</c:v>
                </c:pt>
                <c:pt idx="15">
                  <c:v>-6.2355972839372953</c:v>
                </c:pt>
                <c:pt idx="16">
                  <c:v>-6.1859018587826995</c:v>
                </c:pt>
                <c:pt idx="17">
                  <c:v>-6.3476829618391548</c:v>
                </c:pt>
                <c:pt idx="18">
                  <c:v>-6.3063509967147411</c:v>
                </c:pt>
                <c:pt idx="19">
                  <c:v>-6.3462322565111435</c:v>
                </c:pt>
                <c:pt idx="20">
                  <c:v>-6.1621615423637195</c:v>
                </c:pt>
                <c:pt idx="21">
                  <c:v>-6.1320273534879561</c:v>
                </c:pt>
                <c:pt idx="22">
                  <c:v>-6.149567356427724</c:v>
                </c:pt>
                <c:pt idx="23">
                  <c:v>-6.2410103374198798</c:v>
                </c:pt>
                <c:pt idx="24">
                  <c:v>-6.0630882909858883</c:v>
                </c:pt>
                <c:pt idx="25">
                  <c:v>-6.1753624534045457</c:v>
                </c:pt>
                <c:pt idx="26">
                  <c:v>-6.0434703344801619</c:v>
                </c:pt>
                <c:pt idx="27">
                  <c:v>-5.916949997483357</c:v>
                </c:pt>
                <c:pt idx="28">
                  <c:v>-5.8678043519178118</c:v>
                </c:pt>
                <c:pt idx="29">
                  <c:v>-6.1132999485104165</c:v>
                </c:pt>
                <c:pt idx="30">
                  <c:v>-6.2085838875784702</c:v>
                </c:pt>
                <c:pt idx="31">
                  <c:v>-6.0576081430652948</c:v>
                </c:pt>
                <c:pt idx="32">
                  <c:v>-6.0384393244917192</c:v>
                </c:pt>
                <c:pt idx="33">
                  <c:v>-6.2237155392238037</c:v>
                </c:pt>
                <c:pt idx="34">
                  <c:v>-6.1822312866765969</c:v>
                </c:pt>
                <c:pt idx="35">
                  <c:v>-5.9090433997215541</c:v>
                </c:pt>
                <c:pt idx="36">
                  <c:v>-5.9889840296197008</c:v>
                </c:pt>
                <c:pt idx="37">
                  <c:v>-6.1126907988194716</c:v>
                </c:pt>
                <c:pt idx="38">
                  <c:v>-5.9142344214686773</c:v>
                </c:pt>
                <c:pt idx="39">
                  <c:v>-6.032386223974072</c:v>
                </c:pt>
                <c:pt idx="40">
                  <c:v>-5.8389685809476077</c:v>
                </c:pt>
                <c:pt idx="41">
                  <c:v>-5.9352953589666413</c:v>
                </c:pt>
                <c:pt idx="42">
                  <c:v>-5.8175772457212815</c:v>
                </c:pt>
                <c:pt idx="43">
                  <c:v>-6.0418854402761326</c:v>
                </c:pt>
                <c:pt idx="44">
                  <c:v>-5.9710800817326799</c:v>
                </c:pt>
                <c:pt idx="45">
                  <c:v>-5.9691131440342815</c:v>
                </c:pt>
                <c:pt idx="46">
                  <c:v>-6.132081649128736</c:v>
                </c:pt>
                <c:pt idx="47">
                  <c:v>-5.8378482733477313</c:v>
                </c:pt>
                <c:pt idx="48">
                  <c:v>-5.9496474749512345</c:v>
                </c:pt>
                <c:pt idx="49">
                  <c:v>-5.9833206969323101</c:v>
                </c:pt>
                <c:pt idx="50">
                  <c:v>-6.0146862092756237</c:v>
                </c:pt>
                <c:pt idx="51">
                  <c:v>-5.4942628942264946</c:v>
                </c:pt>
                <c:pt idx="52">
                  <c:v>-5.8182329667168915</c:v>
                </c:pt>
                <c:pt idx="53">
                  <c:v>-5.7397353178109825</c:v>
                </c:pt>
                <c:pt idx="54">
                  <c:v>-5.6270636632260675</c:v>
                </c:pt>
                <c:pt idx="55">
                  <c:v>-5.6379981361841374</c:v>
                </c:pt>
                <c:pt idx="56">
                  <c:v>-5.2007730823008842</c:v>
                </c:pt>
                <c:pt idx="57">
                  <c:v>-4.0124096222707522</c:v>
                </c:pt>
                <c:pt idx="58">
                  <c:v>-4.0632408036972265</c:v>
                </c:pt>
                <c:pt idx="59">
                  <c:v>-3.9429258546408619</c:v>
                </c:pt>
                <c:pt idx="60">
                  <c:v>-5.6293559241914863</c:v>
                </c:pt>
                <c:pt idx="61">
                  <c:v>-5.6392526326598045</c:v>
                </c:pt>
                <c:pt idx="62">
                  <c:v>-5.8161912102445967</c:v>
                </c:pt>
                <c:pt idx="63">
                  <c:v>-5.8264028677691613</c:v>
                </c:pt>
                <c:pt idx="64">
                  <c:v>-5.7458608125162982</c:v>
                </c:pt>
                <c:pt idx="65">
                  <c:v>-5.7124767167086929</c:v>
                </c:pt>
                <c:pt idx="66">
                  <c:v>-5.7467359153725965</c:v>
                </c:pt>
                <c:pt idx="67">
                  <c:v>-5.6733001737991344</c:v>
                </c:pt>
                <c:pt idx="68">
                  <c:v>-5.6742500954292154</c:v>
                </c:pt>
                <c:pt idx="69">
                  <c:v>-5.694420481398879</c:v>
                </c:pt>
                <c:pt idx="70">
                  <c:v>-5.5539971663496317</c:v>
                </c:pt>
                <c:pt idx="71">
                  <c:v>-5.5277374827685435</c:v>
                </c:pt>
                <c:pt idx="72">
                  <c:v>-5.4938448789270069</c:v>
                </c:pt>
                <c:pt idx="73">
                  <c:v>-5.5946244145875426</c:v>
                </c:pt>
                <c:pt idx="74">
                  <c:v>-5.6237365129339878</c:v>
                </c:pt>
                <c:pt idx="75">
                  <c:v>-5.4260596712435927</c:v>
                </c:pt>
                <c:pt idx="76">
                  <c:v>-5.5655253403266443</c:v>
                </c:pt>
                <c:pt idx="77">
                  <c:v>-5.5343017411951223</c:v>
                </c:pt>
                <c:pt idx="78">
                  <c:v>-5.7674819038140868</c:v>
                </c:pt>
                <c:pt idx="79">
                  <c:v>-5.6630291461724482</c:v>
                </c:pt>
                <c:pt idx="80">
                  <c:v>-5.5201122868439825</c:v>
                </c:pt>
                <c:pt idx="81">
                  <c:v>-5.4728949572967167</c:v>
                </c:pt>
                <c:pt idx="82">
                  <c:v>-5.8808763738326206</c:v>
                </c:pt>
                <c:pt idx="83">
                  <c:v>-5.4757628207343032</c:v>
                </c:pt>
                <c:pt idx="84">
                  <c:v>-5.1940282889822811</c:v>
                </c:pt>
                <c:pt idx="85">
                  <c:v>-4.916640573465429</c:v>
                </c:pt>
                <c:pt idx="86">
                  <c:v>-5.2455048171934777</c:v>
                </c:pt>
                <c:pt idx="87">
                  <c:v>-5.3522652844726508</c:v>
                </c:pt>
                <c:pt idx="88">
                  <c:v>-5.2997536416463618</c:v>
                </c:pt>
                <c:pt idx="89">
                  <c:v>-5.2385739639447593</c:v>
                </c:pt>
                <c:pt idx="90">
                  <c:v>-5.2497123700914017</c:v>
                </c:pt>
                <c:pt idx="91">
                  <c:v>-6.0110107879970656</c:v>
                </c:pt>
                <c:pt idx="92">
                  <c:v>-5.2150144077063487</c:v>
                </c:pt>
                <c:pt idx="93">
                  <c:v>-5.1441161318418835</c:v>
                </c:pt>
                <c:pt idx="94">
                  <c:v>-5.1126912493967893</c:v>
                </c:pt>
                <c:pt idx="95">
                  <c:v>-5.0691213189473956</c:v>
                </c:pt>
                <c:pt idx="96">
                  <c:v>-4.9016175131016553</c:v>
                </c:pt>
                <c:pt idx="97">
                  <c:v>-4.5513310368030488</c:v>
                </c:pt>
                <c:pt idx="98">
                  <c:v>-4.8441499043494787</c:v>
                </c:pt>
                <c:pt idx="99">
                  <c:v>-4.6771157595690056</c:v>
                </c:pt>
                <c:pt idx="100">
                  <c:v>-4.8939691441689774</c:v>
                </c:pt>
                <c:pt idx="101">
                  <c:v>-5.0655101169431873</c:v>
                </c:pt>
                <c:pt idx="102">
                  <c:v>-4.8934063404941526</c:v>
                </c:pt>
                <c:pt idx="103">
                  <c:v>-5.5064523142373218</c:v>
                </c:pt>
                <c:pt idx="104">
                  <c:v>-4.887557173165078</c:v>
                </c:pt>
                <c:pt idx="105">
                  <c:v>-0.15148839868686537</c:v>
                </c:pt>
                <c:pt idx="106">
                  <c:v>-4.5597772652316166</c:v>
                </c:pt>
                <c:pt idx="107">
                  <c:v>-4.2847798024621966</c:v>
                </c:pt>
                <c:pt idx="108">
                  <c:v>-4.6220823249943805</c:v>
                </c:pt>
                <c:pt idx="109">
                  <c:v>-5.8547976757205333</c:v>
                </c:pt>
                <c:pt idx="110">
                  <c:v>-5.3258687621408853</c:v>
                </c:pt>
                <c:pt idx="111">
                  <c:v>-5.4355641872953129</c:v>
                </c:pt>
                <c:pt idx="112">
                  <c:v>-5.1244026081404854</c:v>
                </c:pt>
                <c:pt idx="113">
                  <c:v>-5.0519607096272239</c:v>
                </c:pt>
                <c:pt idx="114">
                  <c:v>-5.2002363267974943</c:v>
                </c:pt>
                <c:pt idx="115">
                  <c:v>-5.5009229451371766</c:v>
                </c:pt>
                <c:pt idx="116">
                  <c:v>-5.209750991771557</c:v>
                </c:pt>
                <c:pt idx="117">
                  <c:v>-5.3423890991375629</c:v>
                </c:pt>
                <c:pt idx="118">
                  <c:v>-5.2421878158238542</c:v>
                </c:pt>
                <c:pt idx="119">
                  <c:v>-3.8931377374540261</c:v>
                </c:pt>
                <c:pt idx="120">
                  <c:v>-3.5306777403936849</c:v>
                </c:pt>
                <c:pt idx="121">
                  <c:v>-3.5245807184461455</c:v>
                </c:pt>
                <c:pt idx="122">
                  <c:v>-5.1201769566956727</c:v>
                </c:pt>
                <c:pt idx="123">
                  <c:v>-5.3861320654312976</c:v>
                </c:pt>
                <c:pt idx="124">
                  <c:v>-5.2078564482608272</c:v>
                </c:pt>
                <c:pt idx="125">
                  <c:v>-5.2219090638612897</c:v>
                </c:pt>
                <c:pt idx="126">
                  <c:v>-5.3150479549252623</c:v>
                </c:pt>
                <c:pt idx="127">
                  <c:v>-5.4835456038312032</c:v>
                </c:pt>
                <c:pt idx="128">
                  <c:v>-5.3030163473754328</c:v>
                </c:pt>
                <c:pt idx="129">
                  <c:v>-5.5253834271147753</c:v>
                </c:pt>
                <c:pt idx="130">
                  <c:v>-5.7578407743003481</c:v>
                </c:pt>
                <c:pt idx="131">
                  <c:v>-5.5701407596018271</c:v>
                </c:pt>
                <c:pt idx="132">
                  <c:v>-5.7821747917380435</c:v>
                </c:pt>
                <c:pt idx="133">
                  <c:v>-5.6830291461725437</c:v>
                </c:pt>
                <c:pt idx="134">
                  <c:v>-5.4980524318249309</c:v>
                </c:pt>
                <c:pt idx="135">
                  <c:v>-5.5644540286178881</c:v>
                </c:pt>
                <c:pt idx="136">
                  <c:v>-5.663266626580139</c:v>
                </c:pt>
                <c:pt idx="137">
                  <c:v>-5.6306026963311524</c:v>
                </c:pt>
                <c:pt idx="138">
                  <c:v>-5.7876419155728627</c:v>
                </c:pt>
                <c:pt idx="139">
                  <c:v>-6.0005148534716</c:v>
                </c:pt>
                <c:pt idx="140">
                  <c:v>-5.8547043078226579</c:v>
                </c:pt>
                <c:pt idx="141">
                  <c:v>-5.9165706038641019</c:v>
                </c:pt>
                <c:pt idx="142">
                  <c:v>-5.8958839855242786</c:v>
                </c:pt>
                <c:pt idx="143">
                  <c:v>-5.8558246154224207</c:v>
                </c:pt>
                <c:pt idx="144">
                  <c:v>-5.7274715296032355</c:v>
                </c:pt>
                <c:pt idx="145">
                  <c:v>-5.8094642901845646</c:v>
                </c:pt>
                <c:pt idx="146">
                  <c:v>-5.786614525293885</c:v>
                </c:pt>
                <c:pt idx="147">
                  <c:v>-5.8931633350483708</c:v>
                </c:pt>
                <c:pt idx="148">
                  <c:v>-5.9764105921052533</c:v>
                </c:pt>
                <c:pt idx="149">
                  <c:v>-5.8331710593843127</c:v>
                </c:pt>
                <c:pt idx="150">
                  <c:v>-5.7784472741163881</c:v>
                </c:pt>
                <c:pt idx="151">
                  <c:v>-5.7546398632595128</c:v>
                </c:pt>
                <c:pt idx="152">
                  <c:v>-5.7082691638106553</c:v>
                </c:pt>
                <c:pt idx="153">
                  <c:v>-5.7877425572298762</c:v>
                </c:pt>
                <c:pt idx="154">
                  <c:v>-5.9697534163578894</c:v>
                </c:pt>
                <c:pt idx="155">
                  <c:v>-5.8550709026447976</c:v>
                </c:pt>
                <c:pt idx="156">
                  <c:v>-5.8546734104785401</c:v>
                </c:pt>
                <c:pt idx="157">
                  <c:v>-5.825256737286395</c:v>
                </c:pt>
                <c:pt idx="158">
                  <c:v>-5.8660027257280944</c:v>
                </c:pt>
                <c:pt idx="159">
                  <c:v>-5.7558168910862832</c:v>
                </c:pt>
                <c:pt idx="160">
                  <c:v>-5.5244436544070368</c:v>
                </c:pt>
                <c:pt idx="161">
                  <c:v>-5.5221463189802762</c:v>
                </c:pt>
                <c:pt idx="162">
                  <c:v>-5.7886615815158393</c:v>
                </c:pt>
                <c:pt idx="163">
                  <c:v>-5.6646579618064834</c:v>
                </c:pt>
                <c:pt idx="164">
                  <c:v>-5.5514881733982975</c:v>
                </c:pt>
                <c:pt idx="165">
                  <c:v>-5.5366791951454388</c:v>
                </c:pt>
                <c:pt idx="166">
                  <c:v>-5.5816327364850622</c:v>
                </c:pt>
                <c:pt idx="167">
                  <c:v>-5.4942346467572634</c:v>
                </c:pt>
                <c:pt idx="168">
                  <c:v>-5.7305537004402822</c:v>
                </c:pt>
                <c:pt idx="169">
                  <c:v>-5.7705097790103537</c:v>
                </c:pt>
                <c:pt idx="170">
                  <c:v>-5.468602211413895</c:v>
                </c:pt>
                <c:pt idx="171">
                  <c:v>-5.5760932184626881</c:v>
                </c:pt>
                <c:pt idx="172">
                  <c:v>-5.3733957409946242</c:v>
                </c:pt>
                <c:pt idx="173">
                  <c:v>-5.5470508644287975</c:v>
                </c:pt>
                <c:pt idx="174">
                  <c:v>-5.3459382811649903</c:v>
                </c:pt>
                <c:pt idx="175">
                  <c:v>-5.5947663277993342</c:v>
                </c:pt>
                <c:pt idx="176">
                  <c:v>-5.9264880607540817</c:v>
                </c:pt>
                <c:pt idx="177">
                  <c:v>-5.7765913522857772</c:v>
                </c:pt>
                <c:pt idx="178">
                  <c:v>-4.981002838372433</c:v>
                </c:pt>
                <c:pt idx="179">
                  <c:v>-3.492412272145657</c:v>
                </c:pt>
                <c:pt idx="180">
                  <c:v>-3.7449651865267697</c:v>
                </c:pt>
                <c:pt idx="181">
                  <c:v>-3.6305845977842637</c:v>
                </c:pt>
                <c:pt idx="182">
                  <c:v>-5.9389635064865161</c:v>
                </c:pt>
                <c:pt idx="183">
                  <c:v>-5.9135866500976135</c:v>
                </c:pt>
                <c:pt idx="184">
                  <c:v>-5.9042397212183459</c:v>
                </c:pt>
                <c:pt idx="185">
                  <c:v>-6.0334756342298306</c:v>
                </c:pt>
                <c:pt idx="186">
                  <c:v>-5.9957497966485107</c:v>
                </c:pt>
                <c:pt idx="187">
                  <c:v>-5.8861989345806478</c:v>
                </c:pt>
                <c:pt idx="188">
                  <c:v>-5.9249005166752795</c:v>
                </c:pt>
                <c:pt idx="189">
                  <c:v>-5.9683698054676597</c:v>
                </c:pt>
                <c:pt idx="190">
                  <c:v>-5.9441287053507494</c:v>
                </c:pt>
                <c:pt idx="191">
                  <c:v>-5.9319242872448967</c:v>
                </c:pt>
                <c:pt idx="192">
                  <c:v>-5.9604400346976263</c:v>
                </c:pt>
                <c:pt idx="193">
                  <c:v>-5.3907033379881568</c:v>
                </c:pt>
                <c:pt idx="194">
                  <c:v>-5.8414080548747052</c:v>
                </c:pt>
                <c:pt idx="195">
                  <c:v>-5.9729258546408346</c:v>
                </c:pt>
                <c:pt idx="196">
                  <c:v>-5.5319088385728037</c:v>
                </c:pt>
                <c:pt idx="197">
                  <c:v>-5.7714003305387678</c:v>
                </c:pt>
                <c:pt idx="198">
                  <c:v>-5.6297044204669646</c:v>
                </c:pt>
                <c:pt idx="199">
                  <c:v>-5.7416559094931472</c:v>
                </c:pt>
                <c:pt idx="200">
                  <c:v>-5.6700529167421791</c:v>
                </c:pt>
                <c:pt idx="201">
                  <c:v>-5.7478226757534685</c:v>
                </c:pt>
                <c:pt idx="202">
                  <c:v>-5.6832770007910085</c:v>
                </c:pt>
                <c:pt idx="203">
                  <c:v>-5.6982201679196578</c:v>
                </c:pt>
                <c:pt idx="204">
                  <c:v>-5.8517900983689515</c:v>
                </c:pt>
                <c:pt idx="205">
                  <c:v>-5.689118443784082</c:v>
                </c:pt>
                <c:pt idx="206">
                  <c:v>-5.6800425425312824</c:v>
                </c:pt>
                <c:pt idx="207">
                  <c:v>-5.7873115178443868</c:v>
                </c:pt>
                <c:pt idx="208">
                  <c:v>-5.7317565511499424</c:v>
                </c:pt>
                <c:pt idx="209">
                  <c:v>-5.6442681939762451</c:v>
                </c:pt>
                <c:pt idx="210">
                  <c:v>-5.5088346173603213</c:v>
                </c:pt>
                <c:pt idx="211">
                  <c:v>-5.4377505068543996</c:v>
                </c:pt>
                <c:pt idx="212">
                  <c:v>-5.3645780685714044</c:v>
                </c:pt>
                <c:pt idx="213">
                  <c:v>-5.2698542833032889</c:v>
                </c:pt>
                <c:pt idx="214">
                  <c:v>-5.3977143097604312</c:v>
                </c:pt>
                <c:pt idx="215">
                  <c:v>-5.5288758889153087</c:v>
                </c:pt>
                <c:pt idx="216">
                  <c:v>-5.5635325797453561</c:v>
                </c:pt>
                <c:pt idx="217">
                  <c:v>-5.593142811915186</c:v>
                </c:pt>
                <c:pt idx="218">
                  <c:v>-5.5239146232396479</c:v>
                </c:pt>
                <c:pt idx="219">
                  <c:v>-5.5265527306056583</c:v>
                </c:pt>
                <c:pt idx="220">
                  <c:v>-5.5682563650134398</c:v>
                </c:pt>
                <c:pt idx="221">
                  <c:v>-5.7209873897003263</c:v>
                </c:pt>
                <c:pt idx="222">
                  <c:v>-5.6361525885645278</c:v>
                </c:pt>
                <c:pt idx="223">
                  <c:v>-5.653031796047344</c:v>
                </c:pt>
                <c:pt idx="224">
                  <c:v>-5.5320225043154778</c:v>
                </c:pt>
                <c:pt idx="225">
                  <c:v>-5.4466456479265162</c:v>
                </c:pt>
                <c:pt idx="226">
                  <c:v>-5.5943121154059554</c:v>
                </c:pt>
                <c:pt idx="227">
                  <c:v>-5.5058144665000555</c:v>
                </c:pt>
                <c:pt idx="228">
                  <c:v>-5.4149161906358358</c:v>
                </c:pt>
                <c:pt idx="229">
                  <c:v>-5.4309719410283606</c:v>
                </c:pt>
                <c:pt idx="230">
                  <c:v>-5.4677582311903734</c:v>
                </c:pt>
                <c:pt idx="231">
                  <c:v>-5.3956390060693593</c:v>
                </c:pt>
                <c:pt idx="232">
                  <c:v>-5.4062739786431848</c:v>
                </c:pt>
                <c:pt idx="233">
                  <c:v>-5.3555202658654935</c:v>
                </c:pt>
                <c:pt idx="234">
                  <c:v>-5.4119916069712417</c:v>
                </c:pt>
                <c:pt idx="235">
                  <c:v>-5.420626094627778</c:v>
                </c:pt>
                <c:pt idx="236">
                  <c:v>-5.7629828001564647</c:v>
                </c:pt>
                <c:pt idx="237">
                  <c:v>-5.2866560221374357</c:v>
                </c:pt>
                <c:pt idx="238">
                  <c:v>-5.5028305127337944</c:v>
                </c:pt>
                <c:pt idx="239">
                  <c:v>-5.2982848377713481</c:v>
                </c:pt>
                <c:pt idx="240">
                  <c:v>-7.6495987043489322</c:v>
                </c:pt>
                <c:pt idx="241">
                  <c:v>-7.5996838973337617</c:v>
                </c:pt>
                <c:pt idx="242">
                  <c:v>-7.4202440511336363</c:v>
                </c:pt>
                <c:pt idx="243">
                  <c:v>-5.8973684633600669</c:v>
                </c:pt>
                <c:pt idx="244">
                  <c:v>-5.7398982047330946</c:v>
                </c:pt>
                <c:pt idx="245">
                  <c:v>-5.7699317519520719</c:v>
                </c:pt>
                <c:pt idx="246">
                  <c:v>-5.7886849798123876</c:v>
                </c:pt>
                <c:pt idx="247">
                  <c:v>-5.6731041902349943</c:v>
                </c:pt>
                <c:pt idx="248">
                  <c:v>-5.6960056008914535</c:v>
                </c:pt>
                <c:pt idx="249">
                  <c:v>-5.6179829128008123</c:v>
                </c:pt>
                <c:pt idx="250">
                  <c:v>-5.2626577021777621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8-A04F-A6C6-D018DBB4BD4A}"/>
            </c:ext>
          </c:extLst>
        </c:ser>
        <c:ser>
          <c:idx val="1"/>
          <c:order val="1"/>
          <c:tx>
            <c:strRef>
              <c:f>Prices_SPY_IVV!$E$1</c:f>
              <c:strCache>
                <c:ptCount val="1"/>
                <c:pt idx="0">
                  <c:v>Mean_60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Prices_SPY_IVV!$A$2:$A$252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Prices_SPY_IVV!$E$2:$E$252</c:f>
              <c:numCache>
                <c:formatCode>General</c:formatCode>
                <c:ptCount val="251"/>
                <c:pt idx="59">
                  <c:v>-5.9714675073513312</c:v>
                </c:pt>
                <c:pt idx="60">
                  <c:v>-5.9657656476320007</c:v>
                </c:pt>
                <c:pt idx="61">
                  <c:v>-5.9522707717988146</c:v>
                </c:pt>
                <c:pt idx="62">
                  <c:v>-5.9418732975134274</c:v>
                </c:pt>
                <c:pt idx="63">
                  <c:v>-5.9328092853003058</c:v>
                </c:pt>
                <c:pt idx="64">
                  <c:v>-5.9245640655374965</c:v>
                </c:pt>
                <c:pt idx="65">
                  <c:v>-5.9154565152496597</c:v>
                </c:pt>
                <c:pt idx="66">
                  <c:v>-5.9070956525271052</c:v>
                </c:pt>
                <c:pt idx="67">
                  <c:v>-5.8950260049462448</c:v>
                </c:pt>
                <c:pt idx="68">
                  <c:v>-5.8834275330772039</c:v>
                </c:pt>
                <c:pt idx="69">
                  <c:v>-5.8732301110383522</c:v>
                </c:pt>
                <c:pt idx="70">
                  <c:v>-5.8620113503435221</c:v>
                </c:pt>
                <c:pt idx="71">
                  <c:v>-5.8494475110339161</c:v>
                </c:pt>
                <c:pt idx="72">
                  <c:v>-5.8357024641746209</c:v>
                </c:pt>
                <c:pt idx="73">
                  <c:v>-5.8252734545738276</c:v>
                </c:pt>
                <c:pt idx="74">
                  <c:v>-5.8155793026825169</c:v>
                </c:pt>
                <c:pt idx="75">
                  <c:v>-5.8020870091376215</c:v>
                </c:pt>
                <c:pt idx="76">
                  <c:v>-5.7917474004966873</c:v>
                </c:pt>
                <c:pt idx="77">
                  <c:v>-5.7781910468192867</c:v>
                </c:pt>
                <c:pt idx="78">
                  <c:v>-5.7692098952709427</c:v>
                </c:pt>
                <c:pt idx="79">
                  <c:v>-5.7578231767652976</c:v>
                </c:pt>
                <c:pt idx="80">
                  <c:v>-5.7471223558399682</c:v>
                </c:pt>
                <c:pt idx="81">
                  <c:v>-5.736136815903448</c:v>
                </c:pt>
                <c:pt idx="82">
                  <c:v>-5.7316586328601966</c:v>
                </c:pt>
                <c:pt idx="83">
                  <c:v>-5.7189045075821037</c:v>
                </c:pt>
                <c:pt idx="84">
                  <c:v>-5.7044201742153762</c:v>
                </c:pt>
                <c:pt idx="85">
                  <c:v>-5.683441476216391</c:v>
                </c:pt>
                <c:pt idx="86">
                  <c:v>-5.6701420509282796</c:v>
                </c:pt>
                <c:pt idx="87">
                  <c:v>-5.6607306390447683</c:v>
                </c:pt>
                <c:pt idx="88">
                  <c:v>-5.6512631272069109</c:v>
                </c:pt>
                <c:pt idx="89">
                  <c:v>-5.6366843607974833</c:v>
                </c:pt>
                <c:pt idx="90">
                  <c:v>-5.6207031688393654</c:v>
                </c:pt>
                <c:pt idx="91">
                  <c:v>-5.6199265462548942</c:v>
                </c:pt>
                <c:pt idx="92">
                  <c:v>-5.6062027976418047</c:v>
                </c:pt>
                <c:pt idx="93">
                  <c:v>-5.5882094741854393</c:v>
                </c:pt>
                <c:pt idx="94">
                  <c:v>-5.5703838068974427</c:v>
                </c:pt>
                <c:pt idx="95">
                  <c:v>-5.5563851055512066</c:v>
                </c:pt>
                <c:pt idx="96">
                  <c:v>-5.5382623302759066</c:v>
                </c:pt>
                <c:pt idx="97">
                  <c:v>-5.5122396675756322</c:v>
                </c:pt>
                <c:pt idx="98">
                  <c:v>-5.4944049256236456</c:v>
                </c:pt>
                <c:pt idx="99">
                  <c:v>-5.4718170845502279</c:v>
                </c:pt>
                <c:pt idx="100">
                  <c:v>-5.4560670939372509</c:v>
                </c:pt>
                <c:pt idx="101">
                  <c:v>-5.4415706732368596</c:v>
                </c:pt>
                <c:pt idx="102">
                  <c:v>-5.4261678248164076</c:v>
                </c:pt>
                <c:pt idx="103">
                  <c:v>-5.4172439393824279</c:v>
                </c:pt>
                <c:pt idx="104">
                  <c:v>-5.3991852242396341</c:v>
                </c:pt>
                <c:pt idx="105">
                  <c:v>-5.3022248118171778</c:v>
                </c:pt>
                <c:pt idx="106">
                  <c:v>-5.2760197387522254</c:v>
                </c:pt>
                <c:pt idx="107">
                  <c:v>-5.2501352642374668</c:v>
                </c:pt>
                <c:pt idx="108">
                  <c:v>-5.2280091784048519</c:v>
                </c:pt>
                <c:pt idx="109">
                  <c:v>-5.2258671280513225</c:v>
                </c:pt>
                <c:pt idx="110">
                  <c:v>-5.214386837265744</c:v>
                </c:pt>
                <c:pt idx="111">
                  <c:v>-5.2134085254835574</c:v>
                </c:pt>
                <c:pt idx="112">
                  <c:v>-5.2018446861739509</c:v>
                </c:pt>
                <c:pt idx="113">
                  <c:v>-5.1903817760375546</c:v>
                </c:pt>
                <c:pt idx="114">
                  <c:v>-5.1832679870970786</c:v>
                </c:pt>
                <c:pt idx="115">
                  <c:v>-5.1809834005796294</c:v>
                </c:pt>
                <c:pt idx="116">
                  <c:v>-5.1811330324041398</c:v>
                </c:pt>
                <c:pt idx="117">
                  <c:v>-5.2032993570185875</c:v>
                </c:pt>
                <c:pt idx="118">
                  <c:v>-5.2229484738873646</c:v>
                </c:pt>
                <c:pt idx="119">
                  <c:v>-5.2221186719342505</c:v>
                </c:pt>
                <c:pt idx="120">
                  <c:v>-5.187140702204287</c:v>
                </c:pt>
                <c:pt idx="121">
                  <c:v>-5.1518961703007262</c:v>
                </c:pt>
                <c:pt idx="122">
                  <c:v>-5.1402959327415774</c:v>
                </c:pt>
                <c:pt idx="123">
                  <c:v>-5.1329580860359458</c:v>
                </c:pt>
                <c:pt idx="124">
                  <c:v>-5.123991346631688</c:v>
                </c:pt>
                <c:pt idx="125">
                  <c:v>-5.1158152190842312</c:v>
                </c:pt>
                <c:pt idx="126">
                  <c:v>-5.1086204197434428</c:v>
                </c:pt>
                <c:pt idx="127">
                  <c:v>-5.1054578435773106</c:v>
                </c:pt>
                <c:pt idx="128">
                  <c:v>-5.0992706144430811</c:v>
                </c:pt>
                <c:pt idx="129">
                  <c:v>-5.0964533302050121</c:v>
                </c:pt>
                <c:pt idx="130">
                  <c:v>-5.0998507236708575</c:v>
                </c:pt>
                <c:pt idx="131">
                  <c:v>-5.1005574449514119</c:v>
                </c:pt>
                <c:pt idx="132">
                  <c:v>-5.105362943498263</c:v>
                </c:pt>
                <c:pt idx="133">
                  <c:v>-5.1068363556913461</c:v>
                </c:pt>
                <c:pt idx="134">
                  <c:v>-5.1047416210061956</c:v>
                </c:pt>
                <c:pt idx="135">
                  <c:v>-5.1070481936291001</c:v>
                </c:pt>
                <c:pt idx="136">
                  <c:v>-5.1086772150666588</c:v>
                </c:pt>
                <c:pt idx="137">
                  <c:v>-5.1102822309855922</c:v>
                </c:pt>
                <c:pt idx="138">
                  <c:v>-5.1106182311815722</c:v>
                </c:pt>
                <c:pt idx="139">
                  <c:v>-5.1162429929698909</c:v>
                </c:pt>
                <c:pt idx="140">
                  <c:v>-5.1218195266528692</c:v>
                </c:pt>
                <c:pt idx="141">
                  <c:v>-5.1292141207623256</c:v>
                </c:pt>
                <c:pt idx="142">
                  <c:v>-5.1294642476238534</c:v>
                </c:pt>
                <c:pt idx="143">
                  <c:v>-5.1357986108686555</c:v>
                </c:pt>
                <c:pt idx="144">
                  <c:v>-5.1446893315456714</c:v>
                </c:pt>
                <c:pt idx="145">
                  <c:v>-5.1595697268243237</c:v>
                </c:pt>
                <c:pt idx="146">
                  <c:v>-5.1685882219593298</c:v>
                </c:pt>
                <c:pt idx="147">
                  <c:v>-5.1776031894689254</c:v>
                </c:pt>
                <c:pt idx="148">
                  <c:v>-5.1888808053099069</c:v>
                </c:pt>
                <c:pt idx="149">
                  <c:v>-5.198790756900566</c:v>
                </c:pt>
                <c:pt idx="150">
                  <c:v>-5.2076030053009825</c:v>
                </c:pt>
                <c:pt idx="151">
                  <c:v>-5.2033301565553565</c:v>
                </c:pt>
                <c:pt idx="152">
                  <c:v>-5.2115510691570952</c:v>
                </c:pt>
                <c:pt idx="153">
                  <c:v>-5.2222781762468946</c:v>
                </c:pt>
                <c:pt idx="154">
                  <c:v>-5.2365625456962466</c:v>
                </c:pt>
                <c:pt idx="155">
                  <c:v>-5.2496617054245371</c:v>
                </c:pt>
                <c:pt idx="156">
                  <c:v>-5.2655459703808178</c:v>
                </c:pt>
                <c:pt idx="157">
                  <c:v>-5.2867780653888738</c:v>
                </c:pt>
                <c:pt idx="158">
                  <c:v>-5.3038089457451845</c:v>
                </c:pt>
                <c:pt idx="159">
                  <c:v>-5.3217872979371386</c:v>
                </c:pt>
                <c:pt idx="160">
                  <c:v>-5.3322952064411062</c:v>
                </c:pt>
                <c:pt idx="161">
                  <c:v>-5.3399058098083909</c:v>
                </c:pt>
                <c:pt idx="162">
                  <c:v>-5.3548267304920865</c:v>
                </c:pt>
                <c:pt idx="163">
                  <c:v>-5.3574634912849053</c:v>
                </c:pt>
                <c:pt idx="164">
                  <c:v>-5.3685290079554591</c:v>
                </c:pt>
                <c:pt idx="165">
                  <c:v>-5.4582821878964349</c:v>
                </c:pt>
                <c:pt idx="166">
                  <c:v>-5.475313112417326</c:v>
                </c:pt>
                <c:pt idx="167">
                  <c:v>-5.4954706931555775</c:v>
                </c:pt>
                <c:pt idx="168">
                  <c:v>-5.5139452160796756</c:v>
                </c:pt>
                <c:pt idx="169">
                  <c:v>-5.5125404178011728</c:v>
                </c:pt>
                <c:pt idx="170">
                  <c:v>-5.5149193086223898</c:v>
                </c:pt>
                <c:pt idx="171">
                  <c:v>-5.5172614591418458</c:v>
                </c:pt>
                <c:pt idx="172">
                  <c:v>-5.5214113446894144</c:v>
                </c:pt>
                <c:pt idx="173">
                  <c:v>-5.5296628472694405</c:v>
                </c:pt>
                <c:pt idx="174">
                  <c:v>-5.5320912131755655</c:v>
                </c:pt>
                <c:pt idx="175">
                  <c:v>-5.5336552695532681</c:v>
                </c:pt>
                <c:pt idx="176">
                  <c:v>-5.5456008873696438</c:v>
                </c:pt>
                <c:pt idx="177">
                  <c:v>-5.5528375915887809</c:v>
                </c:pt>
                <c:pt idx="178">
                  <c:v>-5.5484845086312573</c:v>
                </c:pt>
                <c:pt idx="179">
                  <c:v>-5.5418057508761178</c:v>
                </c:pt>
                <c:pt idx="180">
                  <c:v>-5.5453772083116686</c:v>
                </c:pt>
                <c:pt idx="181">
                  <c:v>-5.5471439396339708</c:v>
                </c:pt>
                <c:pt idx="182">
                  <c:v>-5.5607903821304854</c:v>
                </c:pt>
                <c:pt idx="183">
                  <c:v>-5.5695812918749237</c:v>
                </c:pt>
                <c:pt idx="184">
                  <c:v>-5.5811876797575488</c:v>
                </c:pt>
                <c:pt idx="185">
                  <c:v>-5.5947137892636913</c:v>
                </c:pt>
                <c:pt idx="186">
                  <c:v>-5.6060588199590784</c:v>
                </c:pt>
                <c:pt idx="187">
                  <c:v>-5.6127697088049029</c:v>
                </c:pt>
                <c:pt idx="188">
                  <c:v>-5.6231344449599003</c:v>
                </c:pt>
                <c:pt idx="189">
                  <c:v>-5.6305175512657817</c:v>
                </c:pt>
                <c:pt idx="190">
                  <c:v>-5.6336223501166218</c:v>
                </c:pt>
                <c:pt idx="191">
                  <c:v>-5.6396520755773398</c:v>
                </c:pt>
                <c:pt idx="192">
                  <c:v>-5.6426231629599988</c:v>
                </c:pt>
                <c:pt idx="193">
                  <c:v>-5.6377510661569259</c:v>
                </c:pt>
                <c:pt idx="194">
                  <c:v>-5.643473659874422</c:v>
                </c:pt>
                <c:pt idx="195">
                  <c:v>-5.6502815236414712</c:v>
                </c:pt>
                <c:pt idx="196">
                  <c:v>-5.6480922271746827</c:v>
                </c:pt>
                <c:pt idx="197">
                  <c:v>-5.6504388544114761</c:v>
                </c:pt>
                <c:pt idx="198">
                  <c:v>-5.6478065628263776</c:v>
                </c:pt>
                <c:pt idx="199">
                  <c:v>-5.6434922470934037</c:v>
                </c:pt>
                <c:pt idx="200">
                  <c:v>-5.6404147239087292</c:v>
                </c:pt>
                <c:pt idx="201">
                  <c:v>-5.6376022584402188</c:v>
                </c:pt>
                <c:pt idx="202">
                  <c:v>-5.6340588086946637</c:v>
                </c:pt>
                <c:pt idx="203">
                  <c:v>-5.631432067902951</c:v>
                </c:pt>
                <c:pt idx="204">
                  <c:v>-5.6335040440490465</c:v>
                </c:pt>
                <c:pt idx="205">
                  <c:v>-5.6314982799423721</c:v>
                </c:pt>
                <c:pt idx="206">
                  <c:v>-5.6297220802296613</c:v>
                </c:pt>
                <c:pt idx="207">
                  <c:v>-5.6279578832762622</c:v>
                </c:pt>
                <c:pt idx="208">
                  <c:v>-5.623880315927007</c:v>
                </c:pt>
                <c:pt idx="209">
                  <c:v>-5.6207319348368721</c:v>
                </c:pt>
                <c:pt idx="210">
                  <c:v>-5.6162383905576041</c:v>
                </c:pt>
                <c:pt idx="211">
                  <c:v>-5.6109569012841858</c:v>
                </c:pt>
                <c:pt idx="212">
                  <c:v>-5.6052287163635315</c:v>
                </c:pt>
                <c:pt idx="213">
                  <c:v>-5.5965972451314219</c:v>
                </c:pt>
                <c:pt idx="214">
                  <c:v>-5.5870632600214645</c:v>
                </c:pt>
                <c:pt idx="215">
                  <c:v>-5.5816266764593063</c:v>
                </c:pt>
                <c:pt idx="216">
                  <c:v>-5.5767743292804202</c:v>
                </c:pt>
                <c:pt idx="217">
                  <c:v>-5.5729057638575661</c:v>
                </c:pt>
                <c:pt idx="218">
                  <c:v>-5.5672042954827585</c:v>
                </c:pt>
                <c:pt idx="219">
                  <c:v>-5.5633832261414149</c:v>
                </c:pt>
                <c:pt idx="220">
                  <c:v>-5.5641134379848554</c:v>
                </c:pt>
                <c:pt idx="221">
                  <c:v>-5.5674274558301891</c:v>
                </c:pt>
                <c:pt idx="222">
                  <c:v>-5.5648856392810009</c:v>
                </c:pt>
                <c:pt idx="223">
                  <c:v>-5.5646918698516821</c:v>
                </c:pt>
                <c:pt idx="224">
                  <c:v>-5.5643674420336344</c:v>
                </c:pt>
                <c:pt idx="225">
                  <c:v>-5.5628668829133199</c:v>
                </c:pt>
                <c:pt idx="226">
                  <c:v>-5.5630782058953345</c:v>
                </c:pt>
                <c:pt idx="227">
                  <c:v>-5.5632712028910474</c:v>
                </c:pt>
                <c:pt idx="228">
                  <c:v>-5.5580105777276403</c:v>
                </c:pt>
                <c:pt idx="229">
                  <c:v>-5.5523516137612736</c:v>
                </c:pt>
                <c:pt idx="230">
                  <c:v>-5.5523375474242149</c:v>
                </c:pt>
                <c:pt idx="231">
                  <c:v>-5.549329977217659</c:v>
                </c:pt>
                <c:pt idx="232">
                  <c:v>-5.5498779478451352</c:v>
                </c:pt>
                <c:pt idx="233">
                  <c:v>-5.546685771202414</c:v>
                </c:pt>
                <c:pt idx="234">
                  <c:v>-5.5477866599658512</c:v>
                </c:pt>
                <c:pt idx="235">
                  <c:v>-5.5448843227463254</c:v>
                </c:pt>
                <c:pt idx="236">
                  <c:v>-5.5421592350696987</c:v>
                </c:pt>
                <c:pt idx="237">
                  <c:v>-5.5339936462338928</c:v>
                </c:pt>
                <c:pt idx="238">
                  <c:v>-5.5426907741399152</c:v>
                </c:pt>
                <c:pt idx="239">
                  <c:v>-5.5727886502336768</c:v>
                </c:pt>
                <c:pt idx="240">
                  <c:v>-5.6378658755307125</c:v>
                </c:pt>
                <c:pt idx="241">
                  <c:v>-5.7040175305232044</c:v>
                </c:pt>
                <c:pt idx="242">
                  <c:v>-5.7287055396006563</c:v>
                </c:pt>
                <c:pt idx="243">
                  <c:v>-5.7284352364883642</c:v>
                </c:pt>
                <c:pt idx="244">
                  <c:v>-5.7256962112136103</c:v>
                </c:pt>
                <c:pt idx="245">
                  <c:v>-5.7213038131756475</c:v>
                </c:pt>
                <c:pt idx="246">
                  <c:v>-5.7178527328950448</c:v>
                </c:pt>
                <c:pt idx="247">
                  <c:v>-5.7143011538226176</c:v>
                </c:pt>
                <c:pt idx="248">
                  <c:v>-5.7104862385595538</c:v>
                </c:pt>
                <c:pt idx="249">
                  <c:v>-5.7046464570151061</c:v>
                </c:pt>
                <c:pt idx="250">
                  <c:v>-5.6932886069622235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8-A04F-A6C6-D018DBB4BD4A}"/>
            </c:ext>
          </c:extLst>
        </c:ser>
        <c:ser>
          <c:idx val="2"/>
          <c:order val="2"/>
          <c:tx>
            <c:strRef>
              <c:f>Prices_SPY_IVV!$M$1</c:f>
              <c:strCache>
                <c:ptCount val="1"/>
                <c:pt idx="0">
                  <c:v>Upper_2σ_60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Prices_SPY_IVV!$A$2:$A$252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Prices_SPY_IVV!$M$2:$M$252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-4.938268854328637</c:v>
                </c:pt>
                <c:pt idx="60">
                  <c:v>-4.9375589881996165</c:v>
                </c:pt>
                <c:pt idx="61">
                  <c:v>-4.928616521067271</c:v>
                </c:pt>
                <c:pt idx="62">
                  <c:v>-4.9257268356074864</c:v>
                </c:pt>
                <c:pt idx="63">
                  <c:v>-4.9225208889107588</c:v>
                </c:pt>
                <c:pt idx="64">
                  <c:v>-4.9164202571517146</c:v>
                </c:pt>
                <c:pt idx="65">
                  <c:v>-4.909729713845687</c:v>
                </c:pt>
                <c:pt idx="66">
                  <c:v>-4.9042909881119137</c:v>
                </c:pt>
                <c:pt idx="67">
                  <c:v>-4.8988197261035964</c:v>
                </c:pt>
                <c:pt idx="68">
                  <c:v>-4.8935390873232629</c:v>
                </c:pt>
                <c:pt idx="69">
                  <c:v>-4.8884679196893668</c:v>
                </c:pt>
                <c:pt idx="70">
                  <c:v>-4.8783127794604546</c:v>
                </c:pt>
                <c:pt idx="71">
                  <c:v>-4.8682939933830012</c:v>
                </c:pt>
                <c:pt idx="72">
                  <c:v>-4.8581811957253462</c:v>
                </c:pt>
                <c:pt idx="73">
                  <c:v>-4.8510999062325002</c:v>
                </c:pt>
                <c:pt idx="74">
                  <c:v>-4.845223740047766</c:v>
                </c:pt>
                <c:pt idx="75">
                  <c:v>-4.8329763139105397</c:v>
                </c:pt>
                <c:pt idx="76">
                  <c:v>-4.8260625256554208</c:v>
                </c:pt>
                <c:pt idx="77">
                  <c:v>-4.8214572039903416</c:v>
                </c:pt>
                <c:pt idx="78">
                  <c:v>-4.822580482456055</c:v>
                </c:pt>
                <c:pt idx="79">
                  <c:v>-4.8230659991454061</c:v>
                </c:pt>
                <c:pt idx="80">
                  <c:v>-4.8165031535339766</c:v>
                </c:pt>
                <c:pt idx="81">
                  <c:v>-4.8084432533253647</c:v>
                </c:pt>
                <c:pt idx="82">
                  <c:v>-4.8095057415841556</c:v>
                </c:pt>
                <c:pt idx="83">
                  <c:v>-4.8042708852904612</c:v>
                </c:pt>
                <c:pt idx="84">
                  <c:v>-4.7844486900240275</c:v>
                </c:pt>
                <c:pt idx="85">
                  <c:v>-4.7498488232093727</c:v>
                </c:pt>
                <c:pt idx="86">
                  <c:v>-4.734679324078507</c:v>
                </c:pt>
                <c:pt idx="87">
                  <c:v>-4.724007100526908</c:v>
                </c:pt>
                <c:pt idx="88">
                  <c:v>-4.7115751548129836</c:v>
                </c:pt>
                <c:pt idx="89">
                  <c:v>-4.6990157479469552</c:v>
                </c:pt>
                <c:pt idx="90">
                  <c:v>-4.6900250800129362</c:v>
                </c:pt>
                <c:pt idx="91">
                  <c:v>-4.6906548050937538</c:v>
                </c:pt>
                <c:pt idx="92">
                  <c:v>-4.6777521670104516</c:v>
                </c:pt>
                <c:pt idx="93">
                  <c:v>-4.6666198387251656</c:v>
                </c:pt>
                <c:pt idx="94">
                  <c:v>-4.6541730997905564</c:v>
                </c:pt>
                <c:pt idx="95">
                  <c:v>-4.6355679914118353</c:v>
                </c:pt>
                <c:pt idx="96">
                  <c:v>-4.6093132613046572</c:v>
                </c:pt>
                <c:pt idx="97">
                  <c:v>-4.5615256246967597</c:v>
                </c:pt>
                <c:pt idx="98">
                  <c:v>-4.5342653510096209</c:v>
                </c:pt>
                <c:pt idx="99">
                  <c:v>-4.4994713934199622</c:v>
                </c:pt>
                <c:pt idx="100">
                  <c:v>-4.4773199737166589</c:v>
                </c:pt>
                <c:pt idx="101">
                  <c:v>-4.4659363763624551</c:v>
                </c:pt>
                <c:pt idx="102">
                  <c:v>-4.4455130115159927</c:v>
                </c:pt>
                <c:pt idx="103">
                  <c:v>-4.4497240889170664</c:v>
                </c:pt>
                <c:pt idx="104">
                  <c:v>-4.4332690326061011</c:v>
                </c:pt>
                <c:pt idx="105">
                  <c:v>-3.6470103977047907</c:v>
                </c:pt>
                <c:pt idx="106">
                  <c:v>-3.6244677968288057</c:v>
                </c:pt>
                <c:pt idx="107">
                  <c:v>-3.58576983323821</c:v>
                </c:pt>
                <c:pt idx="108">
                  <c:v>-3.5661760964178102</c:v>
                </c:pt>
                <c:pt idx="109">
                  <c:v>-3.5676669885235697</c:v>
                </c:pt>
                <c:pt idx="110">
                  <c:v>-3.5689130128759556</c:v>
                </c:pt>
                <c:pt idx="111">
                  <c:v>-3.5685418942023395</c:v>
                </c:pt>
                <c:pt idx="112">
                  <c:v>-3.5645363727937038</c:v>
                </c:pt>
                <c:pt idx="113">
                  <c:v>-3.5587716106500262</c:v>
                </c:pt>
                <c:pt idx="114">
                  <c:v>-3.5556856535088261</c:v>
                </c:pt>
                <c:pt idx="115">
                  <c:v>-3.5556141913161392</c:v>
                </c:pt>
                <c:pt idx="116">
                  <c:v>-3.555754759266097</c:v>
                </c:pt>
                <c:pt idx="117">
                  <c:v>-3.606736041920179</c:v>
                </c:pt>
                <c:pt idx="118">
                  <c:v>-3.6546918315040866</c:v>
                </c:pt>
                <c:pt idx="119">
                  <c:v>-3.65105677052741</c:v>
                </c:pt>
                <c:pt idx="120">
                  <c:v>-3.5604940248798442</c:v>
                </c:pt>
                <c:pt idx="121">
                  <c:v>-3.4742592887251336</c:v>
                </c:pt>
                <c:pt idx="122">
                  <c:v>-3.4717431141880759</c:v>
                </c:pt>
                <c:pt idx="123">
                  <c:v>-3.4728279597158895</c:v>
                </c:pt>
                <c:pt idx="124">
                  <c:v>-3.4715333233025314</c:v>
                </c:pt>
                <c:pt idx="125">
                  <c:v>-3.470361898245784</c:v>
                </c:pt>
                <c:pt idx="126">
                  <c:v>-3.4706308053668469</c:v>
                </c:pt>
                <c:pt idx="127">
                  <c:v>-3.471174655171227</c:v>
                </c:pt>
                <c:pt idx="128">
                  <c:v>-3.4709469356713267</c:v>
                </c:pt>
                <c:pt idx="129">
                  <c:v>-3.4717373846207744</c:v>
                </c:pt>
                <c:pt idx="130">
                  <c:v>-3.4703972947963138</c:v>
                </c:pt>
                <c:pt idx="131">
                  <c:v>-3.4703125178225367</c:v>
                </c:pt>
                <c:pt idx="132">
                  <c:v>-3.4687149669237591</c:v>
                </c:pt>
                <c:pt idx="133">
                  <c:v>-3.4682386493709982</c:v>
                </c:pt>
                <c:pt idx="134">
                  <c:v>-3.4685122432060633</c:v>
                </c:pt>
                <c:pt idx="135">
                  <c:v>-3.4685876098231114</c:v>
                </c:pt>
                <c:pt idx="136">
                  <c:v>-3.4681693063750245</c:v>
                </c:pt>
                <c:pt idx="137">
                  <c:v>-3.4678930693612342</c:v>
                </c:pt>
                <c:pt idx="138">
                  <c:v>-3.4676739994339734</c:v>
                </c:pt>
                <c:pt idx="139">
                  <c:v>-3.4633250862244909</c:v>
                </c:pt>
                <c:pt idx="140">
                  <c:v>-3.4611196836050997</c:v>
                </c:pt>
                <c:pt idx="141">
                  <c:v>-3.4582360644556385</c:v>
                </c:pt>
                <c:pt idx="142">
                  <c:v>-3.4580240721302253</c:v>
                </c:pt>
                <c:pt idx="143">
                  <c:v>-3.456159322081418</c:v>
                </c:pt>
                <c:pt idx="144">
                  <c:v>-3.4581630947539233</c:v>
                </c:pt>
                <c:pt idx="145">
                  <c:v>-3.4654902564992378</c:v>
                </c:pt>
                <c:pt idx="146">
                  <c:v>-3.4669036566351861</c:v>
                </c:pt>
                <c:pt idx="147">
                  <c:v>-3.4662568375203522</c:v>
                </c:pt>
                <c:pt idx="148">
                  <c:v>-3.4653849508065884</c:v>
                </c:pt>
                <c:pt idx="149">
                  <c:v>-3.4673133234952962</c:v>
                </c:pt>
                <c:pt idx="150">
                  <c:v>-3.4697013417564193</c:v>
                </c:pt>
                <c:pt idx="151">
                  <c:v>-3.4722161396363078</c:v>
                </c:pt>
                <c:pt idx="152">
                  <c:v>-3.4755334360006573</c:v>
                </c:pt>
                <c:pt idx="153">
                  <c:v>-3.4800126738123462</c:v>
                </c:pt>
                <c:pt idx="154">
                  <c:v>-3.4839290542400034</c:v>
                </c:pt>
                <c:pt idx="155">
                  <c:v>-3.4903831160670364</c:v>
                </c:pt>
                <c:pt idx="156">
                  <c:v>-3.5018457412903476</c:v>
                </c:pt>
                <c:pt idx="157">
                  <c:v>-3.5273859726357664</c:v>
                </c:pt>
                <c:pt idx="158">
                  <c:v>-3.542064406429462</c:v>
                </c:pt>
                <c:pt idx="159">
                  <c:v>-3.5640461639933787</c:v>
                </c:pt>
                <c:pt idx="160">
                  <c:v>-3.5774218720090447</c:v>
                </c:pt>
                <c:pt idx="161">
                  <c:v>-3.5857783754126435</c:v>
                </c:pt>
                <c:pt idx="162">
                  <c:v>-3.6009184165640429</c:v>
                </c:pt>
                <c:pt idx="163">
                  <c:v>-3.6021528097134032</c:v>
                </c:pt>
                <c:pt idx="164">
                  <c:v>-3.6169013518076127</c:v>
                </c:pt>
                <c:pt idx="165">
                  <c:v>-4.3664522640511834</c:v>
                </c:pt>
                <c:pt idx="166">
                  <c:v>-4.4089120140991396</c:v>
                </c:pt>
                <c:pt idx="167">
                  <c:v>-4.4759169359851185</c:v>
                </c:pt>
                <c:pt idx="168">
                  <c:v>-4.5188912173982914</c:v>
                </c:pt>
                <c:pt idx="169">
                  <c:v>-4.5192073756077384</c:v>
                </c:pt>
                <c:pt idx="170">
                  <c:v>-4.5227217794510635</c:v>
                </c:pt>
                <c:pt idx="171">
                  <c:v>-4.5251624707440889</c:v>
                </c:pt>
                <c:pt idx="172">
                  <c:v>-4.5339246559639497</c:v>
                </c:pt>
                <c:pt idx="173">
                  <c:v>-4.5498892599832192</c:v>
                </c:pt>
                <c:pt idx="174">
                  <c:v>-4.5549201239208008</c:v>
                </c:pt>
                <c:pt idx="175">
                  <c:v>-4.556386707903747</c:v>
                </c:pt>
                <c:pt idx="176">
                  <c:v>-4.5669166819006968</c:v>
                </c:pt>
                <c:pt idx="177">
                  <c:v>-4.5738444980816748</c:v>
                </c:pt>
                <c:pt idx="178">
                  <c:v>-4.5615818026041106</c:v>
                </c:pt>
                <c:pt idx="179">
                  <c:v>-4.5051637212257356</c:v>
                </c:pt>
                <c:pt idx="180">
                  <c:v>-4.5357967077207775</c:v>
                </c:pt>
                <c:pt idx="181">
                  <c:v>-4.5516761212126102</c:v>
                </c:pt>
                <c:pt idx="182">
                  <c:v>-4.5666839572718816</c:v>
                </c:pt>
                <c:pt idx="183">
                  <c:v>-4.5724336739287406</c:v>
                </c:pt>
                <c:pt idx="184">
                  <c:v>-4.5849560123259652</c:v>
                </c:pt>
                <c:pt idx="185">
                  <c:v>-4.5962896215408531</c:v>
                </c:pt>
                <c:pt idx="186">
                  <c:v>-4.6050950845975418</c:v>
                </c:pt>
                <c:pt idx="187">
                  <c:v>-4.6097501751659333</c:v>
                </c:pt>
                <c:pt idx="188">
                  <c:v>-4.620282797088171</c:v>
                </c:pt>
                <c:pt idx="189">
                  <c:v>-4.6240770999618528</c:v>
                </c:pt>
                <c:pt idx="190">
                  <c:v>-4.624438504639194</c:v>
                </c:pt>
                <c:pt idx="191">
                  <c:v>-4.6276917300318772</c:v>
                </c:pt>
                <c:pt idx="192">
                  <c:v>-4.6279176374180571</c:v>
                </c:pt>
                <c:pt idx="193">
                  <c:v>-4.621029533936559</c:v>
                </c:pt>
                <c:pt idx="194">
                  <c:v>-4.6260856776650154</c:v>
                </c:pt>
                <c:pt idx="195">
                  <c:v>-4.6295832301140596</c:v>
                </c:pt>
                <c:pt idx="196">
                  <c:v>-4.6269438293509548</c:v>
                </c:pt>
                <c:pt idx="197">
                  <c:v>-4.6288069478918947</c:v>
                </c:pt>
                <c:pt idx="198">
                  <c:v>-4.6267989897739872</c:v>
                </c:pt>
                <c:pt idx="199">
                  <c:v>-4.6263669990765219</c:v>
                </c:pt>
                <c:pt idx="200">
                  <c:v>-4.6247727452367684</c:v>
                </c:pt>
                <c:pt idx="201">
                  <c:v>-4.6241387532644982</c:v>
                </c:pt>
                <c:pt idx="202">
                  <c:v>-4.6227843838313936</c:v>
                </c:pt>
                <c:pt idx="203">
                  <c:v>-4.621683212868323</c:v>
                </c:pt>
                <c:pt idx="204">
                  <c:v>-4.6224442019208478</c:v>
                </c:pt>
                <c:pt idx="205">
                  <c:v>-4.6213813499017364</c:v>
                </c:pt>
                <c:pt idx="206">
                  <c:v>-4.6203401470070125</c:v>
                </c:pt>
                <c:pt idx="207">
                  <c:v>-4.6200800413502847</c:v>
                </c:pt>
                <c:pt idx="208">
                  <c:v>-4.6197644131209969</c:v>
                </c:pt>
                <c:pt idx="209">
                  <c:v>-4.6181019248549182</c:v>
                </c:pt>
                <c:pt idx="210">
                  <c:v>-4.6140670974916782</c:v>
                </c:pt>
                <c:pt idx="211">
                  <c:v>-4.608412612773785</c:v>
                </c:pt>
                <c:pt idx="212">
                  <c:v>-4.6010200770794718</c:v>
                </c:pt>
                <c:pt idx="213">
                  <c:v>-4.5898703557065703</c:v>
                </c:pt>
                <c:pt idx="214">
                  <c:v>-4.5838830365110468</c:v>
                </c:pt>
                <c:pt idx="215">
                  <c:v>-4.5808219135139678</c:v>
                </c:pt>
                <c:pt idx="216">
                  <c:v>-4.5785348545774109</c:v>
                </c:pt>
                <c:pt idx="217">
                  <c:v>-4.5767866268522654</c:v>
                </c:pt>
                <c:pt idx="218">
                  <c:v>-4.5739975188773698</c:v>
                </c:pt>
                <c:pt idx="219">
                  <c:v>-4.5713648284374528</c:v>
                </c:pt>
                <c:pt idx="220">
                  <c:v>-4.572147136613661</c:v>
                </c:pt>
                <c:pt idx="221">
                  <c:v>-4.5747031748955296</c:v>
                </c:pt>
                <c:pt idx="222">
                  <c:v>-4.5736857825591981</c:v>
                </c:pt>
                <c:pt idx="223">
                  <c:v>-4.5735668105684333</c:v>
                </c:pt>
                <c:pt idx="224">
                  <c:v>-4.5732120586742582</c:v>
                </c:pt>
                <c:pt idx="225">
                  <c:v>-4.571268469732841</c:v>
                </c:pt>
                <c:pt idx="226">
                  <c:v>-4.5714581204977662</c:v>
                </c:pt>
                <c:pt idx="227">
                  <c:v>-4.5717011151655411</c:v>
                </c:pt>
                <c:pt idx="228">
                  <c:v>-4.5667015271331746</c:v>
                </c:pt>
                <c:pt idx="229">
                  <c:v>-4.562101086628199</c:v>
                </c:pt>
                <c:pt idx="230">
                  <c:v>-4.5620821570889856</c:v>
                </c:pt>
                <c:pt idx="231">
                  <c:v>-4.5582722642445628</c:v>
                </c:pt>
                <c:pt idx="232">
                  <c:v>-4.5591796440112464</c:v>
                </c:pt>
                <c:pt idx="233">
                  <c:v>-4.5547169474500322</c:v>
                </c:pt>
                <c:pt idx="234">
                  <c:v>-4.5565777791974549</c:v>
                </c:pt>
                <c:pt idx="235">
                  <c:v>-4.5532153229901882</c:v>
                </c:pt>
                <c:pt idx="236">
                  <c:v>-4.5538630058317704</c:v>
                </c:pt>
                <c:pt idx="237">
                  <c:v>-4.5454805681937689</c:v>
                </c:pt>
                <c:pt idx="238">
                  <c:v>-4.5648440924289897</c:v>
                </c:pt>
                <c:pt idx="239">
                  <c:v>-4.7533032657026775</c:v>
                </c:pt>
                <c:pt idx="240">
                  <c:v>-4.7891957681637649</c:v>
                </c:pt>
                <c:pt idx="241">
                  <c:v>-4.8732309575727015</c:v>
                </c:pt>
                <c:pt idx="242">
                  <c:v>-4.7886656069700733</c:v>
                </c:pt>
                <c:pt idx="243">
                  <c:v>-4.7886022499415288</c:v>
                </c:pt>
                <c:pt idx="244">
                  <c:v>-4.7869901715750478</c:v>
                </c:pt>
                <c:pt idx="245">
                  <c:v>-4.785995862591002</c:v>
                </c:pt>
                <c:pt idx="246">
                  <c:v>-4.7851395692819558</c:v>
                </c:pt>
                <c:pt idx="247">
                  <c:v>-4.7825732387891318</c:v>
                </c:pt>
                <c:pt idx="248">
                  <c:v>-4.7803929751917584</c:v>
                </c:pt>
                <c:pt idx="249">
                  <c:v>-4.7767422919943323</c:v>
                </c:pt>
                <c:pt idx="250">
                  <c:v>-4.7606378258143147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18-A04F-A6C6-D018DBB4BD4A}"/>
            </c:ext>
          </c:extLst>
        </c:ser>
        <c:ser>
          <c:idx val="3"/>
          <c:order val="3"/>
          <c:tx>
            <c:strRef>
              <c:f>Prices_SPY_IVV!$N$1</c:f>
              <c:strCache>
                <c:ptCount val="1"/>
                <c:pt idx="0">
                  <c:v>Lower_2σ_60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Prices_SPY_IVV!$A$2:$A$252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Prices_SPY_IVV!$N$2:$N$252</c:f>
              <c:numCache>
                <c:formatCode>General</c:formatCode>
                <c:ptCount val="2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-7.0046661603740255</c:v>
                </c:pt>
                <c:pt idx="60">
                  <c:v>-6.9939723070643849</c:v>
                </c:pt>
                <c:pt idx="61">
                  <c:v>-6.9759250225303582</c:v>
                </c:pt>
                <c:pt idx="62">
                  <c:v>-6.9580197594193685</c:v>
                </c:pt>
                <c:pt idx="63">
                  <c:v>-6.9430976816898529</c:v>
                </c:pt>
                <c:pt idx="64">
                  <c:v>-6.9327078739232784</c:v>
                </c:pt>
                <c:pt idx="65">
                  <c:v>-6.9211833166536323</c:v>
                </c:pt>
                <c:pt idx="66">
                  <c:v>-6.9099003169422968</c:v>
                </c:pt>
                <c:pt idx="67">
                  <c:v>-6.8912322837888933</c:v>
                </c:pt>
                <c:pt idx="68">
                  <c:v>-6.8733159788311449</c:v>
                </c:pt>
                <c:pt idx="69">
                  <c:v>-6.8579923023873377</c:v>
                </c:pt>
                <c:pt idx="70">
                  <c:v>-6.8457099212265895</c:v>
                </c:pt>
                <c:pt idx="71">
                  <c:v>-6.8306010286848311</c:v>
                </c:pt>
                <c:pt idx="72">
                  <c:v>-6.8132237326238956</c:v>
                </c:pt>
                <c:pt idx="73">
                  <c:v>-6.799447002915155</c:v>
                </c:pt>
                <c:pt idx="74">
                  <c:v>-6.7859348653172678</c:v>
                </c:pt>
                <c:pt idx="75">
                  <c:v>-6.7711977043647034</c:v>
                </c:pt>
                <c:pt idx="76">
                  <c:v>-6.7574322753379539</c:v>
                </c:pt>
                <c:pt idx="77">
                  <c:v>-6.7349248896482319</c:v>
                </c:pt>
                <c:pt idx="78">
                  <c:v>-6.7158393080858305</c:v>
                </c:pt>
                <c:pt idx="79">
                  <c:v>-6.6925803543851892</c:v>
                </c:pt>
                <c:pt idx="80">
                  <c:v>-6.6777415581459598</c:v>
                </c:pt>
                <c:pt idx="81">
                  <c:v>-6.6638303784815314</c:v>
                </c:pt>
                <c:pt idx="82">
                  <c:v>-6.6538115241362377</c:v>
                </c:pt>
                <c:pt idx="83">
                  <c:v>-6.6335381298737461</c:v>
                </c:pt>
                <c:pt idx="84">
                  <c:v>-6.6243916584067248</c:v>
                </c:pt>
                <c:pt idx="85">
                  <c:v>-6.6170341292234092</c:v>
                </c:pt>
                <c:pt idx="86">
                  <c:v>-6.6056047777780522</c:v>
                </c:pt>
                <c:pt idx="87">
                  <c:v>-6.5974541775626285</c:v>
                </c:pt>
                <c:pt idx="88">
                  <c:v>-6.5909510996008382</c:v>
                </c:pt>
                <c:pt idx="89">
                  <c:v>-6.5743529736480113</c:v>
                </c:pt>
                <c:pt idx="90">
                  <c:v>-6.5513812576657946</c:v>
                </c:pt>
                <c:pt idx="91">
                  <c:v>-6.5491982874160346</c:v>
                </c:pt>
                <c:pt idx="92">
                  <c:v>-6.5346534282731579</c:v>
                </c:pt>
                <c:pt idx="93">
                  <c:v>-6.5097991096457131</c:v>
                </c:pt>
                <c:pt idx="94">
                  <c:v>-6.4865945140043291</c:v>
                </c:pt>
                <c:pt idx="95">
                  <c:v>-6.4772022196905779</c:v>
                </c:pt>
                <c:pt idx="96">
                  <c:v>-6.467211399247156</c:v>
                </c:pt>
                <c:pt idx="97">
                  <c:v>-6.4629537104545047</c:v>
                </c:pt>
                <c:pt idx="98">
                  <c:v>-6.4545445002376702</c:v>
                </c:pt>
                <c:pt idx="99">
                  <c:v>-6.4441627756804936</c:v>
                </c:pt>
                <c:pt idx="100">
                  <c:v>-6.4348142141578428</c:v>
                </c:pt>
                <c:pt idx="101">
                  <c:v>-6.4172049701112641</c:v>
                </c:pt>
                <c:pt idx="102">
                  <c:v>-6.4068226381168225</c:v>
                </c:pt>
                <c:pt idx="103">
                  <c:v>-6.3847637898477894</c:v>
                </c:pt>
                <c:pt idx="104">
                  <c:v>-6.3651014158731671</c:v>
                </c:pt>
                <c:pt idx="105">
                  <c:v>-6.9574392259295648</c:v>
                </c:pt>
                <c:pt idx="106">
                  <c:v>-6.9275716806756451</c:v>
                </c:pt>
                <c:pt idx="107">
                  <c:v>-6.9145006952367236</c:v>
                </c:pt>
                <c:pt idx="108">
                  <c:v>-6.8898422603918936</c:v>
                </c:pt>
                <c:pt idx="109">
                  <c:v>-6.8840672675790753</c:v>
                </c:pt>
                <c:pt idx="110">
                  <c:v>-6.8598606616555324</c:v>
                </c:pt>
                <c:pt idx="111">
                  <c:v>-6.8582751567647753</c:v>
                </c:pt>
                <c:pt idx="112">
                  <c:v>-6.839152999554198</c:v>
                </c:pt>
                <c:pt idx="113">
                  <c:v>-6.8219919414250825</c:v>
                </c:pt>
                <c:pt idx="114">
                  <c:v>-6.810850320685331</c:v>
                </c:pt>
                <c:pt idx="115">
                  <c:v>-6.8063526098431195</c:v>
                </c:pt>
                <c:pt idx="116">
                  <c:v>-6.8065113055421822</c:v>
                </c:pt>
                <c:pt idx="117">
                  <c:v>-6.7998626721169959</c:v>
                </c:pt>
                <c:pt idx="118">
                  <c:v>-6.7912051162706426</c:v>
                </c:pt>
                <c:pt idx="119">
                  <c:v>-6.7931805733410915</c:v>
                </c:pt>
                <c:pt idx="120">
                  <c:v>-6.8137873795287298</c:v>
                </c:pt>
                <c:pt idx="121">
                  <c:v>-6.8295330518763189</c:v>
                </c:pt>
                <c:pt idx="122">
                  <c:v>-6.8088487512950788</c:v>
                </c:pt>
                <c:pt idx="123">
                  <c:v>-6.7930882123560021</c:v>
                </c:pt>
                <c:pt idx="124">
                  <c:v>-6.7764493699608446</c:v>
                </c:pt>
                <c:pt idx="125">
                  <c:v>-6.7612685399226784</c:v>
                </c:pt>
                <c:pt idx="126">
                  <c:v>-6.7466100341200388</c:v>
                </c:pt>
                <c:pt idx="127">
                  <c:v>-6.7397410319833941</c:v>
                </c:pt>
                <c:pt idx="128">
                  <c:v>-6.7275942932148354</c:v>
                </c:pt>
                <c:pt idx="129">
                  <c:v>-6.7211692757892498</c:v>
                </c:pt>
                <c:pt idx="130">
                  <c:v>-6.7293041525454012</c:v>
                </c:pt>
                <c:pt idx="131">
                  <c:v>-6.7308023720802872</c:v>
                </c:pt>
                <c:pt idx="132">
                  <c:v>-6.7420109200727669</c:v>
                </c:pt>
                <c:pt idx="133">
                  <c:v>-6.7454340620116939</c:v>
                </c:pt>
                <c:pt idx="134">
                  <c:v>-6.7409709988063273</c:v>
                </c:pt>
                <c:pt idx="135">
                  <c:v>-6.7455087774350888</c:v>
                </c:pt>
                <c:pt idx="136">
                  <c:v>-6.7491851237582932</c:v>
                </c:pt>
                <c:pt idx="137">
                  <c:v>-6.7526713926099502</c:v>
                </c:pt>
                <c:pt idx="138">
                  <c:v>-6.7535624629291711</c:v>
                </c:pt>
                <c:pt idx="139">
                  <c:v>-6.769160899715291</c:v>
                </c:pt>
                <c:pt idx="140">
                  <c:v>-6.7825193697006387</c:v>
                </c:pt>
                <c:pt idx="141">
                  <c:v>-6.8001921770690128</c:v>
                </c:pt>
                <c:pt idx="142">
                  <c:v>-6.8009044231174816</c:v>
                </c:pt>
                <c:pt idx="143">
                  <c:v>-6.8154378996558931</c:v>
                </c:pt>
                <c:pt idx="144">
                  <c:v>-6.8312155683374201</c:v>
                </c:pt>
                <c:pt idx="145">
                  <c:v>-6.8536491971494096</c:v>
                </c:pt>
                <c:pt idx="146">
                  <c:v>-6.8702727872834739</c:v>
                </c:pt>
                <c:pt idx="147">
                  <c:v>-6.8889495414174986</c:v>
                </c:pt>
                <c:pt idx="148">
                  <c:v>-6.9123766598132255</c:v>
                </c:pt>
                <c:pt idx="149">
                  <c:v>-6.9302681903058359</c:v>
                </c:pt>
                <c:pt idx="150">
                  <c:v>-6.9455046688455457</c:v>
                </c:pt>
                <c:pt idx="151">
                  <c:v>-6.9344441734744056</c:v>
                </c:pt>
                <c:pt idx="152">
                  <c:v>-6.9475687023135331</c:v>
                </c:pt>
                <c:pt idx="153">
                  <c:v>-6.9645436786814425</c:v>
                </c:pt>
                <c:pt idx="154">
                  <c:v>-6.9891960371524897</c:v>
                </c:pt>
                <c:pt idx="155">
                  <c:v>-7.0089402947820378</c:v>
                </c:pt>
                <c:pt idx="156">
                  <c:v>-7.029246199471288</c:v>
                </c:pt>
                <c:pt idx="157">
                  <c:v>-7.0461701581419813</c:v>
                </c:pt>
                <c:pt idx="158">
                  <c:v>-7.0655534850609065</c:v>
                </c:pt>
                <c:pt idx="159">
                  <c:v>-7.0795284318808989</c:v>
                </c:pt>
                <c:pt idx="160">
                  <c:v>-7.0871685408731677</c:v>
                </c:pt>
                <c:pt idx="161">
                  <c:v>-7.0940332442041383</c:v>
                </c:pt>
                <c:pt idx="162">
                  <c:v>-7.10873504442013</c:v>
                </c:pt>
                <c:pt idx="163">
                  <c:v>-7.1127741728564073</c:v>
                </c:pt>
                <c:pt idx="164">
                  <c:v>-7.1201566641033054</c:v>
                </c:pt>
                <c:pt idx="165">
                  <c:v>-6.5501121117416865</c:v>
                </c:pt>
                <c:pt idx="166">
                  <c:v>-6.5417142107355124</c:v>
                </c:pt>
                <c:pt idx="167">
                  <c:v>-6.5150244503260364</c:v>
                </c:pt>
                <c:pt idx="168">
                  <c:v>-6.5089992147610598</c:v>
                </c:pt>
                <c:pt idx="169">
                  <c:v>-6.5058734599946071</c:v>
                </c:pt>
                <c:pt idx="170">
                  <c:v>-6.5071168377937161</c:v>
                </c:pt>
                <c:pt idx="171">
                  <c:v>-6.5093604475396027</c:v>
                </c:pt>
                <c:pt idx="172">
                  <c:v>-6.5088980334148792</c:v>
                </c:pt>
                <c:pt idx="173">
                  <c:v>-6.5094364345556617</c:v>
                </c:pt>
                <c:pt idx="174">
                  <c:v>-6.5092623024303302</c:v>
                </c:pt>
                <c:pt idx="175">
                  <c:v>-6.5109238312027893</c:v>
                </c:pt>
                <c:pt idx="176">
                  <c:v>-6.5242850928385909</c:v>
                </c:pt>
                <c:pt idx="177">
                  <c:v>-6.5318306850958869</c:v>
                </c:pt>
                <c:pt idx="178">
                  <c:v>-6.535387214658404</c:v>
                </c:pt>
                <c:pt idx="179">
                  <c:v>-6.5784477805265</c:v>
                </c:pt>
                <c:pt idx="180">
                  <c:v>-6.5549577089025597</c:v>
                </c:pt>
                <c:pt idx="181">
                  <c:v>-6.5426117580553314</c:v>
                </c:pt>
                <c:pt idx="182">
                  <c:v>-6.5548968069890892</c:v>
                </c:pt>
                <c:pt idx="183">
                  <c:v>-6.5667289098211068</c:v>
                </c:pt>
                <c:pt idx="184">
                  <c:v>-6.5774193471891325</c:v>
                </c:pt>
                <c:pt idx="185">
                  <c:v>-6.5931379569865296</c:v>
                </c:pt>
                <c:pt idx="186">
                  <c:v>-6.607022555320615</c:v>
                </c:pt>
                <c:pt idx="187">
                  <c:v>-6.6157892424438725</c:v>
                </c:pt>
                <c:pt idx="188">
                  <c:v>-6.6259860928316296</c:v>
                </c:pt>
                <c:pt idx="189">
                  <c:v>-6.6369580025697106</c:v>
                </c:pt>
                <c:pt idx="190">
                  <c:v>-6.6428061955940496</c:v>
                </c:pt>
                <c:pt idx="191">
                  <c:v>-6.6516124211228025</c:v>
                </c:pt>
                <c:pt idx="192">
                  <c:v>-6.6573286885019405</c:v>
                </c:pt>
                <c:pt idx="193">
                  <c:v>-6.6544725983772928</c:v>
                </c:pt>
                <c:pt idx="194">
                  <c:v>-6.6608616420838285</c:v>
                </c:pt>
                <c:pt idx="195">
                  <c:v>-6.6709798171688828</c:v>
                </c:pt>
                <c:pt idx="196">
                  <c:v>-6.6692406249984106</c:v>
                </c:pt>
                <c:pt idx="197">
                  <c:v>-6.6720707609310574</c:v>
                </c:pt>
                <c:pt idx="198">
                  <c:v>-6.668814135878768</c:v>
                </c:pt>
                <c:pt idx="199">
                  <c:v>-6.6606174951102854</c:v>
                </c:pt>
                <c:pt idx="200">
                  <c:v>-6.65605670258069</c:v>
                </c:pt>
                <c:pt idx="201">
                  <c:v>-6.6510657636159394</c:v>
                </c:pt>
                <c:pt idx="202">
                  <c:v>-6.6453332335579338</c:v>
                </c:pt>
                <c:pt idx="203">
                  <c:v>-6.6411809229375791</c:v>
                </c:pt>
                <c:pt idx="204">
                  <c:v>-6.6445638861772451</c:v>
                </c:pt>
                <c:pt idx="205">
                  <c:v>-6.6416152099830077</c:v>
                </c:pt>
                <c:pt idx="206">
                  <c:v>-6.63910401345231</c:v>
                </c:pt>
                <c:pt idx="207">
                  <c:v>-6.6358357252022397</c:v>
                </c:pt>
                <c:pt idx="208">
                  <c:v>-6.627996218733017</c:v>
                </c:pt>
                <c:pt idx="209">
                  <c:v>-6.6233619448188259</c:v>
                </c:pt>
                <c:pt idx="210">
                  <c:v>-6.61840968362353</c:v>
                </c:pt>
                <c:pt idx="211">
                  <c:v>-6.6135011897945866</c:v>
                </c:pt>
                <c:pt idx="212">
                  <c:v>-6.6094373556475912</c:v>
                </c:pt>
                <c:pt idx="213">
                  <c:v>-6.6033241345562734</c:v>
                </c:pt>
                <c:pt idx="214">
                  <c:v>-6.5902434835318822</c:v>
                </c:pt>
                <c:pt idx="215">
                  <c:v>-6.5824314394046448</c:v>
                </c:pt>
                <c:pt idx="216">
                  <c:v>-6.5750138039834294</c:v>
                </c:pt>
                <c:pt idx="217">
                  <c:v>-6.5690249008628667</c:v>
                </c:pt>
                <c:pt idx="218">
                  <c:v>-6.5604110720881472</c:v>
                </c:pt>
                <c:pt idx="219">
                  <c:v>-6.5554016238453769</c:v>
                </c:pt>
                <c:pt idx="220">
                  <c:v>-6.5560797393560497</c:v>
                </c:pt>
                <c:pt idx="221">
                  <c:v>-6.5601517367648485</c:v>
                </c:pt>
                <c:pt idx="222">
                  <c:v>-6.5560854960028037</c:v>
                </c:pt>
                <c:pt idx="223">
                  <c:v>-6.5558169291349309</c:v>
                </c:pt>
                <c:pt idx="224">
                  <c:v>-6.5555228253930107</c:v>
                </c:pt>
                <c:pt idx="225">
                  <c:v>-6.5544652960937988</c:v>
                </c:pt>
                <c:pt idx="226">
                  <c:v>-6.5546982912929028</c:v>
                </c:pt>
                <c:pt idx="227">
                  <c:v>-6.5548412906165536</c:v>
                </c:pt>
                <c:pt idx="228">
                  <c:v>-6.549319628322106</c:v>
                </c:pt>
                <c:pt idx="229">
                  <c:v>-6.5426021408943482</c:v>
                </c:pt>
                <c:pt idx="230">
                  <c:v>-6.5425929377594443</c:v>
                </c:pt>
                <c:pt idx="231">
                  <c:v>-6.5403876901907552</c:v>
                </c:pt>
                <c:pt idx="232">
                  <c:v>-6.540576251679024</c:v>
                </c:pt>
                <c:pt idx="233">
                  <c:v>-6.5386545949547958</c:v>
                </c:pt>
                <c:pt idx="234">
                  <c:v>-6.5389955407342475</c:v>
                </c:pt>
                <c:pt idx="235">
                  <c:v>-6.5365533225024626</c:v>
                </c:pt>
                <c:pt idx="236">
                  <c:v>-6.5304554643076269</c:v>
                </c:pt>
                <c:pt idx="237">
                  <c:v>-6.5225067242740167</c:v>
                </c:pt>
                <c:pt idx="238">
                  <c:v>-6.5205374558508407</c:v>
                </c:pt>
                <c:pt idx="239">
                  <c:v>-6.392274034764676</c:v>
                </c:pt>
                <c:pt idx="240">
                  <c:v>-6.4865359828976601</c:v>
                </c:pt>
                <c:pt idx="241">
                  <c:v>-6.5348041034737072</c:v>
                </c:pt>
                <c:pt idx="242">
                  <c:v>-6.6687454722312394</c:v>
                </c:pt>
                <c:pt idx="243">
                  <c:v>-6.6682682230351995</c:v>
                </c:pt>
                <c:pt idx="244">
                  <c:v>-6.6644022508521727</c:v>
                </c:pt>
                <c:pt idx="245">
                  <c:v>-6.6566117637602931</c:v>
                </c:pt>
                <c:pt idx="246">
                  <c:v>-6.6505658965081338</c:v>
                </c:pt>
                <c:pt idx="247">
                  <c:v>-6.6460290688561035</c:v>
                </c:pt>
                <c:pt idx="248">
                  <c:v>-6.6405795019273492</c:v>
                </c:pt>
                <c:pt idx="249">
                  <c:v>-6.6325506220358799</c:v>
                </c:pt>
                <c:pt idx="250">
                  <c:v>-6.6259393881101323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18-A04F-A6C6-D018DBB4B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5935231"/>
        <c:axId val="316088608"/>
      </c:lineChart>
      <c:catAx>
        <c:axId val="154593523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88608"/>
        <c:crosses val="autoZero"/>
        <c:auto val="1"/>
        <c:lblAlgn val="ctr"/>
        <c:lblOffset val="100"/>
        <c:noMultiLvlLbl val="0"/>
      </c:catAx>
      <c:valAx>
        <c:axId val="316088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Spread+Bands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635826771653534E-2"/>
          <c:y val="0.15317147856517935"/>
          <c:w val="0.90798840769903766"/>
          <c:h val="0.67148075240594929"/>
        </c:manualLayout>
      </c:layout>
      <c:lineChart>
        <c:grouping val="standard"/>
        <c:varyColors val="0"/>
        <c:ser>
          <c:idx val="0"/>
          <c:order val="0"/>
          <c:tx>
            <c:strRef>
              <c:f>Prices_SPY_EEM!$D$1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Prices_SPY_EEM!$A$2:$A$252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Prices_SPY_EEM!$D$2:$D$252</c:f>
              <c:numCache>
                <c:formatCode>General</c:formatCode>
                <c:ptCount val="251"/>
                <c:pt idx="0">
                  <c:v>2.398674346634877</c:v>
                </c:pt>
                <c:pt idx="1">
                  <c:v>2.1701633064999015</c:v>
                </c:pt>
                <c:pt idx="2">
                  <c:v>1.9870959872432792</c:v>
                </c:pt>
                <c:pt idx="3">
                  <c:v>1.6298446288312647</c:v>
                </c:pt>
                <c:pt idx="4">
                  <c:v>0.90835566896623021</c:v>
                </c:pt>
                <c:pt idx="5">
                  <c:v>1.4160208838991366</c:v>
                </c:pt>
                <c:pt idx="6">
                  <c:v>1.4502584853521512</c:v>
                </c:pt>
                <c:pt idx="7">
                  <c:v>1.1813663427165935</c:v>
                </c:pt>
                <c:pt idx="8">
                  <c:v>1.1712800263986836</c:v>
                </c:pt>
                <c:pt idx="9">
                  <c:v>1.1292639190002305</c:v>
                </c:pt>
                <c:pt idx="10">
                  <c:v>1.5242579461287491</c:v>
                </c:pt>
                <c:pt idx="11">
                  <c:v>1.8280905535951959</c:v>
                </c:pt>
                <c:pt idx="12">
                  <c:v>1.9345646780544143</c:v>
                </c:pt>
                <c:pt idx="13">
                  <c:v>1.5752733207579723</c:v>
                </c:pt>
                <c:pt idx="14">
                  <c:v>1.5198415456226115</c:v>
                </c:pt>
                <c:pt idx="15">
                  <c:v>1.4799845074467868</c:v>
                </c:pt>
                <c:pt idx="16">
                  <c:v>1.6644544702505328</c:v>
                </c:pt>
                <c:pt idx="17">
                  <c:v>1.3654074200478092</c:v>
                </c:pt>
                <c:pt idx="18">
                  <c:v>1.2078285214328162</c:v>
                </c:pt>
                <c:pt idx="19">
                  <c:v>1.8317058286625496</c:v>
                </c:pt>
                <c:pt idx="20">
                  <c:v>1.3738737604194995</c:v>
                </c:pt>
                <c:pt idx="21">
                  <c:v>1.2113632595079338</c:v>
                </c:pt>
                <c:pt idx="22">
                  <c:v>1.2699398076834996</c:v>
                </c:pt>
                <c:pt idx="23">
                  <c:v>1.628525218393392</c:v>
                </c:pt>
                <c:pt idx="24">
                  <c:v>1.1842756711974047</c:v>
                </c:pt>
                <c:pt idx="25">
                  <c:v>1.2651064674478292</c:v>
                </c:pt>
                <c:pt idx="26">
                  <c:v>0.91831674852863188</c:v>
                </c:pt>
                <c:pt idx="27">
                  <c:v>1.0289926372118927</c:v>
                </c:pt>
                <c:pt idx="28">
                  <c:v>0.71951092221097923</c:v>
                </c:pt>
                <c:pt idx="29">
                  <c:v>0.84571106876482105</c:v>
                </c:pt>
                <c:pt idx="30">
                  <c:v>1.1540136390350284</c:v>
                </c:pt>
                <c:pt idx="31">
                  <c:v>1.0254490366024385</c:v>
                </c:pt>
                <c:pt idx="32">
                  <c:v>1.3451095506564812</c:v>
                </c:pt>
                <c:pt idx="33">
                  <c:v>1.668295940251312</c:v>
                </c:pt>
                <c:pt idx="34">
                  <c:v>1.9518665155553805</c:v>
                </c:pt>
                <c:pt idx="35">
                  <c:v>1.7975930768734258</c:v>
                </c:pt>
                <c:pt idx="36">
                  <c:v>1.7734090377180252</c:v>
                </c:pt>
                <c:pt idx="37">
                  <c:v>1.5303089644411045</c:v>
                </c:pt>
                <c:pt idx="38">
                  <c:v>1.6105829423464684</c:v>
                </c:pt>
                <c:pt idx="39">
                  <c:v>1.5774381693062622</c:v>
                </c:pt>
                <c:pt idx="40">
                  <c:v>1.4818514866037518</c:v>
                </c:pt>
                <c:pt idx="41">
                  <c:v>0.95931131488054433</c:v>
                </c:pt>
                <c:pt idx="42">
                  <c:v>0.9662112416036166</c:v>
                </c:pt>
                <c:pt idx="43">
                  <c:v>0.98404330984666188</c:v>
                </c:pt>
                <c:pt idx="44">
                  <c:v>0.96777765525222748</c:v>
                </c:pt>
                <c:pt idx="45">
                  <c:v>1.2881707034957941</c:v>
                </c:pt>
                <c:pt idx="46">
                  <c:v>0.96619929586064046</c:v>
                </c:pt>
                <c:pt idx="47">
                  <c:v>1.3550617676845391</c:v>
                </c:pt>
                <c:pt idx="48">
                  <c:v>1.45106230690795</c:v>
                </c:pt>
                <c:pt idx="49">
                  <c:v>1.4220033109622534</c:v>
                </c:pt>
                <c:pt idx="50">
                  <c:v>1.3190789535298038</c:v>
                </c:pt>
                <c:pt idx="51">
                  <c:v>1.3590670077868268</c:v>
                </c:pt>
                <c:pt idx="52">
                  <c:v>1.7455172407600585</c:v>
                </c:pt>
                <c:pt idx="53">
                  <c:v>1.7324707297807507</c:v>
                </c:pt>
                <c:pt idx="54">
                  <c:v>1.7144421374159151</c:v>
                </c:pt>
                <c:pt idx="55">
                  <c:v>0.93288458630163973</c:v>
                </c:pt>
                <c:pt idx="56">
                  <c:v>0.93221447694404702</c:v>
                </c:pt>
                <c:pt idx="57">
                  <c:v>0.99800962951132988</c:v>
                </c:pt>
                <c:pt idx="58">
                  <c:v>1.0021936686667345</c:v>
                </c:pt>
                <c:pt idx="59">
                  <c:v>1.28939146478114</c:v>
                </c:pt>
                <c:pt idx="60">
                  <c:v>1.5364432158627253</c:v>
                </c:pt>
                <c:pt idx="61">
                  <c:v>1.8602461525175329</c:v>
                </c:pt>
                <c:pt idx="62">
                  <c:v>1.9346922238353059</c:v>
                </c:pt>
                <c:pt idx="63">
                  <c:v>1.6235427499162398</c:v>
                </c:pt>
                <c:pt idx="64">
                  <c:v>1.5732568262678939</c:v>
                </c:pt>
                <c:pt idx="65">
                  <c:v>1.2081525913355122</c:v>
                </c:pt>
                <c:pt idx="66">
                  <c:v>1.4516992751536151</c:v>
                </c:pt>
                <c:pt idx="67">
                  <c:v>1.0255885281263346</c:v>
                </c:pt>
                <c:pt idx="68">
                  <c:v>0.44524904218037165</c:v>
                </c:pt>
                <c:pt idx="69">
                  <c:v>0.55367068278877696</c:v>
                </c:pt>
                <c:pt idx="70">
                  <c:v>0.43821501616745451</c:v>
                </c:pt>
                <c:pt idx="71">
                  <c:v>0.95556463664036073</c:v>
                </c:pt>
                <c:pt idx="72">
                  <c:v>0.93548718285678234</c:v>
                </c:pt>
                <c:pt idx="73">
                  <c:v>0.92448067076188778</c:v>
                </c:pt>
                <c:pt idx="74">
                  <c:v>1.8125269881953798</c:v>
                </c:pt>
                <c:pt idx="75">
                  <c:v>1.3653322752896244</c:v>
                </c:pt>
                <c:pt idx="76">
                  <c:v>1.5301952863369408</c:v>
                </c:pt>
                <c:pt idx="77">
                  <c:v>1.0046236325860605</c:v>
                </c:pt>
                <c:pt idx="78">
                  <c:v>0.92538005826155967</c:v>
                </c:pt>
                <c:pt idx="79">
                  <c:v>0.86738421991702097</c:v>
                </c:pt>
                <c:pt idx="80">
                  <c:v>1.1390697039038358</c:v>
                </c:pt>
                <c:pt idx="81">
                  <c:v>1.3445342330594983</c:v>
                </c:pt>
                <c:pt idx="82">
                  <c:v>1.0430005734311862</c:v>
                </c:pt>
                <c:pt idx="83">
                  <c:v>1.2117944540058545</c:v>
                </c:pt>
                <c:pt idx="84">
                  <c:v>1.4469907845818142</c:v>
                </c:pt>
                <c:pt idx="85">
                  <c:v>1.1004630978250063</c:v>
                </c:pt>
                <c:pt idx="86">
                  <c:v>1.3831342856294029</c:v>
                </c:pt>
                <c:pt idx="87">
                  <c:v>2.0549954854606867</c:v>
                </c:pt>
                <c:pt idx="88">
                  <c:v>1.9306268679264917</c:v>
                </c:pt>
                <c:pt idx="89">
                  <c:v>1.3806060596491747</c:v>
                </c:pt>
                <c:pt idx="90">
                  <c:v>0.66632067522422744</c:v>
                </c:pt>
                <c:pt idx="91">
                  <c:v>0.93028429877187335</c:v>
                </c:pt>
                <c:pt idx="92">
                  <c:v>0.8345010919475655</c:v>
                </c:pt>
                <c:pt idx="93">
                  <c:v>0.93873869340058036</c:v>
                </c:pt>
                <c:pt idx="94">
                  <c:v>0.87230926870465453</c:v>
                </c:pt>
                <c:pt idx="95">
                  <c:v>1.207565327995539</c:v>
                </c:pt>
                <c:pt idx="96">
                  <c:v>1.4358528693141039</c:v>
                </c:pt>
                <c:pt idx="97">
                  <c:v>1.4738128704296898</c:v>
                </c:pt>
                <c:pt idx="98">
                  <c:v>1.7078061647889697</c:v>
                </c:pt>
                <c:pt idx="99">
                  <c:v>0.90809517164598219</c:v>
                </c:pt>
                <c:pt idx="100">
                  <c:v>0.6365615120176713</c:v>
                </c:pt>
                <c:pt idx="101">
                  <c:v>0.35433115542877403</c:v>
                </c:pt>
                <c:pt idx="102">
                  <c:v>0.29675225681377526</c:v>
                </c:pt>
                <c:pt idx="103">
                  <c:v>0.25149311431422916</c:v>
                </c:pt>
                <c:pt idx="104">
                  <c:v>-0.41364695784710648</c:v>
                </c:pt>
                <c:pt idx="105">
                  <c:v>-1.2571547212276073</c:v>
                </c:pt>
                <c:pt idx="106">
                  <c:v>-0.55777473858786664</c:v>
                </c:pt>
                <c:pt idx="107">
                  <c:v>-0.51828685716964173</c:v>
                </c:pt>
                <c:pt idx="108">
                  <c:v>0.93355353438433042</c:v>
                </c:pt>
                <c:pt idx="109">
                  <c:v>1.2931369817464144</c:v>
                </c:pt>
                <c:pt idx="110">
                  <c:v>0.42535886289261526</c:v>
                </c:pt>
                <c:pt idx="111">
                  <c:v>0.59476620731860663</c:v>
                </c:pt>
                <c:pt idx="112">
                  <c:v>0.5568686310349662</c:v>
                </c:pt>
                <c:pt idx="113">
                  <c:v>0.86790789715016103</c:v>
                </c:pt>
                <c:pt idx="114">
                  <c:v>0.95992708775725077</c:v>
                </c:pt>
                <c:pt idx="115">
                  <c:v>0.642348189142254</c:v>
                </c:pt>
                <c:pt idx="116">
                  <c:v>0.46839651133759475</c:v>
                </c:pt>
                <c:pt idx="117">
                  <c:v>0.68757457762149699</c:v>
                </c:pt>
                <c:pt idx="118">
                  <c:v>1.1402546279602248</c:v>
                </c:pt>
                <c:pt idx="119">
                  <c:v>1.2626757293452258</c:v>
                </c:pt>
                <c:pt idx="120">
                  <c:v>1.5766959983991384</c:v>
                </c:pt>
                <c:pt idx="121">
                  <c:v>1.8615351179604929</c:v>
                </c:pt>
                <c:pt idx="122">
                  <c:v>1.6954035626559048</c:v>
                </c:pt>
                <c:pt idx="123">
                  <c:v>1.2158621189400662</c:v>
                </c:pt>
                <c:pt idx="124">
                  <c:v>1.151904274718099</c:v>
                </c:pt>
                <c:pt idx="125">
                  <c:v>0.8504719603593287</c:v>
                </c:pt>
                <c:pt idx="126">
                  <c:v>0.80110623248796742</c:v>
                </c:pt>
                <c:pt idx="127">
                  <c:v>0.13996870431187602</c:v>
                </c:pt>
                <c:pt idx="128">
                  <c:v>0.20867048924296228</c:v>
                </c:pt>
                <c:pt idx="129">
                  <c:v>0.19610642603378636</c:v>
                </c:pt>
                <c:pt idx="130">
                  <c:v>-0.1927290710955063</c:v>
                </c:pt>
                <c:pt idx="131">
                  <c:v>-1.0820739906895582</c:v>
                </c:pt>
                <c:pt idx="132">
                  <c:v>-1.8886105399807036</c:v>
                </c:pt>
                <c:pt idx="133">
                  <c:v>-2.1813233443397237</c:v>
                </c:pt>
                <c:pt idx="134">
                  <c:v>-0.99132642754837974</c:v>
                </c:pt>
                <c:pt idx="135">
                  <c:v>-0.73458718771814091</c:v>
                </c:pt>
                <c:pt idx="136">
                  <c:v>-1.1552006515694657</c:v>
                </c:pt>
                <c:pt idx="137">
                  <c:v>-1.3771273594413529</c:v>
                </c:pt>
                <c:pt idx="138">
                  <c:v>-0.86354483839429719</c:v>
                </c:pt>
                <c:pt idx="139">
                  <c:v>-1.4081962963681889</c:v>
                </c:pt>
                <c:pt idx="140">
                  <c:v>-1.9829818536319266</c:v>
                </c:pt>
                <c:pt idx="141">
                  <c:v>-1.8199264801182906</c:v>
                </c:pt>
                <c:pt idx="142">
                  <c:v>-1.9842534810978663</c:v>
                </c:pt>
                <c:pt idx="143">
                  <c:v>-2.326192134712727</c:v>
                </c:pt>
                <c:pt idx="144">
                  <c:v>-2.194551350489192</c:v>
                </c:pt>
                <c:pt idx="145">
                  <c:v>-2.5605638354555751</c:v>
                </c:pt>
                <c:pt idx="146">
                  <c:v>-2.3608378133609449</c:v>
                </c:pt>
                <c:pt idx="147">
                  <c:v>-2.6171809217389566</c:v>
                </c:pt>
                <c:pt idx="148">
                  <c:v>-2.935831840489449</c:v>
                </c:pt>
                <c:pt idx="149">
                  <c:v>-2.9801260874487241</c:v>
                </c:pt>
                <c:pt idx="150">
                  <c:v>-2.7124489267728293</c:v>
                </c:pt>
                <c:pt idx="151">
                  <c:v>-3.2133155602522123</c:v>
                </c:pt>
                <c:pt idx="152">
                  <c:v>-3.16503379825933</c:v>
                </c:pt>
                <c:pt idx="153">
                  <c:v>-2.88311595292177</c:v>
                </c:pt>
                <c:pt idx="154">
                  <c:v>-3.3943875803876935</c:v>
                </c:pt>
                <c:pt idx="155">
                  <c:v>-3.5795126235974024</c:v>
                </c:pt>
                <c:pt idx="156">
                  <c:v>-3.5567104197118127</c:v>
                </c:pt>
                <c:pt idx="157">
                  <c:v>-3.3324577893071634</c:v>
                </c:pt>
                <c:pt idx="158">
                  <c:v>-3.7274845704559709</c:v>
                </c:pt>
                <c:pt idx="159">
                  <c:v>-3.6135864549489227</c:v>
                </c:pt>
                <c:pt idx="160">
                  <c:v>-3.4245185964688929</c:v>
                </c:pt>
                <c:pt idx="161">
                  <c:v>-3.5210374206913784</c:v>
                </c:pt>
                <c:pt idx="162">
                  <c:v>-3.4671840049476188</c:v>
                </c:pt>
                <c:pt idx="163">
                  <c:v>-3.4908528423125773</c:v>
                </c:pt>
                <c:pt idx="164">
                  <c:v>-3.3465081162643529</c:v>
                </c:pt>
                <c:pt idx="165">
                  <c:v>-3.7548106865345474</c:v>
                </c:pt>
                <c:pt idx="166">
                  <c:v>-3.4166510780885204</c:v>
                </c:pt>
                <c:pt idx="167">
                  <c:v>-3.2882471625487781</c:v>
                </c:pt>
                <c:pt idx="168">
                  <c:v>-3.0326724255892401</c:v>
                </c:pt>
                <c:pt idx="169">
                  <c:v>-3.167577053191188</c:v>
                </c:pt>
                <c:pt idx="170">
                  <c:v>-3.0972167589679174</c:v>
                </c:pt>
                <c:pt idx="171">
                  <c:v>-3.0148314948118653</c:v>
                </c:pt>
                <c:pt idx="172">
                  <c:v>-3.0478868683255058</c:v>
                </c:pt>
                <c:pt idx="173">
                  <c:v>-3.0461774928527205</c:v>
                </c:pt>
                <c:pt idx="174">
                  <c:v>-3.1449594276843982</c:v>
                </c:pt>
                <c:pt idx="175">
                  <c:v>-3.3640153404214459</c:v>
                </c:pt>
                <c:pt idx="176">
                  <c:v>-3.2114304689349495</c:v>
                </c:pt>
                <c:pt idx="177">
                  <c:v>-2.9142804557924862</c:v>
                </c:pt>
                <c:pt idx="178">
                  <c:v>-2.9255193292381065</c:v>
                </c:pt>
                <c:pt idx="179">
                  <c:v>-2.76917930406875</c:v>
                </c:pt>
                <c:pt idx="180">
                  <c:v>-2.9208112257579515</c:v>
                </c:pt>
                <c:pt idx="181">
                  <c:v>-3.0846496125500806</c:v>
                </c:pt>
                <c:pt idx="182">
                  <c:v>-2.4162040804557066</c:v>
                </c:pt>
                <c:pt idx="183">
                  <c:v>-2.0094798695771061</c:v>
                </c:pt>
                <c:pt idx="184">
                  <c:v>-2.0572344840365702</c:v>
                </c:pt>
                <c:pt idx="185">
                  <c:v>-2.03950067785442</c:v>
                </c:pt>
                <c:pt idx="186">
                  <c:v>-1.9183631496783278</c:v>
                </c:pt>
                <c:pt idx="187">
                  <c:v>-1.3198521095433549</c:v>
                </c:pt>
                <c:pt idx="188">
                  <c:v>-2.4221183033612022</c:v>
                </c:pt>
                <c:pt idx="189">
                  <c:v>-2.2778032481246129</c:v>
                </c:pt>
                <c:pt idx="190">
                  <c:v>-2.6324250352868646</c:v>
                </c:pt>
                <c:pt idx="191">
                  <c:v>-2.5000933334284241</c:v>
                </c:pt>
                <c:pt idx="192">
                  <c:v>-2.5719992330229999</c:v>
                </c:pt>
                <c:pt idx="193">
                  <c:v>-2.6722077028877678</c:v>
                </c:pt>
                <c:pt idx="194">
                  <c:v>-2.5018146546441997</c:v>
                </c:pt>
                <c:pt idx="195">
                  <c:v>-2.6794263072794848</c:v>
                </c:pt>
                <c:pt idx="196">
                  <c:v>-2.2978063313332626</c:v>
                </c:pt>
                <c:pt idx="197">
                  <c:v>-2.1972703212655205</c:v>
                </c:pt>
                <c:pt idx="198">
                  <c:v>-2.0883662328869761</c:v>
                </c:pt>
                <c:pt idx="199">
                  <c:v>-1.7935151675826475</c:v>
                </c:pt>
                <c:pt idx="200">
                  <c:v>-1.730590810150197</c:v>
                </c:pt>
                <c:pt idx="201">
                  <c:v>-1.5616539677513614</c:v>
                </c:pt>
                <c:pt idx="202">
                  <c:v>-1.8965616785619588</c:v>
                </c:pt>
                <c:pt idx="203">
                  <c:v>-2.3876872609950652</c:v>
                </c:pt>
                <c:pt idx="204">
                  <c:v>-2.3958349236981107</c:v>
                </c:pt>
                <c:pt idx="205">
                  <c:v>-2.0970946054210486</c:v>
                </c:pt>
                <c:pt idx="206">
                  <c:v>-1.3772911295428329</c:v>
                </c:pt>
                <c:pt idx="207">
                  <c:v>-1.0004567108603624</c:v>
                </c:pt>
                <c:pt idx="208">
                  <c:v>0.29626750001825286</c:v>
                </c:pt>
                <c:pt idx="209">
                  <c:v>-0.39841093265026473</c:v>
                </c:pt>
                <c:pt idx="210">
                  <c:v>1.088265495256401</c:v>
                </c:pt>
                <c:pt idx="211">
                  <c:v>0.92350960880431643</c:v>
                </c:pt>
                <c:pt idx="212">
                  <c:v>0.5940248105947461</c:v>
                </c:pt>
                <c:pt idx="213">
                  <c:v>0.7091170997841445</c:v>
                </c:pt>
                <c:pt idx="214">
                  <c:v>0.26436737974935909</c:v>
                </c:pt>
                <c:pt idx="215">
                  <c:v>0.59063303434379577</c:v>
                </c:pt>
                <c:pt idx="216">
                  <c:v>0.79137751427630576</c:v>
                </c:pt>
                <c:pt idx="217">
                  <c:v>0.70705051329674262</c:v>
                </c:pt>
                <c:pt idx="218">
                  <c:v>0.73412615586428842</c:v>
                </c:pt>
                <c:pt idx="219">
                  <c:v>0.88490338981709726</c:v>
                </c:pt>
                <c:pt idx="220">
                  <c:v>0.81046926424230747</c:v>
                </c:pt>
                <c:pt idx="221">
                  <c:v>0.89043651022200976</c:v>
                </c:pt>
                <c:pt idx="222">
                  <c:v>1.1483995945462482</c:v>
                </c:pt>
                <c:pt idx="223">
                  <c:v>0.84315239778968731</c:v>
                </c:pt>
                <c:pt idx="224">
                  <c:v>0.91638348714780449</c:v>
                </c:pt>
                <c:pt idx="225">
                  <c:v>0.72923039079667262</c:v>
                </c:pt>
                <c:pt idx="226">
                  <c:v>1.4158474770800566</c:v>
                </c:pt>
                <c:pt idx="227">
                  <c:v>1.9121547482291206</c:v>
                </c:pt>
                <c:pt idx="228">
                  <c:v>1.8050999139388892</c:v>
                </c:pt>
                <c:pt idx="229">
                  <c:v>1.6498319089050142</c:v>
                </c:pt>
                <c:pt idx="230">
                  <c:v>2.1563804039391528</c:v>
                </c:pt>
                <c:pt idx="231">
                  <c:v>3.673399401000438</c:v>
                </c:pt>
                <c:pt idx="232">
                  <c:v>2.9486585434999739</c:v>
                </c:pt>
                <c:pt idx="233">
                  <c:v>2.8521069652571853</c:v>
                </c:pt>
                <c:pt idx="234">
                  <c:v>3.3449003066084515</c:v>
                </c:pt>
                <c:pt idx="235">
                  <c:v>2.4504095355273847</c:v>
                </c:pt>
                <c:pt idx="236">
                  <c:v>1.7882535495134206</c:v>
                </c:pt>
                <c:pt idx="237">
                  <c:v>2.6862374421149724</c:v>
                </c:pt>
                <c:pt idx="238">
                  <c:v>2.7226013587703122</c:v>
                </c:pt>
                <c:pt idx="239">
                  <c:v>1.2186465977569938</c:v>
                </c:pt>
                <c:pt idx="240">
                  <c:v>1.617223145932563</c:v>
                </c:pt>
                <c:pt idx="241">
                  <c:v>0.22255665900703292</c:v>
                </c:pt>
                <c:pt idx="242">
                  <c:v>-2.5680403222580139E-2</c:v>
                </c:pt>
                <c:pt idx="243">
                  <c:v>-0.11209788217551875</c:v>
                </c:pt>
                <c:pt idx="244">
                  <c:v>-0.40302116116116338</c:v>
                </c:pt>
                <c:pt idx="245">
                  <c:v>-0.36093954572211828</c:v>
                </c:pt>
                <c:pt idx="246">
                  <c:v>-0.39607653467480475</c:v>
                </c:pt>
                <c:pt idx="247">
                  <c:v>-0.48244045133013458</c:v>
                </c:pt>
                <c:pt idx="248">
                  <c:v>-0.49374483281636117</c:v>
                </c:pt>
                <c:pt idx="249">
                  <c:v>-0.54196108676865151</c:v>
                </c:pt>
                <c:pt idx="250">
                  <c:v>-0.48814042504518795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3-4A42-8004-DA8013849AD7}"/>
            </c:ext>
          </c:extLst>
        </c:ser>
        <c:ser>
          <c:idx val="1"/>
          <c:order val="1"/>
          <c:tx>
            <c:strRef>
              <c:f>Prices_SPY_EEM!$E$1</c:f>
              <c:strCache>
                <c:ptCount val="1"/>
                <c:pt idx="0">
                  <c:v>Mean_60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Prices_SPY_EEM!$A$2:$A$252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Prices_SPY_EEM!$E$2:$E$252</c:f>
              <c:numCache>
                <c:formatCode>General</c:formatCode>
                <c:ptCount val="2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0.9605665428260467</c:v>
                </c:pt>
                <c:pt idx="60">
                  <c:v>0.96012128056878143</c:v>
                </c:pt>
                <c:pt idx="61">
                  <c:v>0.96079216027772163</c:v>
                </c:pt>
                <c:pt idx="62">
                  <c:v>0.9608136430351043</c:v>
                </c:pt>
                <c:pt idx="63">
                  <c:v>0.95682549868211431</c:v>
                </c:pt>
                <c:pt idx="64">
                  <c:v>0.95003082149917806</c:v>
                </c:pt>
                <c:pt idx="65">
                  <c:v>0.94300827897334816</c:v>
                </c:pt>
                <c:pt idx="66">
                  <c:v>0.93704693512374504</c:v>
                </c:pt>
                <c:pt idx="67">
                  <c:v>0.92620371774598431</c:v>
                </c:pt>
                <c:pt idx="68">
                  <c:v>0.91144338734907671</c:v>
                </c:pt>
                <c:pt idx="69">
                  <c:v>0.90750041146678651</c:v>
                </c:pt>
                <c:pt idx="70">
                  <c:v>0.9015410071875366</c:v>
                </c:pt>
                <c:pt idx="71">
                  <c:v>0.89102527239982066</c:v>
                </c:pt>
                <c:pt idx="72">
                  <c:v>0.85706462861098864</c:v>
                </c:pt>
                <c:pt idx="73">
                  <c:v>0.80999633323036391</c:v>
                </c:pt>
                <c:pt idx="74">
                  <c:v>0.75823293297867034</c:v>
                </c:pt>
                <c:pt idx="75">
                  <c:v>0.71150204271627437</c:v>
                </c:pt>
                <c:pt idx="76">
                  <c:v>0.67650338499947826</c:v>
                </c:pt>
                <c:pt idx="77">
                  <c:v>0.63174678603437151</c:v>
                </c:pt>
                <c:pt idx="78">
                  <c:v>0.59205093616724791</c:v>
                </c:pt>
                <c:pt idx="79">
                  <c:v>0.5622355212229837</c:v>
                </c:pt>
                <c:pt idx="80">
                  <c:v>0.52430917928489684</c:v>
                </c:pt>
                <c:pt idx="81">
                  <c:v>0.47227498665930079</c:v>
                </c:pt>
                <c:pt idx="82">
                  <c:v>0.4195339747730043</c:v>
                </c:pt>
                <c:pt idx="83">
                  <c:v>0.36907974053085346</c:v>
                </c:pt>
                <c:pt idx="84">
                  <c:v>0.31011329738554377</c:v>
                </c:pt>
                <c:pt idx="85">
                  <c:v>0.24942092846769365</c:v>
                </c:pt>
                <c:pt idx="86">
                  <c:v>0.1884038129130173</c:v>
                </c:pt>
                <c:pt idx="87">
                  <c:v>0.12600427792984484</c:v>
                </c:pt>
                <c:pt idx="88">
                  <c:v>4.8134671143184114E-2</c:v>
                </c:pt>
                <c:pt idx="89">
                  <c:v>-3.2972973997081566E-2</c:v>
                </c:pt>
                <c:pt idx="90">
                  <c:v>-0.10565184311537988</c:v>
                </c:pt>
                <c:pt idx="91">
                  <c:v>-0.16196466981533084</c:v>
                </c:pt>
                <c:pt idx="92">
                  <c:v>-0.23102466746573225</c:v>
                </c:pt>
                <c:pt idx="93">
                  <c:v>-0.29768358230251385</c:v>
                </c:pt>
                <c:pt idx="94">
                  <c:v>-0.3613811597412197</c:v>
                </c:pt>
                <c:pt idx="95">
                  <c:v>-0.43249277389275881</c:v>
                </c:pt>
                <c:pt idx="96">
                  <c:v>-0.51227740641930786</c:v>
                </c:pt>
                <c:pt idx="97">
                  <c:v>-0.59548679456973974</c:v>
                </c:pt>
                <c:pt idx="98">
                  <c:v>-0.67559130556535396</c:v>
                </c:pt>
                <c:pt idx="99">
                  <c:v>-0.76617948448610307</c:v>
                </c:pt>
                <c:pt idx="100">
                  <c:v>-0.84154084492935144</c:v>
                </c:pt>
                <c:pt idx="101">
                  <c:v>-0.90922551340412749</c:v>
                </c:pt>
                <c:pt idx="102">
                  <c:v>-0.97381498967279667</c:v>
                </c:pt>
                <c:pt idx="103">
                  <c:v>-1.0365472607021533</c:v>
                </c:pt>
                <c:pt idx="104">
                  <c:v>-1.0989196933126</c:v>
                </c:pt>
                <c:pt idx="105">
                  <c:v>-1.147800712619554</c:v>
                </c:pt>
                <c:pt idx="106">
                  <c:v>-1.1894283120413363</c:v>
                </c:pt>
                <c:pt idx="107">
                  <c:v>-1.237076251033014</c:v>
                </c:pt>
                <c:pt idx="108">
                  <c:v>-1.2832422561226664</c:v>
                </c:pt>
                <c:pt idx="109">
                  <c:v>-1.3493460221222258</c:v>
                </c:pt>
                <c:pt idx="110">
                  <c:v>-1.4236912560378523</c:v>
                </c:pt>
                <c:pt idx="111">
                  <c:v>-1.4824008497355277</c:v>
                </c:pt>
                <c:pt idx="112">
                  <c:v>-1.5425608114377027</c:v>
                </c:pt>
                <c:pt idx="113">
                  <c:v>-1.6026400697603769</c:v>
                </c:pt>
                <c:pt idx="114">
                  <c:v>-1.6678748262604255</c:v>
                </c:pt>
                <c:pt idx="115">
                  <c:v>-1.7362896015177862</c:v>
                </c:pt>
                <c:pt idx="116">
                  <c:v>-1.8030623270105144</c:v>
                </c:pt>
                <c:pt idx="117">
                  <c:v>-1.8643927766817234</c:v>
                </c:pt>
                <c:pt idx="118">
                  <c:v>-1.9244236939052897</c:v>
                </c:pt>
                <c:pt idx="119">
                  <c:v>-1.9921865931919289</c:v>
                </c:pt>
                <c:pt idx="120">
                  <c:v>-2.0593841770821615</c:v>
                </c:pt>
                <c:pt idx="121">
                  <c:v>-2.134342630818113</c:v>
                </c:pt>
                <c:pt idx="122">
                  <c:v>-2.2167790429932892</c:v>
                </c:pt>
                <c:pt idx="123">
                  <c:v>-2.2853058370451502</c:v>
                </c:pt>
                <c:pt idx="124">
                  <c:v>-2.3390615368537691</c:v>
                </c:pt>
                <c:pt idx="125">
                  <c:v>-2.3925471828330136</c:v>
                </c:pt>
                <c:pt idx="126">
                  <c:v>-2.4407133934699101</c:v>
                </c:pt>
                <c:pt idx="127">
                  <c:v>-2.4860378831726808</c:v>
                </c:pt>
                <c:pt idx="128">
                  <c:v>-2.5103682300702679</c:v>
                </c:pt>
                <c:pt idx="129">
                  <c:v>-2.5542147099470043</c:v>
                </c:pt>
                <c:pt idx="130">
                  <c:v>-2.5954465378496443</c:v>
                </c:pt>
                <c:pt idx="131">
                  <c:v>-2.6361081372528332</c:v>
                </c:pt>
                <c:pt idx="132">
                  <c:v>-2.6597417929651481</c:v>
                </c:pt>
                <c:pt idx="133">
                  <c:v>-2.6711316045158524</c:v>
                </c:pt>
                <c:pt idx="134">
                  <c:v>-2.6793130104916534</c:v>
                </c:pt>
                <c:pt idx="135">
                  <c:v>-2.7044878142765838</c:v>
                </c:pt>
                <c:pt idx="136">
                  <c:v>-2.7369017996026059</c:v>
                </c:pt>
                <c:pt idx="137">
                  <c:v>-2.7559452275986689</c:v>
                </c:pt>
                <c:pt idx="138">
                  <c:v>-2.7696142769624061</c:v>
                </c:pt>
                <c:pt idx="139">
                  <c:v>-2.7900279668706172</c:v>
                </c:pt>
                <c:pt idx="140">
                  <c:v>-2.7964499480575244</c:v>
                </c:pt>
                <c:pt idx="141">
                  <c:v>-2.7922434306661623</c:v>
                </c:pt>
                <c:pt idx="142">
                  <c:v>-2.7879388887933803</c:v>
                </c:pt>
                <c:pt idx="143">
                  <c:v>-2.786477358751116</c:v>
                </c:pt>
                <c:pt idx="144">
                  <c:v>-2.787502277522488</c:v>
                </c:pt>
                <c:pt idx="145">
                  <c:v>-2.7908570037426372</c:v>
                </c:pt>
                <c:pt idx="146">
                  <c:v>-2.7831325165753951</c:v>
                </c:pt>
                <c:pt idx="147">
                  <c:v>-2.7667400718450934</c:v>
                </c:pt>
                <c:pt idx="148">
                  <c:v>-2.7397946683304499</c:v>
                </c:pt>
                <c:pt idx="149">
                  <c:v>-2.6859263459886558</c:v>
                </c:pt>
                <c:pt idx="150">
                  <c:v>-2.6428977600753476</c:v>
                </c:pt>
                <c:pt idx="151">
                  <c:v>-2.5795525197081939</c:v>
                </c:pt>
                <c:pt idx="152">
                  <c:v>-2.5106054335572514</c:v>
                </c:pt>
                <c:pt idx="153">
                  <c:v>-2.4479544567430169</c:v>
                </c:pt>
                <c:pt idx="154">
                  <c:v>-2.3880839058645851</c:v>
                </c:pt>
                <c:pt idx="155">
                  <c:v>-2.327104656528967</c:v>
                </c:pt>
                <c:pt idx="156">
                  <c:v>-2.257602228896614</c:v>
                </c:pt>
                <c:pt idx="157">
                  <c:v>-2.1851340966634791</c:v>
                </c:pt>
                <c:pt idx="158">
                  <c:v>-2.1178089582867456</c:v>
                </c:pt>
                <c:pt idx="159">
                  <c:v>-2.0434487795147418</c:v>
                </c:pt>
                <c:pt idx="160">
                  <c:v>-1.9684739487686407</c:v>
                </c:pt>
                <c:pt idx="161">
                  <c:v>-1.8978908177567879</c:v>
                </c:pt>
                <c:pt idx="162">
                  <c:v>-1.8243662522415647</c:v>
                </c:pt>
                <c:pt idx="163">
                  <c:v>-1.7474398589166669</c:v>
                </c:pt>
                <c:pt idx="164">
                  <c:v>-1.6752064382482956</c:v>
                </c:pt>
                <c:pt idx="165">
                  <c:v>-1.6041582448580931</c:v>
                </c:pt>
                <c:pt idx="166">
                  <c:v>-1.5294242269025728</c:v>
                </c:pt>
                <c:pt idx="167">
                  <c:v>-1.4488825843164297</c:v>
                </c:pt>
                <c:pt idx="168">
                  <c:v>-1.3622092191367983</c:v>
                </c:pt>
                <c:pt idx="169">
                  <c:v>-1.2815796801446631</c:v>
                </c:pt>
                <c:pt idx="170">
                  <c:v>-1.2012895307763929</c:v>
                </c:pt>
                <c:pt idx="171">
                  <c:v>-1.1137295780612753</c:v>
                </c:pt>
                <c:pt idx="172">
                  <c:v>-1.0022590631310704</c:v>
                </c:pt>
                <c:pt idx="173">
                  <c:v>-0.90231663960064545</c:v>
                </c:pt>
                <c:pt idx="174">
                  <c:v>-0.80401189863214673</c:v>
                </c:pt>
                <c:pt idx="175">
                  <c:v>-0.69584756972726569</c:v>
                </c:pt>
                <c:pt idx="176">
                  <c:v>-0.59894048846145176</c:v>
                </c:pt>
                <c:pt idx="177">
                  <c:v>-0.51561242148731279</c:v>
                </c:pt>
                <c:pt idx="178">
                  <c:v>-0.4222704565221882</c:v>
                </c:pt>
                <c:pt idx="179">
                  <c:v>-0.32813511172204801</c:v>
                </c:pt>
                <c:pt idx="180">
                  <c:v>-0.26167134669161896</c:v>
                </c:pt>
                <c:pt idx="181">
                  <c:v>-0.18603744049677703</c:v>
                </c:pt>
                <c:pt idx="182">
                  <c:v>-0.13091733597082514</c:v>
                </c:pt>
                <c:pt idx="183">
                  <c:v>-9.1075274683606364E-2</c:v>
                </c:pt>
                <c:pt idx="184">
                  <c:v>-5.9452241560246574E-2</c:v>
                </c:pt>
                <c:pt idx="185">
                  <c:v>-3.1882019512323133E-2</c:v>
                </c:pt>
                <c:pt idx="186">
                  <c:v>-3.9060006434514351E-3</c:v>
                </c:pt>
                <c:pt idx="187">
                  <c:v>2.1465442939940616E-2</c:v>
                </c:pt>
                <c:pt idx="188">
                  <c:v>3.5422303910160956E-2</c:v>
                </c:pt>
                <c:pt idx="189">
                  <c:v>6.7561861752574975E-2</c:v>
                </c:pt>
                <c:pt idx="190">
                  <c:v>9.6492564441840997E-2</c:v>
                </c:pt>
                <c:pt idx="191">
                  <c:v>0.13223064127920228</c:v>
                </c:pt>
                <c:pt idx="192">
                  <c:v>0.17684630186746711</c:v>
                </c:pt>
                <c:pt idx="193">
                  <c:v>0.22424019040006138</c:v>
                </c:pt>
                <c:pt idx="194">
                  <c:v>0.27505506572090049</c:v>
                </c:pt>
                <c:pt idx="195">
                  <c:v>0.32464202501313444</c:v>
                </c:pt>
                <c:pt idx="196">
                  <c:v>0.37926144923663657</c:v>
                </c:pt>
                <c:pt idx="197">
                  <c:v>0.42883677850644952</c:v>
                </c:pt>
                <c:pt idx="198">
                  <c:v>0.47838596906818481</c:v>
                </c:pt>
                <c:pt idx="199">
                  <c:v>0.5277465883365533</c:v>
                </c:pt>
                <c:pt idx="200">
                  <c:v>0.57326152472712588</c:v>
                </c:pt>
                <c:pt idx="201">
                  <c:v>0.6193385714246723</c:v>
                </c:pt>
                <c:pt idx="202">
                  <c:v>0.66384862324459137</c:v>
                </c:pt>
                <c:pt idx="203">
                  <c:v>0.71719050453222788</c:v>
                </c:pt>
                <c:pt idx="204">
                  <c:v>0.78325173358600009</c:v>
                </c:pt>
                <c:pt idx="205">
                  <c:v>0.85236231309217636</c:v>
                </c:pt>
                <c:pt idx="206">
                  <c:v>0.91790580017024803</c:v>
                </c:pt>
                <c:pt idx="207">
                  <c:v>0.97006936675463618</c:v>
                </c:pt>
                <c:pt idx="208">
                  <c:v>1.0158955546061479</c:v>
                </c:pt>
                <c:pt idx="209">
                  <c:v>1.0330295559058595</c:v>
                </c:pt>
                <c:pt idx="210">
                  <c:v>1.06794273855357</c:v>
                </c:pt>
                <c:pt idx="211">
                  <c:v>1.0674346696359991</c:v>
                </c:pt>
                <c:pt idx="212">
                  <c:v>1.0711250558111705</c:v>
                </c:pt>
                <c:pt idx="213">
                  <c:v>1.083680325422129</c:v>
                </c:pt>
                <c:pt idx="214">
                  <c:v>1.0938036558447772</c:v>
                </c:pt>
                <c:pt idx="215">
                  <c:v>1.1168435524029834</c:v>
                </c:pt>
                <c:pt idx="216">
                  <c:v>1.1318781386332459</c:v>
                </c:pt>
                <c:pt idx="217">
                  <c:v>1.1418928628790381</c:v>
                </c:pt>
                <c:pt idx="218">
                  <c:v>1.1550699037754715</c:v>
                </c:pt>
                <c:pt idx="219">
                  <c:v>1.1682243958976959</c:v>
                </c:pt>
                <c:pt idx="220">
                  <c:v>1.1773637831906185</c:v>
                </c:pt>
                <c:pt idx="221">
                  <c:v>1.1895936004888954</c:v>
                </c:pt>
                <c:pt idx="222">
                  <c:v>1.1999093622222363</c:v>
                </c:pt>
                <c:pt idx="223">
                  <c:v>1.2017489967820931</c:v>
                </c:pt>
                <c:pt idx="224">
                  <c:v>1.2150303523003303</c:v>
                </c:pt>
                <c:pt idx="225">
                  <c:v>1.2265167701908122</c:v>
                </c:pt>
                <c:pt idx="226">
                  <c:v>1.2464082253665776</c:v>
                </c:pt>
                <c:pt idx="227">
                  <c:v>1.2393482565451828</c:v>
                </c:pt>
                <c:pt idx="228">
                  <c:v>1.2100958003850115</c:v>
                </c:pt>
                <c:pt idx="229">
                  <c:v>1.1830501588598352</c:v>
                </c:pt>
                <c:pt idx="230">
                  <c:v>1.1608224564767315</c:v>
                </c:pt>
                <c:pt idx="231">
                  <c:v>1.1110445591036104</c:v>
                </c:pt>
                <c:pt idx="232">
                  <c:v>0.97618377795114575</c:v>
                </c:pt>
                <c:pt idx="233">
                  <c:v>0.86660184653176642</c:v>
                </c:pt>
                <c:pt idx="234">
                  <c:v>0.74980742778321241</c:v>
                </c:pt>
                <c:pt idx="235">
                  <c:v>0.58761412285663495</c:v>
                </c:pt>
                <c:pt idx="236">
                  <c:v>0.46342776201191832</c:v>
                </c:pt>
                <c:pt idx="237">
                  <c:v>0.36879734861895386</c:v>
                </c:pt>
                <c:pt idx="238">
                  <c:v>0.19053272604233704</c:v>
                </c:pt>
                <c:pt idx="239">
                  <c:v>-2.04729933516609E-2</c:v>
                </c:pt>
                <c:pt idx="240">
                  <c:v>-0.13312022890699315</c:v>
                </c:pt>
                <c:pt idx="241">
                  <c:v>-0.30815456639094874</c:v>
                </c:pt>
                <c:pt idx="242">
                  <c:v>-0.36712248032405781</c:v>
                </c:pt>
                <c:pt idx="243">
                  <c:v>-0.40980273996174255</c:v>
                </c:pt>
                <c:pt idx="244">
                  <c:v>-0.45233200535977452</c:v>
                </c:pt>
                <c:pt idx="245">
                  <c:v>-0.46055047939287636</c:v>
                </c:pt>
                <c:pt idx="246">
                  <c:v>-0.48047266612702799</c:v>
                </c:pt>
                <c:pt idx="247">
                  <c:v>-0.5015716989900838</c:v>
                </c:pt>
                <c:pt idx="248">
                  <c:v>-0.50794878154340017</c:v>
                </c:pt>
                <c:pt idx="249">
                  <c:v>-0.51505075590691973</c:v>
                </c:pt>
                <c:pt idx="250">
                  <c:v>-0.48814042504518795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3-4A42-8004-DA8013849AD7}"/>
            </c:ext>
          </c:extLst>
        </c:ser>
        <c:ser>
          <c:idx val="2"/>
          <c:order val="2"/>
          <c:tx>
            <c:strRef>
              <c:f>Prices_SPY_EEM!$M$1</c:f>
              <c:strCache>
                <c:ptCount val="1"/>
                <c:pt idx="0">
                  <c:v>Upper_2σ_60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Prices_SPY_EEM!$A$2:$A$252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Prices_SPY_EEM!$M$2:$M$252</c:f>
              <c:numCache>
                <c:formatCode>General</c:formatCode>
                <c:ptCount val="2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2.2185576285602289</c:v>
                </c:pt>
                <c:pt idx="60">
                  <c:v>2.2176577589863493</c:v>
                </c:pt>
                <c:pt idx="61">
                  <c:v>2.2196216091374117</c:v>
                </c:pt>
                <c:pt idx="62">
                  <c:v>2.2197055741109253</c:v>
                </c:pt>
                <c:pt idx="63">
                  <c:v>2.2046346901617166</c:v>
                </c:pt>
                <c:pt idx="64">
                  <c:v>2.1874687911765687</c:v>
                </c:pt>
                <c:pt idx="65">
                  <c:v>2.1708039065776523</c:v>
                </c:pt>
                <c:pt idx="66">
                  <c:v>2.1630778808533471</c:v>
                </c:pt>
                <c:pt idx="67">
                  <c:v>2.145207160409508</c:v>
                </c:pt>
                <c:pt idx="68">
                  <c:v>2.1468878531646496</c:v>
                </c:pt>
                <c:pt idx="69">
                  <c:v>2.1504843668019076</c:v>
                </c:pt>
                <c:pt idx="70">
                  <c:v>2.1548116970539803</c:v>
                </c:pt>
                <c:pt idx="71">
                  <c:v>2.17042557326217</c:v>
                </c:pt>
                <c:pt idx="72">
                  <c:v>2.2339566462894314</c:v>
                </c:pt>
                <c:pt idx="73">
                  <c:v>2.3583836426966993</c:v>
                </c:pt>
                <c:pt idx="74">
                  <c:v>2.488076520700861</c:v>
                </c:pt>
                <c:pt idx="75">
                  <c:v>2.4766195697990288</c:v>
                </c:pt>
                <c:pt idx="76">
                  <c:v>2.471900022579574</c:v>
                </c:pt>
                <c:pt idx="77">
                  <c:v>2.4738538082306913</c:v>
                </c:pt>
                <c:pt idx="78">
                  <c:v>2.5028414764079989</c:v>
                </c:pt>
                <c:pt idx="79">
                  <c:v>2.5073875204272298</c:v>
                </c:pt>
                <c:pt idx="80">
                  <c:v>2.5329603296978394</c:v>
                </c:pt>
                <c:pt idx="81">
                  <c:v>2.5756644416201651</c:v>
                </c:pt>
                <c:pt idx="82">
                  <c:v>2.591529865459218</c:v>
                </c:pt>
                <c:pt idx="83">
                  <c:v>2.6213230131823755</c:v>
                </c:pt>
                <c:pt idx="84">
                  <c:v>2.6559216233424481</c:v>
                </c:pt>
                <c:pt idx="85">
                  <c:v>2.6630318686395107</c:v>
                </c:pt>
                <c:pt idx="86">
                  <c:v>2.697705064982419</c:v>
                </c:pt>
                <c:pt idx="87">
                  <c:v>2.6998278302805678</c:v>
                </c:pt>
                <c:pt idx="88">
                  <c:v>2.6668756117435692</c:v>
                </c:pt>
                <c:pt idx="89">
                  <c:v>2.6492747925477542</c:v>
                </c:pt>
                <c:pt idx="90">
                  <c:v>2.655933990355785</c:v>
                </c:pt>
                <c:pt idx="91">
                  <c:v>2.6724238787768453</c:v>
                </c:pt>
                <c:pt idx="92">
                  <c:v>2.6955283984849188</c:v>
                </c:pt>
                <c:pt idx="93">
                  <c:v>2.7111843762875876</c:v>
                </c:pt>
                <c:pt idx="94">
                  <c:v>2.7023293623001963</c:v>
                </c:pt>
                <c:pt idx="95">
                  <c:v>2.7117457135978267</c:v>
                </c:pt>
                <c:pt idx="96">
                  <c:v>2.7047744514402368</c:v>
                </c:pt>
                <c:pt idx="97">
                  <c:v>2.6744265598303301</c:v>
                </c:pt>
                <c:pt idx="98">
                  <c:v>2.623467851579087</c:v>
                </c:pt>
                <c:pt idx="99">
                  <c:v>2.5649985319496551</c:v>
                </c:pt>
                <c:pt idx="100">
                  <c:v>2.5397715937335166</c:v>
                </c:pt>
                <c:pt idx="101">
                  <c:v>2.5140537479447351</c:v>
                </c:pt>
                <c:pt idx="102">
                  <c:v>2.4983755585765035</c:v>
                </c:pt>
                <c:pt idx="103">
                  <c:v>2.4780133372231785</c:v>
                </c:pt>
                <c:pt idx="104">
                  <c:v>2.4552629232244021</c:v>
                </c:pt>
                <c:pt idx="105">
                  <c:v>2.4484671391682742</c:v>
                </c:pt>
                <c:pt idx="106">
                  <c:v>2.4692685254647873</c:v>
                </c:pt>
                <c:pt idx="107">
                  <c:v>2.4623945131489617</c:v>
                </c:pt>
                <c:pt idx="108">
                  <c:v>2.4487314022558575</c:v>
                </c:pt>
                <c:pt idx="109">
                  <c:v>2.3633590890207499</c:v>
                </c:pt>
                <c:pt idx="110">
                  <c:v>2.2522337044868888</c:v>
                </c:pt>
                <c:pt idx="111">
                  <c:v>2.1859073174144346</c:v>
                </c:pt>
                <c:pt idx="112">
                  <c:v>2.1055147748195333</c:v>
                </c:pt>
                <c:pt idx="113">
                  <c:v>2.0234569578542709</c:v>
                </c:pt>
                <c:pt idx="114">
                  <c:v>1.9180336444956516</c:v>
                </c:pt>
                <c:pt idx="115">
                  <c:v>1.8019950508888465</c:v>
                </c:pt>
                <c:pt idx="116">
                  <c:v>1.7036969300333857</c:v>
                </c:pt>
                <c:pt idx="117">
                  <c:v>1.6093280078070888</c:v>
                </c:pt>
                <c:pt idx="118">
                  <c:v>1.4939500041321438</c:v>
                </c:pt>
                <c:pt idx="119">
                  <c:v>1.3391468501173927</c:v>
                </c:pt>
                <c:pt idx="120">
                  <c:v>1.1658442347191342</c:v>
                </c:pt>
                <c:pt idx="121">
                  <c:v>0.95324653762190836</c:v>
                </c:pt>
                <c:pt idx="122">
                  <c:v>0.69599935025957338</c:v>
                </c:pt>
                <c:pt idx="123">
                  <c:v>0.44053960600863196</c:v>
                </c:pt>
                <c:pt idx="124">
                  <c:v>0.22853926557056958</c:v>
                </c:pt>
                <c:pt idx="125">
                  <c:v>7.4726768247339592E-3</c:v>
                </c:pt>
                <c:pt idx="126">
                  <c:v>-0.19436531065314933</c:v>
                </c:pt>
                <c:pt idx="127">
                  <c:v>-0.4018785405825569</c:v>
                </c:pt>
                <c:pt idx="128">
                  <c:v>-0.51888750760025348</c:v>
                </c:pt>
                <c:pt idx="129">
                  <c:v>-0.69478708128096578</c:v>
                </c:pt>
                <c:pt idx="130">
                  <c:v>-0.8799571439337357</c:v>
                </c:pt>
                <c:pt idx="131">
                  <c:v>-1.0408408531568927</c:v>
                </c:pt>
                <c:pt idx="132">
                  <c:v>-1.1169749387378378</c:v>
                </c:pt>
                <c:pt idx="133">
                  <c:v>-1.1414881812399127</c:v>
                </c:pt>
                <c:pt idx="134">
                  <c:v>-1.1550848215382263</c:v>
                </c:pt>
                <c:pt idx="135">
                  <c:v>-1.2451534778810536</c:v>
                </c:pt>
                <c:pt idx="136">
                  <c:v>-1.3722259886351875</c:v>
                </c:pt>
                <c:pt idx="137">
                  <c:v>-1.4504475123176452</c:v>
                </c:pt>
                <c:pt idx="138">
                  <c:v>-1.5063510406910119</c:v>
                </c:pt>
                <c:pt idx="139">
                  <c:v>-1.6155956372266058</c:v>
                </c:pt>
                <c:pt idx="140">
                  <c:v>-1.6488466647925843</c:v>
                </c:pt>
                <c:pt idx="141">
                  <c:v>-1.6307448432511196</c:v>
                </c:pt>
                <c:pt idx="142">
                  <c:v>-1.6099845224522824</c:v>
                </c:pt>
                <c:pt idx="143">
                  <c:v>-1.6042568640281776</c:v>
                </c:pt>
                <c:pt idx="144">
                  <c:v>-1.6067993505867817</c:v>
                </c:pt>
                <c:pt idx="145">
                  <c:v>-1.6158773519144749</c:v>
                </c:pt>
                <c:pt idx="146">
                  <c:v>-1.5959636953893113</c:v>
                </c:pt>
                <c:pt idx="147">
                  <c:v>-1.5297360599057293</c:v>
                </c:pt>
                <c:pt idx="148">
                  <c:v>-1.4217590257579487</c:v>
                </c:pt>
                <c:pt idx="149">
                  <c:v>-1.1536941206877811</c:v>
                </c:pt>
                <c:pt idx="150">
                  <c:v>-1.0030510183372554</c:v>
                </c:pt>
                <c:pt idx="151">
                  <c:v>-0.67789988579073657</c:v>
                </c:pt>
                <c:pt idx="152">
                  <c:v>-0.41258801494843622</c:v>
                </c:pt>
                <c:pt idx="153">
                  <c:v>-0.2096185004648512</c:v>
                </c:pt>
                <c:pt idx="154">
                  <c:v>-9.3312467159272217E-3</c:v>
                </c:pt>
                <c:pt idx="155">
                  <c:v>0.13290898204387647</c:v>
                </c:pt>
                <c:pt idx="156">
                  <c:v>0.2924648625960633</c:v>
                </c:pt>
                <c:pt idx="157">
                  <c:v>0.46011004759604202</c:v>
                </c:pt>
                <c:pt idx="158">
                  <c:v>0.61289330815603638</c:v>
                </c:pt>
                <c:pt idx="159">
                  <c:v>0.7511895670586477</c:v>
                </c:pt>
                <c:pt idx="160">
                  <c:v>0.89532928331219641</c:v>
                </c:pt>
                <c:pt idx="161">
                  <c:v>1.0280160554807738</c:v>
                </c:pt>
                <c:pt idx="162">
                  <c:v>1.1568125089875279</c:v>
                </c:pt>
                <c:pt idx="163">
                  <c:v>1.2987911750480514</c:v>
                </c:pt>
                <c:pt idx="164">
                  <c:v>1.4081726369742125</c:v>
                </c:pt>
                <c:pt idx="165">
                  <c:v>1.5187674747234741</c:v>
                </c:pt>
                <c:pt idx="166">
                  <c:v>1.5987538390506186</c:v>
                </c:pt>
                <c:pt idx="167">
                  <c:v>1.7300723503729953</c:v>
                </c:pt>
                <c:pt idx="168">
                  <c:v>1.895349938829223</c:v>
                </c:pt>
                <c:pt idx="169">
                  <c:v>2.0465111816026744</c:v>
                </c:pt>
                <c:pt idx="170">
                  <c:v>2.1738256024042855</c:v>
                </c:pt>
                <c:pt idx="171">
                  <c:v>2.3331317749797815</c:v>
                </c:pt>
                <c:pt idx="172">
                  <c:v>2.622509397803281</c:v>
                </c:pt>
                <c:pt idx="173">
                  <c:v>2.8223178606582628</c:v>
                </c:pt>
                <c:pt idx="174">
                  <c:v>3.000936126923909</c:v>
                </c:pt>
                <c:pt idx="175">
                  <c:v>3.2061423669164926</c:v>
                </c:pt>
                <c:pt idx="176">
                  <c:v>3.3222566323985117</c:v>
                </c:pt>
                <c:pt idx="177">
                  <c:v>3.3922226778785349</c:v>
                </c:pt>
                <c:pt idx="178">
                  <c:v>3.5198988209568216</c:v>
                </c:pt>
                <c:pt idx="179">
                  <c:v>3.6405352505866508</c:v>
                </c:pt>
                <c:pt idx="180">
                  <c:v>3.6741387936145014</c:v>
                </c:pt>
                <c:pt idx="181">
                  <c:v>3.716177157976269</c:v>
                </c:pt>
                <c:pt idx="182">
                  <c:v>3.6974784864504331</c:v>
                </c:pt>
                <c:pt idx="183">
                  <c:v>3.6900407014678884</c:v>
                </c:pt>
                <c:pt idx="184">
                  <c:v>3.6879855331154281</c:v>
                </c:pt>
                <c:pt idx="185">
                  <c:v>3.679938990407035</c:v>
                </c:pt>
                <c:pt idx="186">
                  <c:v>3.6714873122248735</c:v>
                </c:pt>
                <c:pt idx="187">
                  <c:v>3.6639700758036007</c:v>
                </c:pt>
                <c:pt idx="188">
                  <c:v>3.6634090056403337</c:v>
                </c:pt>
                <c:pt idx="189">
                  <c:v>3.6407413858491271</c:v>
                </c:pt>
                <c:pt idx="190">
                  <c:v>3.620192827634424</c:v>
                </c:pt>
                <c:pt idx="191">
                  <c:v>3.5861501455503322</c:v>
                </c:pt>
                <c:pt idx="192">
                  <c:v>3.5899492157753841</c:v>
                </c:pt>
                <c:pt idx="193">
                  <c:v>3.587905761004325</c:v>
                </c:pt>
                <c:pt idx="194">
                  <c:v>3.5775585908923069</c:v>
                </c:pt>
                <c:pt idx="195">
                  <c:v>3.5702568176286027</c:v>
                </c:pt>
                <c:pt idx="196">
                  <c:v>3.5491919832972054</c:v>
                </c:pt>
                <c:pt idx="197">
                  <c:v>3.5412561621034726</c:v>
                </c:pt>
                <c:pt idx="198">
                  <c:v>3.5333722598133144</c:v>
                </c:pt>
                <c:pt idx="199">
                  <c:v>3.5259594250554382</c:v>
                </c:pt>
                <c:pt idx="200">
                  <c:v>3.5278432482369779</c:v>
                </c:pt>
                <c:pt idx="201">
                  <c:v>3.5289359798433941</c:v>
                </c:pt>
                <c:pt idx="202">
                  <c:v>3.5339781161393717</c:v>
                </c:pt>
                <c:pt idx="203">
                  <c:v>3.5177898576472106</c:v>
                </c:pt>
                <c:pt idx="204">
                  <c:v>3.4586479037736817</c:v>
                </c:pt>
                <c:pt idx="205">
                  <c:v>3.3819694530783111</c:v>
                </c:pt>
                <c:pt idx="206">
                  <c:v>3.3128844369023156</c:v>
                </c:pt>
                <c:pt idx="207">
                  <c:v>3.2869938472695734</c:v>
                </c:pt>
                <c:pt idx="208">
                  <c:v>3.2780946542948799</c:v>
                </c:pt>
                <c:pt idx="209">
                  <c:v>3.3113264252461425</c:v>
                </c:pt>
                <c:pt idx="210">
                  <c:v>3.3285848462115846</c:v>
                </c:pt>
                <c:pt idx="211">
                  <c:v>3.3568664443820362</c:v>
                </c:pt>
                <c:pt idx="212">
                  <c:v>3.3900031531308192</c:v>
                </c:pt>
                <c:pt idx="213">
                  <c:v>3.428306008011369</c:v>
                </c:pt>
                <c:pt idx="214">
                  <c:v>3.4674004175285251</c:v>
                </c:pt>
                <c:pt idx="215">
                  <c:v>3.5072668172920229</c:v>
                </c:pt>
                <c:pt idx="216">
                  <c:v>3.5502823464395403</c:v>
                </c:pt>
                <c:pt idx="217">
                  <c:v>3.593717664069719</c:v>
                </c:pt>
                <c:pt idx="218">
                  <c:v>3.6400146278938221</c:v>
                </c:pt>
                <c:pt idx="219">
                  <c:v>3.6882569434414183</c:v>
                </c:pt>
                <c:pt idx="220">
                  <c:v>3.7368952804866478</c:v>
                </c:pt>
                <c:pt idx="221">
                  <c:v>3.789193370782713</c:v>
                </c:pt>
                <c:pt idx="222">
                  <c:v>3.8430225564765479</c:v>
                </c:pt>
                <c:pt idx="223">
                  <c:v>3.8932880990410053</c:v>
                </c:pt>
                <c:pt idx="224">
                  <c:v>3.9540989564470874</c:v>
                </c:pt>
                <c:pt idx="225">
                  <c:v>4.0171757313879208</c:v>
                </c:pt>
                <c:pt idx="226">
                  <c:v>4.0870778498515516</c:v>
                </c:pt>
                <c:pt idx="227">
                  <c:v>4.140218218919264</c:v>
                </c:pt>
                <c:pt idx="228">
                  <c:v>4.1616490980517238</c:v>
                </c:pt>
                <c:pt idx="229">
                  <c:v>4.1923704623174789</c:v>
                </c:pt>
                <c:pt idx="230">
                  <c:v>4.237046925796859</c:v>
                </c:pt>
                <c:pt idx="231">
                  <c:v>4.2322822528845867</c:v>
                </c:pt>
                <c:pt idx="232">
                  <c:v>3.9338055330767823</c:v>
                </c:pt>
                <c:pt idx="233">
                  <c:v>3.74684140820038</c:v>
                </c:pt>
                <c:pt idx="234">
                  <c:v>3.5374111577278771</c:v>
                </c:pt>
                <c:pt idx="235">
                  <c:v>3.1136135675896477</c:v>
                </c:pt>
                <c:pt idx="236">
                  <c:v>2.86736405470849</c:v>
                </c:pt>
                <c:pt idx="237">
                  <c:v>2.7446794855900216</c:v>
                </c:pt>
                <c:pt idx="238">
                  <c:v>2.2368306514004987</c:v>
                </c:pt>
                <c:pt idx="239">
                  <c:v>1.4086211983053782</c:v>
                </c:pt>
                <c:pt idx="240">
                  <c:v>1.1224835806120073</c:v>
                </c:pt>
                <c:pt idx="241">
                  <c:v>0.19573263146515241</c:v>
                </c:pt>
                <c:pt idx="242">
                  <c:v>-7.7265602433375102E-3</c:v>
                </c:pt>
                <c:pt idx="243">
                  <c:v>-0.14022600694279852</c:v>
                </c:pt>
                <c:pt idx="244">
                  <c:v>-0.32096489895574176</c:v>
                </c:pt>
                <c:pt idx="245">
                  <c:v>-0.32475900478779907</c:v>
                </c:pt>
                <c:pt idx="246">
                  <c:v>-0.37491533577444558</c:v>
                </c:pt>
                <c:pt idx="247">
                  <c:v>-0.44693390698933244</c:v>
                </c:pt>
                <c:pt idx="248">
                  <c:v>-0.44877175807421443</c:v>
                </c:pt>
                <c:pt idx="249">
                  <c:v>-0.43893684616170303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83-4A42-8004-DA8013849AD7}"/>
            </c:ext>
          </c:extLst>
        </c:ser>
        <c:ser>
          <c:idx val="3"/>
          <c:order val="3"/>
          <c:tx>
            <c:strRef>
              <c:f>Prices_SPY_EEM!$N$1</c:f>
              <c:strCache>
                <c:ptCount val="1"/>
                <c:pt idx="0">
                  <c:v>Lower_-2σ_60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Prices_SPY_EEM!$A$2:$A$252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Prices_SPY_EEM!$N$2:$N$252</c:f>
              <c:numCache>
                <c:formatCode>General</c:formatCode>
                <c:ptCount val="2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-0.29742454290813558</c:v>
                </c:pt>
                <c:pt idx="60">
                  <c:v>-0.29741519784878634</c:v>
                </c:pt>
                <c:pt idx="61">
                  <c:v>-0.29803728858196843</c:v>
                </c:pt>
                <c:pt idx="62">
                  <c:v>-0.29807828804071679</c:v>
                </c:pt>
                <c:pt idx="63">
                  <c:v>-0.29098369279748826</c:v>
                </c:pt>
                <c:pt idx="64">
                  <c:v>-0.28740714817821245</c:v>
                </c:pt>
                <c:pt idx="65">
                  <c:v>-0.28478734863095589</c:v>
                </c:pt>
                <c:pt idx="66">
                  <c:v>-0.28898401060585688</c:v>
                </c:pt>
                <c:pt idx="67">
                  <c:v>-0.29279972491753958</c:v>
                </c:pt>
                <c:pt idx="68">
                  <c:v>-0.32400107846649628</c:v>
                </c:pt>
                <c:pt idx="69">
                  <c:v>-0.33548354386833468</c:v>
                </c:pt>
                <c:pt idx="70">
                  <c:v>-0.35172968267890703</c:v>
                </c:pt>
                <c:pt idx="71">
                  <c:v>-0.38837502846252869</c:v>
                </c:pt>
                <c:pt idx="72">
                  <c:v>-0.51982738906745407</c:v>
                </c:pt>
                <c:pt idx="73">
                  <c:v>-0.73839097623597172</c:v>
                </c:pt>
                <c:pt idx="74">
                  <c:v>-0.97161065474352037</c:v>
                </c:pt>
                <c:pt idx="75">
                  <c:v>-1.0536154843664802</c:v>
                </c:pt>
                <c:pt idx="76">
                  <c:v>-1.1188932525806177</c:v>
                </c:pt>
                <c:pt idx="77">
                  <c:v>-1.2103602361619481</c:v>
                </c:pt>
                <c:pt idx="78">
                  <c:v>-1.3187396040735031</c:v>
                </c:pt>
                <c:pt idx="79">
                  <c:v>-1.3829164779812626</c:v>
                </c:pt>
                <c:pt idx="80">
                  <c:v>-1.4843419711280457</c:v>
                </c:pt>
                <c:pt idx="81">
                  <c:v>-1.6311144683015633</c:v>
                </c:pt>
                <c:pt idx="82">
                  <c:v>-1.7524619159132093</c:v>
                </c:pt>
                <c:pt idx="83">
                  <c:v>-1.8831635321206688</c:v>
                </c:pt>
                <c:pt idx="84">
                  <c:v>-2.0356950285713609</c:v>
                </c:pt>
                <c:pt idx="85">
                  <c:v>-2.1641900117041235</c:v>
                </c:pt>
                <c:pt idx="86">
                  <c:v>-2.3208974391563841</c:v>
                </c:pt>
                <c:pt idx="87">
                  <c:v>-2.447819274420878</c:v>
                </c:pt>
                <c:pt idx="88">
                  <c:v>-2.5706062694572007</c:v>
                </c:pt>
                <c:pt idx="89">
                  <c:v>-2.7152207405419175</c:v>
                </c:pt>
                <c:pt idx="90">
                  <c:v>-2.8672376765865444</c:v>
                </c:pt>
                <c:pt idx="91">
                  <c:v>-2.9963532184075072</c:v>
                </c:pt>
                <c:pt idx="92">
                  <c:v>-3.157577733416383</c:v>
                </c:pt>
                <c:pt idx="93">
                  <c:v>-3.3065515408926154</c:v>
                </c:pt>
                <c:pt idx="94">
                  <c:v>-3.4250916817826353</c:v>
                </c:pt>
                <c:pt idx="95">
                  <c:v>-3.576731261383344</c:v>
                </c:pt>
                <c:pt idx="96">
                  <c:v>-3.729329264278852</c:v>
                </c:pt>
                <c:pt idx="97">
                  <c:v>-3.86540014896981</c:v>
                </c:pt>
                <c:pt idx="98">
                  <c:v>-3.9746504627097945</c:v>
                </c:pt>
                <c:pt idx="99">
                  <c:v>-4.097357500921861</c:v>
                </c:pt>
                <c:pt idx="100">
                  <c:v>-4.2228532835922197</c:v>
                </c:pt>
                <c:pt idx="101">
                  <c:v>-4.3325047747529899</c:v>
                </c:pt>
                <c:pt idx="102">
                  <c:v>-4.4460055379220966</c:v>
                </c:pt>
                <c:pt idx="103">
                  <c:v>-4.5511078586274856</c:v>
                </c:pt>
                <c:pt idx="104">
                  <c:v>-4.6531023098496025</c:v>
                </c:pt>
                <c:pt idx="105">
                  <c:v>-4.7440685644073826</c:v>
                </c:pt>
                <c:pt idx="106">
                  <c:v>-4.8481251495474602</c:v>
                </c:pt>
                <c:pt idx="107">
                  <c:v>-4.9365470152149893</c:v>
                </c:pt>
                <c:pt idx="108">
                  <c:v>-5.0152159145011899</c:v>
                </c:pt>
                <c:pt idx="109">
                  <c:v>-5.0620511332652018</c:v>
                </c:pt>
                <c:pt idx="110">
                  <c:v>-5.0996162165625938</c:v>
                </c:pt>
                <c:pt idx="111">
                  <c:v>-5.1507090168854903</c:v>
                </c:pt>
                <c:pt idx="112">
                  <c:v>-5.1906363976949388</c:v>
                </c:pt>
                <c:pt idx="113">
                  <c:v>-5.2287370973750251</c:v>
                </c:pt>
                <c:pt idx="114">
                  <c:v>-5.2537832970165024</c:v>
                </c:pt>
                <c:pt idx="115">
                  <c:v>-5.2745742539244187</c:v>
                </c:pt>
                <c:pt idx="116">
                  <c:v>-5.309821584054415</c:v>
                </c:pt>
                <c:pt idx="117">
                  <c:v>-5.3381135611705357</c:v>
                </c:pt>
                <c:pt idx="118">
                  <c:v>-5.3427973919427227</c:v>
                </c:pt>
                <c:pt idx="119">
                  <c:v>-5.3235200365012503</c:v>
                </c:pt>
                <c:pt idx="120">
                  <c:v>-5.2846125888834568</c:v>
                </c:pt>
                <c:pt idx="121">
                  <c:v>-5.2219317992581349</c:v>
                </c:pt>
                <c:pt idx="122">
                  <c:v>-5.1295574362461522</c:v>
                </c:pt>
                <c:pt idx="123">
                  <c:v>-5.0111512800989324</c:v>
                </c:pt>
                <c:pt idx="124">
                  <c:v>-4.9066623392781077</c:v>
                </c:pt>
                <c:pt idx="125">
                  <c:v>-4.7925670424907612</c:v>
                </c:pt>
                <c:pt idx="126">
                  <c:v>-4.6870614762866705</c:v>
                </c:pt>
                <c:pt idx="127">
                  <c:v>-4.5701972257628043</c:v>
                </c:pt>
                <c:pt idx="128">
                  <c:v>-4.5018489525402821</c:v>
                </c:pt>
                <c:pt idx="129">
                  <c:v>-4.4136423386130428</c:v>
                </c:pt>
                <c:pt idx="130">
                  <c:v>-4.3109359317655525</c:v>
                </c:pt>
                <c:pt idx="131">
                  <c:v>-4.2313754213487735</c:v>
                </c:pt>
                <c:pt idx="132">
                  <c:v>-4.2025086471924586</c:v>
                </c:pt>
                <c:pt idx="133">
                  <c:v>-4.2007750277917921</c:v>
                </c:pt>
                <c:pt idx="134">
                  <c:v>-4.2035411994450804</c:v>
                </c:pt>
                <c:pt idx="135">
                  <c:v>-4.1638221506721145</c:v>
                </c:pt>
                <c:pt idx="136">
                  <c:v>-4.1015776105700246</c:v>
                </c:pt>
                <c:pt idx="137">
                  <c:v>-4.0614429428796921</c:v>
                </c:pt>
                <c:pt idx="138">
                  <c:v>-4.0328775132338004</c:v>
                </c:pt>
                <c:pt idx="139">
                  <c:v>-3.9644602965146287</c:v>
                </c:pt>
                <c:pt idx="140">
                  <c:v>-3.9440532313224645</c:v>
                </c:pt>
                <c:pt idx="141">
                  <c:v>-3.9537420180812051</c:v>
                </c:pt>
                <c:pt idx="142">
                  <c:v>-3.9658932551344783</c:v>
                </c:pt>
                <c:pt idx="143">
                  <c:v>-3.9686978534740547</c:v>
                </c:pt>
                <c:pt idx="144">
                  <c:v>-3.9682052044581946</c:v>
                </c:pt>
                <c:pt idx="145">
                  <c:v>-3.9658366555707998</c:v>
                </c:pt>
                <c:pt idx="146">
                  <c:v>-3.9703013377614789</c:v>
                </c:pt>
                <c:pt idx="147">
                  <c:v>-4.0037440837844578</c:v>
                </c:pt>
                <c:pt idx="148">
                  <c:v>-4.0578303109029514</c:v>
                </c:pt>
                <c:pt idx="149">
                  <c:v>-4.2181585712895302</c:v>
                </c:pt>
                <c:pt idx="150">
                  <c:v>-4.2827445018134398</c:v>
                </c:pt>
                <c:pt idx="151">
                  <c:v>-4.481205153625651</c:v>
                </c:pt>
                <c:pt idx="152">
                  <c:v>-4.6086228521660662</c:v>
                </c:pt>
                <c:pt idx="153">
                  <c:v>-4.6862904130211831</c:v>
                </c:pt>
                <c:pt idx="154">
                  <c:v>-4.7668365650132429</c:v>
                </c:pt>
                <c:pt idx="155">
                  <c:v>-4.787118295101811</c:v>
                </c:pt>
                <c:pt idx="156">
                  <c:v>-4.8076693203892908</c:v>
                </c:pt>
                <c:pt idx="157">
                  <c:v>-4.8303782409230003</c:v>
                </c:pt>
                <c:pt idx="158">
                  <c:v>-4.8485112247295277</c:v>
                </c:pt>
                <c:pt idx="159">
                  <c:v>-4.8380871260881317</c:v>
                </c:pt>
                <c:pt idx="160">
                  <c:v>-4.832277180849478</c:v>
                </c:pt>
                <c:pt idx="161">
                  <c:v>-4.8237976909943496</c:v>
                </c:pt>
                <c:pt idx="162">
                  <c:v>-4.805545013470657</c:v>
                </c:pt>
                <c:pt idx="163">
                  <c:v>-4.7936708928813854</c:v>
                </c:pt>
                <c:pt idx="164">
                  <c:v>-4.7585855134708037</c:v>
                </c:pt>
                <c:pt idx="165">
                  <c:v>-4.7270839644396601</c:v>
                </c:pt>
                <c:pt idx="166">
                  <c:v>-4.6576022928557643</c:v>
                </c:pt>
                <c:pt idx="167">
                  <c:v>-4.6278375190058547</c:v>
                </c:pt>
                <c:pt idx="168">
                  <c:v>-4.6197683771028197</c:v>
                </c:pt>
                <c:pt idx="169">
                  <c:v>-4.609670541892001</c:v>
                </c:pt>
                <c:pt idx="170">
                  <c:v>-4.5764046639570708</c:v>
                </c:pt>
                <c:pt idx="171">
                  <c:v>-4.5605909311023325</c:v>
                </c:pt>
                <c:pt idx="172">
                  <c:v>-4.6270275240654222</c:v>
                </c:pt>
                <c:pt idx="173">
                  <c:v>-4.6269511398595542</c:v>
                </c:pt>
                <c:pt idx="174">
                  <c:v>-4.6089599241882029</c:v>
                </c:pt>
                <c:pt idx="175">
                  <c:v>-4.5978375063710244</c:v>
                </c:pt>
                <c:pt idx="176">
                  <c:v>-4.5201376093214147</c:v>
                </c:pt>
                <c:pt idx="177">
                  <c:v>-4.4234475208531601</c:v>
                </c:pt>
                <c:pt idx="178">
                  <c:v>-4.3644397340011984</c:v>
                </c:pt>
                <c:pt idx="179">
                  <c:v>-4.2968054740307471</c:v>
                </c:pt>
                <c:pt idx="180">
                  <c:v>-4.1974814869977397</c:v>
                </c:pt>
                <c:pt idx="181">
                  <c:v>-4.0882520389698227</c:v>
                </c:pt>
                <c:pt idx="182">
                  <c:v>-3.9593131583920833</c:v>
                </c:pt>
                <c:pt idx="183">
                  <c:v>-3.8721912508351015</c:v>
                </c:pt>
                <c:pt idx="184">
                  <c:v>-3.8068900162359216</c:v>
                </c:pt>
                <c:pt idx="185">
                  <c:v>-3.7437030294316815</c:v>
                </c:pt>
                <c:pt idx="186">
                  <c:v>-3.679299313511776</c:v>
                </c:pt>
                <c:pt idx="187">
                  <c:v>-3.6210391899237191</c:v>
                </c:pt>
                <c:pt idx="188">
                  <c:v>-3.5925643978200115</c:v>
                </c:pt>
                <c:pt idx="189">
                  <c:v>-3.505617662343977</c:v>
                </c:pt>
                <c:pt idx="190">
                  <c:v>-3.4272076987507423</c:v>
                </c:pt>
                <c:pt idx="191">
                  <c:v>-3.3216888629919272</c:v>
                </c:pt>
                <c:pt idx="192">
                  <c:v>-3.2362566120404495</c:v>
                </c:pt>
                <c:pt idx="193">
                  <c:v>-3.139425380204202</c:v>
                </c:pt>
                <c:pt idx="194">
                  <c:v>-3.0274484594505062</c:v>
                </c:pt>
                <c:pt idx="195">
                  <c:v>-2.9209727676023336</c:v>
                </c:pt>
                <c:pt idx="196">
                  <c:v>-2.7906690848239326</c:v>
                </c:pt>
                <c:pt idx="197">
                  <c:v>-2.6835826050905736</c:v>
                </c:pt>
                <c:pt idx="198">
                  <c:v>-2.5766003216769451</c:v>
                </c:pt>
                <c:pt idx="199">
                  <c:v>-2.4704662483823316</c:v>
                </c:pt>
                <c:pt idx="200">
                  <c:v>-2.3813201987827264</c:v>
                </c:pt>
                <c:pt idx="201">
                  <c:v>-2.2902588369940493</c:v>
                </c:pt>
                <c:pt idx="202">
                  <c:v>-2.2062808696501892</c:v>
                </c:pt>
                <c:pt idx="203">
                  <c:v>-2.0834088485827547</c:v>
                </c:pt>
                <c:pt idx="204">
                  <c:v>-1.8921444366016813</c:v>
                </c:pt>
                <c:pt idx="205">
                  <c:v>-1.6772448268939582</c:v>
                </c:pt>
                <c:pt idx="206">
                  <c:v>-1.4770728365618195</c:v>
                </c:pt>
                <c:pt idx="207">
                  <c:v>-1.3468551137603013</c:v>
                </c:pt>
                <c:pt idx="208">
                  <c:v>-1.2463035450825843</c:v>
                </c:pt>
                <c:pt idx="209">
                  <c:v>-1.2452673134344234</c:v>
                </c:pt>
                <c:pt idx="210">
                  <c:v>-1.1926993691044443</c:v>
                </c:pt>
                <c:pt idx="211">
                  <c:v>-1.221997105110038</c:v>
                </c:pt>
                <c:pt idx="212">
                  <c:v>-1.2477530415084781</c:v>
                </c:pt>
                <c:pt idx="213">
                  <c:v>-1.260945357167111</c:v>
                </c:pt>
                <c:pt idx="214">
                  <c:v>-1.2797931058389709</c:v>
                </c:pt>
                <c:pt idx="215">
                  <c:v>-1.2735797124860559</c:v>
                </c:pt>
                <c:pt idx="216">
                  <c:v>-1.2865260691730487</c:v>
                </c:pt>
                <c:pt idx="217">
                  <c:v>-1.309931938311643</c:v>
                </c:pt>
                <c:pt idx="218">
                  <c:v>-1.3298748203428792</c:v>
                </c:pt>
                <c:pt idx="219">
                  <c:v>-1.3518081516460265</c:v>
                </c:pt>
                <c:pt idx="220">
                  <c:v>-1.3821677141054105</c:v>
                </c:pt>
                <c:pt idx="221">
                  <c:v>-1.4100061698049222</c:v>
                </c:pt>
                <c:pt idx="222">
                  <c:v>-1.443203832032075</c:v>
                </c:pt>
                <c:pt idx="223">
                  <c:v>-1.489790105476819</c:v>
                </c:pt>
                <c:pt idx="224">
                  <c:v>-1.5240382518464268</c:v>
                </c:pt>
                <c:pt idx="225">
                  <c:v>-1.564142191006296</c:v>
                </c:pt>
                <c:pt idx="226">
                  <c:v>-1.594261399118396</c:v>
                </c:pt>
                <c:pt idx="227">
                  <c:v>-1.6615217058288982</c:v>
                </c:pt>
                <c:pt idx="228">
                  <c:v>-1.7414574972817007</c:v>
                </c:pt>
                <c:pt idx="229">
                  <c:v>-1.826270144597808</c:v>
                </c:pt>
                <c:pt idx="230">
                  <c:v>-1.9154020128433964</c:v>
                </c:pt>
                <c:pt idx="231">
                  <c:v>-2.0101931346773663</c:v>
                </c:pt>
                <c:pt idx="232">
                  <c:v>-1.9814379771744906</c:v>
                </c:pt>
                <c:pt idx="233">
                  <c:v>-2.0136377151368476</c:v>
                </c:pt>
                <c:pt idx="234">
                  <c:v>-2.037796302161452</c:v>
                </c:pt>
                <c:pt idx="235">
                  <c:v>-1.9383853218763778</c:v>
                </c:pt>
                <c:pt idx="236">
                  <c:v>-1.9405085306846535</c:v>
                </c:pt>
                <c:pt idx="237">
                  <c:v>-2.0070847883521137</c:v>
                </c:pt>
                <c:pt idx="238">
                  <c:v>-1.8557651993158246</c:v>
                </c:pt>
                <c:pt idx="239">
                  <c:v>-1.4495671850087002</c:v>
                </c:pt>
                <c:pt idx="240">
                  <c:v>-1.3887240384259933</c:v>
                </c:pt>
                <c:pt idx="241">
                  <c:v>-0.81204176424704988</c:v>
                </c:pt>
                <c:pt idx="242">
                  <c:v>-0.72651840040477811</c:v>
                </c:pt>
                <c:pt idx="243">
                  <c:v>-0.67937947298068657</c:v>
                </c:pt>
                <c:pt idx="244">
                  <c:v>-0.58369911176380729</c:v>
                </c:pt>
                <c:pt idx="245">
                  <c:v>-0.59634195399795364</c:v>
                </c:pt>
                <c:pt idx="246">
                  <c:v>-0.5860299964796104</c:v>
                </c:pt>
                <c:pt idx="247">
                  <c:v>-0.55620949099083516</c:v>
                </c:pt>
                <c:pt idx="248">
                  <c:v>-0.56712580501258592</c:v>
                </c:pt>
                <c:pt idx="249">
                  <c:v>-0.59116466565213643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83-4A42-8004-DA8013849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446480"/>
        <c:axId val="663448832"/>
      </c:lineChart>
      <c:catAx>
        <c:axId val="6634464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48832"/>
        <c:crosses val="autoZero"/>
        <c:auto val="1"/>
        <c:lblAlgn val="ctr"/>
        <c:lblOffset val="100"/>
        <c:noMultiLvlLbl val="0"/>
      </c:catAx>
      <c:valAx>
        <c:axId val="6634488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4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Z_Score_60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Prices_SPY_EEM!$G$1</c:f>
              <c:strCache>
                <c:ptCount val="1"/>
                <c:pt idx="0">
                  <c:v>Z_60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Prices_SPY_EEM!$A$2:$A$252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Prices_SPY_EEM!$G$2:$G$252</c:f>
              <c:numCache>
                <c:formatCode>General</c:formatCode>
                <c:ptCount val="2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0.52277782519132265</c:v>
                </c:pt>
                <c:pt idx="60">
                  <c:v>0.91658881501260892</c:v>
                </c:pt>
                <c:pt idx="61">
                  <c:v>1.4290323332594119</c:v>
                </c:pt>
                <c:pt idx="62">
                  <c:v>1.5471996551251967</c:v>
                </c:pt>
                <c:pt idx="63">
                  <c:v>1.0686205163203817</c:v>
                </c:pt>
                <c:pt idx="64">
                  <c:v>1.0072844377503554</c:v>
                </c:pt>
                <c:pt idx="65">
                  <c:v>0.43190300796154196</c:v>
                </c:pt>
                <c:pt idx="66">
                  <c:v>0.8395421695063402</c:v>
                </c:pt>
                <c:pt idx="67">
                  <c:v>0.16305911353817734</c:v>
                </c:pt>
                <c:pt idx="68">
                  <c:v>-0.75469898982622263</c:v>
                </c:pt>
                <c:pt idx="69">
                  <c:v>-0.56932308282710442</c:v>
                </c:pt>
                <c:pt idx="70">
                  <c:v>-0.73938694133101768</c:v>
                </c:pt>
                <c:pt idx="71">
                  <c:v>0.10089002511104438</c:v>
                </c:pt>
                <c:pt idx="72">
                  <c:v>0.11391242485089108</c:v>
                </c:pt>
                <c:pt idx="73">
                  <c:v>0.14787558233215156</c:v>
                </c:pt>
                <c:pt idx="74">
                  <c:v>1.2189472651743898</c:v>
                </c:pt>
                <c:pt idx="75">
                  <c:v>0.74083478583315465</c:v>
                </c:pt>
                <c:pt idx="76">
                  <c:v>0.95097861215569734</c:v>
                </c:pt>
                <c:pt idx="77">
                  <c:v>0.40483733253143228</c:v>
                </c:pt>
                <c:pt idx="78">
                  <c:v>0.3488913254221091</c:v>
                </c:pt>
                <c:pt idx="79">
                  <c:v>0.31375306281346893</c:v>
                </c:pt>
                <c:pt idx="80">
                  <c:v>0.61211278473373065</c:v>
                </c:pt>
                <c:pt idx="81">
                  <c:v>0.82938444361120645</c:v>
                </c:pt>
                <c:pt idx="82">
                  <c:v>0.57409556006223006</c:v>
                </c:pt>
                <c:pt idx="83">
                  <c:v>0.74833364912919853</c:v>
                </c:pt>
                <c:pt idx="84">
                  <c:v>0.96928421185692071</c:v>
                </c:pt>
                <c:pt idx="85">
                  <c:v>0.7052024460054277</c:v>
                </c:pt>
                <c:pt idx="86">
                  <c:v>0.95224156265103732</c:v>
                </c:pt>
                <c:pt idx="87">
                  <c:v>1.4989304187297974</c:v>
                </c:pt>
                <c:pt idx="88">
                  <c:v>1.4377078447108393</c:v>
                </c:pt>
                <c:pt idx="89">
                  <c:v>1.0540256953720366</c:v>
                </c:pt>
                <c:pt idx="90">
                  <c:v>0.55907914139991044</c:v>
                </c:pt>
                <c:pt idx="91">
                  <c:v>0.77071223642200892</c:v>
                </c:pt>
                <c:pt idx="92">
                  <c:v>0.72817798645805598</c:v>
                </c:pt>
                <c:pt idx="93">
                  <c:v>0.82185213357282605</c:v>
                </c:pt>
                <c:pt idx="94">
                  <c:v>0.80535704634642835</c:v>
                </c:pt>
                <c:pt idx="95">
                  <c:v>1.0432148250924993</c:v>
                </c:pt>
                <c:pt idx="96">
                  <c:v>1.2111276795081534</c:v>
                </c:pt>
                <c:pt idx="97">
                  <c:v>1.2656602427797867</c:v>
                </c:pt>
                <c:pt idx="98">
                  <c:v>1.4448952606338323</c:v>
                </c:pt>
                <c:pt idx="99">
                  <c:v>1.0052147605870068</c:v>
                </c:pt>
                <c:pt idx="100">
                  <c:v>0.87427730134961135</c:v>
                </c:pt>
                <c:pt idx="101">
                  <c:v>0.73821419309801017</c:v>
                </c:pt>
                <c:pt idx="102">
                  <c:v>0.7318534100193318</c:v>
                </c:pt>
                <c:pt idx="103">
                  <c:v>0.73297377531445673</c:v>
                </c:pt>
                <c:pt idx="104">
                  <c:v>0.38561481465642028</c:v>
                </c:pt>
                <c:pt idx="105">
                  <c:v>-6.0815274676322952E-2</c:v>
                </c:pt>
                <c:pt idx="106">
                  <c:v>0.34528882905970609</c:v>
                </c:pt>
                <c:pt idx="107">
                  <c:v>0.38859039018372155</c:v>
                </c:pt>
                <c:pt idx="108">
                  <c:v>1.1880018421513487</c:v>
                </c:pt>
                <c:pt idx="109">
                  <c:v>1.4234812217850168</c:v>
                </c:pt>
                <c:pt idx="110">
                  <c:v>1.006032570733715</c:v>
                </c:pt>
                <c:pt idx="111">
                  <c:v>1.1324932161672547</c:v>
                </c:pt>
                <c:pt idx="112">
                  <c:v>1.1509791356196051</c:v>
                </c:pt>
                <c:pt idx="113">
                  <c:v>1.3626485712301728</c:v>
                </c:pt>
                <c:pt idx="114">
                  <c:v>1.4656268755591595</c:v>
                </c:pt>
                <c:pt idx="115">
                  <c:v>1.3445146585604206</c:v>
                </c:pt>
                <c:pt idx="116">
                  <c:v>1.2954746373224864</c:v>
                </c:pt>
                <c:pt idx="117">
                  <c:v>1.4692990672701773</c:v>
                </c:pt>
                <c:pt idx="118">
                  <c:v>1.7930621942387495</c:v>
                </c:pt>
                <c:pt idx="119">
                  <c:v>1.954089782921159</c:v>
                </c:pt>
                <c:pt idx="120">
                  <c:v>2.2547737469859026</c:v>
                </c:pt>
                <c:pt idx="121">
                  <c:v>2.5883480805171302</c:v>
                </c:pt>
                <c:pt idx="122">
                  <c:v>2.6862205615856967</c:v>
                </c:pt>
                <c:pt idx="123">
                  <c:v>2.5688675525658824</c:v>
                </c:pt>
                <c:pt idx="124">
                  <c:v>2.719243434007097</c:v>
                </c:pt>
                <c:pt idx="125">
                  <c:v>2.7024935899112181</c:v>
                </c:pt>
                <c:pt idx="126">
                  <c:v>2.8863021281126353</c:v>
                </c:pt>
                <c:pt idx="127">
                  <c:v>2.5199671961943593</c:v>
                </c:pt>
                <c:pt idx="128">
                  <c:v>2.7306703887555916</c:v>
                </c:pt>
                <c:pt idx="129">
                  <c:v>2.9582448852326486</c:v>
                </c:pt>
                <c:pt idx="130">
                  <c:v>2.8012035227679366</c:v>
                </c:pt>
                <c:pt idx="131">
                  <c:v>1.9483056689700335</c:v>
                </c:pt>
                <c:pt idx="132">
                  <c:v>0.99967308847928682</c:v>
                </c:pt>
                <c:pt idx="133">
                  <c:v>0.64042149003215088</c:v>
                </c:pt>
                <c:pt idx="134">
                  <c:v>2.2148738557345369</c:v>
                </c:pt>
                <c:pt idx="135">
                  <c:v>2.6997249052934387</c:v>
                </c:pt>
                <c:pt idx="136">
                  <c:v>2.3180613817898226</c:v>
                </c:pt>
                <c:pt idx="137">
                  <c:v>2.1123252105585024</c:v>
                </c:pt>
                <c:pt idx="138">
                  <c:v>3.0176916161891962</c:v>
                </c:pt>
                <c:pt idx="139">
                  <c:v>2.3531907894962036</c:v>
                </c:pt>
                <c:pt idx="140">
                  <c:v>1.4176817133378616</c:v>
                </c:pt>
                <c:pt idx="141">
                  <c:v>1.6742456014721436</c:v>
                </c:pt>
                <c:pt idx="142">
                  <c:v>1.364544214377134</c:v>
                </c:pt>
                <c:pt idx="143">
                  <c:v>0.77867914842105668</c:v>
                </c:pt>
                <c:pt idx="144">
                  <c:v>1.0044032474319162</c:v>
                </c:pt>
                <c:pt idx="145">
                  <c:v>0.39199515996510537</c:v>
                </c:pt>
                <c:pt idx="146">
                  <c:v>0.71143159368444575</c:v>
                </c:pt>
                <c:pt idx="147">
                  <c:v>0.2418086742849917</c:v>
                </c:pt>
                <c:pt idx="148">
                  <c:v>-0.29746869633415945</c:v>
                </c:pt>
                <c:pt idx="149">
                  <c:v>-0.38401455941484092</c:v>
                </c:pt>
                <c:pt idx="150">
                  <c:v>-8.482642301531626E-2</c:v>
                </c:pt>
                <c:pt idx="151">
                  <c:v>-0.66653922934226839</c:v>
                </c:pt>
                <c:pt idx="152">
                  <c:v>-0.62385408137938791</c:v>
                </c:pt>
                <c:pt idx="153">
                  <c:v>-0.38882589984599619</c:v>
                </c:pt>
                <c:pt idx="154">
                  <c:v>-0.84607676267044829</c:v>
                </c:pt>
                <c:pt idx="155">
                  <c:v>-1.0182122142989496</c:v>
                </c:pt>
                <c:pt idx="156">
                  <c:v>-1.01888157778215</c:v>
                </c:pt>
                <c:pt idx="157">
                  <c:v>-0.86746147430928555</c:v>
                </c:pt>
                <c:pt idx="158">
                  <c:v>-1.1789462600520779</c:v>
                </c:pt>
                <c:pt idx="159">
                  <c:v>-1.123678616490313</c:v>
                </c:pt>
                <c:pt idx="160">
                  <c:v>-1.0168608173839453</c:v>
                </c:pt>
                <c:pt idx="161">
                  <c:v>-1.1094998393701803</c:v>
                </c:pt>
                <c:pt idx="162">
                  <c:v>-1.102126295860733</c:v>
                </c:pt>
                <c:pt idx="163">
                  <c:v>-1.1446360856791815</c:v>
                </c:pt>
                <c:pt idx="164">
                  <c:v>-1.0840714925040151</c:v>
                </c:pt>
                <c:pt idx="165">
                  <c:v>-1.3773317938312122</c:v>
                </c:pt>
                <c:pt idx="166">
                  <c:v>-1.2065980972927051</c:v>
                </c:pt>
                <c:pt idx="167">
                  <c:v>-1.1572133710741321</c:v>
                </c:pt>
                <c:pt idx="168">
                  <c:v>-1.0255919389015535</c:v>
                </c:pt>
                <c:pt idx="169">
                  <c:v>-1.1333809390386207</c:v>
                </c:pt>
                <c:pt idx="170">
                  <c:v>-1.1234741058476543</c:v>
                </c:pt>
                <c:pt idx="171">
                  <c:v>-1.1030916082965205</c:v>
                </c:pt>
                <c:pt idx="172">
                  <c:v>-1.1286943302674493</c:v>
                </c:pt>
                <c:pt idx="173">
                  <c:v>-1.1511791844826924</c:v>
                </c:pt>
                <c:pt idx="174">
                  <c:v>-1.2304754300606484</c:v>
                </c:pt>
                <c:pt idx="175">
                  <c:v>-1.3675933633950716</c:v>
                </c:pt>
                <c:pt idx="176">
                  <c:v>-1.3324961229699919</c:v>
                </c:pt>
                <c:pt idx="177">
                  <c:v>-1.2276198832926306</c:v>
                </c:pt>
                <c:pt idx="178">
                  <c:v>-1.2699854808450686</c:v>
                </c:pt>
                <c:pt idx="179">
                  <c:v>-1.2301571909472826</c:v>
                </c:pt>
                <c:pt idx="180">
                  <c:v>-1.3512541429955811</c:v>
                </c:pt>
                <c:pt idx="181">
                  <c:v>-1.4856241751478985</c:v>
                </c:pt>
                <c:pt idx="182">
                  <c:v>-1.193861267479682</c:v>
                </c:pt>
                <c:pt idx="183">
                  <c:v>-1.0147293058416553</c:v>
                </c:pt>
                <c:pt idx="184">
                  <c:v>-1.0662123630053995</c:v>
                </c:pt>
                <c:pt idx="185">
                  <c:v>-1.0817432483823963</c:v>
                </c:pt>
                <c:pt idx="186">
                  <c:v>-1.0417699473588089</c:v>
                </c:pt>
                <c:pt idx="187">
                  <c:v>-0.73648090403595723</c:v>
                </c:pt>
                <c:pt idx="188">
                  <c:v>-1.3547682554069846</c:v>
                </c:pt>
                <c:pt idx="189">
                  <c:v>-1.3127608585354766</c:v>
                </c:pt>
                <c:pt idx="190">
                  <c:v>-1.5488931497574203</c:v>
                </c:pt>
                <c:pt idx="191">
                  <c:v>-1.5242532267775697</c:v>
                </c:pt>
                <c:pt idx="192">
                  <c:v>-1.6107604160948714</c:v>
                </c:pt>
                <c:pt idx="193">
                  <c:v>-1.7221973067717899</c:v>
                </c:pt>
                <c:pt idx="194">
                  <c:v>-1.6816755526224456</c:v>
                </c:pt>
                <c:pt idx="195">
                  <c:v>-1.8511551889198783</c:v>
                </c:pt>
                <c:pt idx="196">
                  <c:v>-1.6890387671307545</c:v>
                </c:pt>
                <c:pt idx="197">
                  <c:v>-1.687502085105882</c:v>
                </c:pt>
                <c:pt idx="198">
                  <c:v>-1.6803690476326911</c:v>
                </c:pt>
                <c:pt idx="199">
                  <c:v>-1.5484302698533503</c:v>
                </c:pt>
                <c:pt idx="200">
                  <c:v>-1.5595116672829716</c:v>
                </c:pt>
                <c:pt idx="201">
                  <c:v>-1.4991713512429456</c:v>
                </c:pt>
                <c:pt idx="202">
                  <c:v>-1.7841775488841438</c:v>
                </c:pt>
                <c:pt idx="203">
                  <c:v>-2.2172952100941359</c:v>
                </c:pt>
                <c:pt idx="204">
                  <c:v>-2.3765352531405433</c:v>
                </c:pt>
                <c:pt idx="205">
                  <c:v>-2.3319486033150523</c:v>
                </c:pt>
                <c:pt idx="206">
                  <c:v>-1.9166742404390396</c:v>
                </c:pt>
                <c:pt idx="207">
                  <c:v>-1.7009842955062984</c:v>
                </c:pt>
                <c:pt idx="208">
                  <c:v>-0.63621991069390171</c:v>
                </c:pt>
                <c:pt idx="209">
                  <c:v>-1.2565882065848781</c:v>
                </c:pt>
                <c:pt idx="210">
                  <c:v>1.7979632100089505E-2</c:v>
                </c:pt>
                <c:pt idx="211">
                  <c:v>-0.125729940869409</c:v>
                </c:pt>
                <c:pt idx="212">
                  <c:v>-0.4114923037721529</c:v>
                </c:pt>
                <c:pt idx="213">
                  <c:v>-0.31950790987185912</c:v>
                </c:pt>
                <c:pt idx="214">
                  <c:v>-0.6988855811439888</c:v>
                </c:pt>
                <c:pt idx="215">
                  <c:v>-0.44026555948334423</c:v>
                </c:pt>
                <c:pt idx="216">
                  <c:v>-0.28159116102911863</c:v>
                </c:pt>
                <c:pt idx="217">
                  <c:v>-0.35470915325689073</c:v>
                </c:pt>
                <c:pt idx="218">
                  <c:v>-0.33879526077629946</c:v>
                </c:pt>
                <c:pt idx="219">
                  <c:v>-0.22485503717541411</c:v>
                </c:pt>
                <c:pt idx="220">
                  <c:v>-0.28668880952307885</c:v>
                </c:pt>
                <c:pt idx="221">
                  <c:v>-0.23015626765736608</c:v>
                </c:pt>
                <c:pt idx="222">
                  <c:v>-3.8976588507795888E-2</c:v>
                </c:pt>
                <c:pt idx="223">
                  <c:v>-0.26646211358508487</c:v>
                </c:pt>
                <c:pt idx="224">
                  <c:v>-0.21806453821594354</c:v>
                </c:pt>
                <c:pt idx="225">
                  <c:v>-0.35639351587470131</c:v>
                </c:pt>
                <c:pt idx="226">
                  <c:v>0.11929528886640535</c:v>
                </c:pt>
                <c:pt idx="227">
                  <c:v>0.4638653234447716</c:v>
                </c:pt>
                <c:pt idx="228">
                  <c:v>0.40318032815077104</c:v>
                </c:pt>
                <c:pt idx="229">
                  <c:v>0.31022403930140435</c:v>
                </c:pt>
                <c:pt idx="230">
                  <c:v>0.64725962451137264</c:v>
                </c:pt>
                <c:pt idx="231">
                  <c:v>1.6418838251263497</c:v>
                </c:pt>
                <c:pt idx="232">
                  <c:v>1.333824896392162</c:v>
                </c:pt>
                <c:pt idx="233">
                  <c:v>1.3787083165923553</c:v>
                </c:pt>
                <c:pt idx="234">
                  <c:v>1.8618807622823441</c:v>
                </c:pt>
                <c:pt idx="235">
                  <c:v>1.4748977214186516</c:v>
                </c:pt>
                <c:pt idx="236">
                  <c:v>1.102213724653579</c:v>
                </c:pt>
                <c:pt idx="237">
                  <c:v>1.9508039203076335</c:v>
                </c:pt>
                <c:pt idx="238">
                  <c:v>2.4747800418991184</c:v>
                </c:pt>
                <c:pt idx="239">
                  <c:v>1.7341328491047769</c:v>
                </c:pt>
                <c:pt idx="240">
                  <c:v>2.7880504368811718</c:v>
                </c:pt>
                <c:pt idx="241">
                  <c:v>2.1064683828285746</c:v>
                </c:pt>
                <c:pt idx="242">
                  <c:v>1.9000887768831087</c:v>
                </c:pt>
                <c:pt idx="243">
                  <c:v>2.2086836237851664</c:v>
                </c:pt>
                <c:pt idx="244">
                  <c:v>0.75073350625461244</c:v>
                </c:pt>
                <c:pt idx="245">
                  <c:v>1.4671161641105501</c:v>
                </c:pt>
                <c:pt idx="246">
                  <c:v>1.5990577095938947</c:v>
                </c:pt>
                <c:pt idx="247">
                  <c:v>0.70029358652290075</c:v>
                </c:pt>
                <c:pt idx="248">
                  <c:v>0.48004944805766364</c:v>
                </c:pt>
                <c:pt idx="249">
                  <c:v>-0.70710678118654757</c:v>
                </c:pt>
                <c:pt idx="2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0-C740-A0BF-F6DDD797A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358512"/>
        <c:axId val="1422360224"/>
      </c:lineChart>
      <c:catAx>
        <c:axId val="14223585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60224"/>
        <c:crosses val="autoZero"/>
        <c:auto val="1"/>
        <c:lblAlgn val="ctr"/>
        <c:lblOffset val="100"/>
        <c:noMultiLvlLbl val="0"/>
      </c:catAx>
      <c:valAx>
        <c:axId val="14223602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5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Z_Score_60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Prices_SPY_IVV!$G$1</c:f>
              <c:strCache>
                <c:ptCount val="1"/>
                <c:pt idx="0">
                  <c:v>Z_60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Prices_SPY_IVV!$A$2:$A$252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Prices_SPY_IVV!$G$2:$G$252</c:f>
              <c:numCache>
                <c:formatCode>General</c:formatCode>
                <c:ptCount val="251"/>
                <c:pt idx="59">
                  <c:v>3.9267214427270702</c:v>
                </c:pt>
                <c:pt idx="60">
                  <c:v>0.6543620785849168</c:v>
                </c:pt>
                <c:pt idx="61">
                  <c:v>0.61157004704530826</c:v>
                </c:pt>
                <c:pt idx="62">
                  <c:v>0.24737002387056362</c:v>
                </c:pt>
                <c:pt idx="63">
                  <c:v>0.21064562933001635</c:v>
                </c:pt>
                <c:pt idx="64">
                  <c:v>0.35451936823841435</c:v>
                </c:pt>
                <c:pt idx="65">
                  <c:v>0.40364798523338818</c:v>
                </c:pt>
                <c:pt idx="66">
                  <c:v>0.31982247958135734</c:v>
                </c:pt>
                <c:pt idx="67">
                  <c:v>0.44514040085092071</c:v>
                </c:pt>
                <c:pt idx="68">
                  <c:v>0.42262830432103909</c:v>
                </c:pt>
                <c:pt idx="69">
                  <c:v>0.36315291389188942</c:v>
                </c:pt>
                <c:pt idx="70">
                  <c:v>0.62623692482827498</c:v>
                </c:pt>
                <c:pt idx="71">
                  <c:v>0.65577918741118757</c:v>
                </c:pt>
                <c:pt idx="72">
                  <c:v>0.69943764147440357</c:v>
                </c:pt>
                <c:pt idx="73">
                  <c:v>0.47352761811075395</c:v>
                </c:pt>
                <c:pt idx="74">
                  <c:v>0.39540720357727277</c:v>
                </c:pt>
                <c:pt idx="75">
                  <c:v>0.77602556600805672</c:v>
                </c:pt>
                <c:pt idx="76">
                  <c:v>0.4685214940478965</c:v>
                </c:pt>
                <c:pt idx="77">
                  <c:v>0.50983731254454978</c:v>
                </c:pt>
                <c:pt idx="78">
                  <c:v>3.6508298463231639E-3</c:v>
                </c:pt>
                <c:pt idx="79">
                  <c:v>0.20282065302609809</c:v>
                </c:pt>
                <c:pt idx="80">
                  <c:v>0.48786886931512918</c:v>
                </c:pt>
                <c:pt idx="81">
                  <c:v>0.56751899382631443</c:v>
                </c:pt>
                <c:pt idx="82">
                  <c:v>-0.32362906928794011</c:v>
                </c:pt>
                <c:pt idx="83">
                  <c:v>0.53167012653351065</c:v>
                </c:pt>
                <c:pt idx="84">
                  <c:v>1.1095819685796622</c:v>
                </c:pt>
                <c:pt idx="85">
                  <c:v>1.6426883829498113</c:v>
                </c:pt>
                <c:pt idx="86">
                  <c:v>0.90786564028006467</c:v>
                </c:pt>
                <c:pt idx="87">
                  <c:v>0.65860489651021181</c:v>
                </c:pt>
                <c:pt idx="88">
                  <c:v>0.74814086353590681</c:v>
                </c:pt>
                <c:pt idx="89">
                  <c:v>0.84914945727459501</c:v>
                </c:pt>
                <c:pt idx="90">
                  <c:v>0.7972483787939556</c:v>
                </c:pt>
                <c:pt idx="91">
                  <c:v>-0.84170049388030532</c:v>
                </c:pt>
                <c:pt idx="92">
                  <c:v>0.84266923200740407</c:v>
                </c:pt>
                <c:pt idx="93">
                  <c:v>0.96375507114239645</c:v>
                </c:pt>
                <c:pt idx="94">
                  <c:v>0.99909890585301397</c:v>
                </c:pt>
                <c:pt idx="95">
                  <c:v>1.0583291277317872</c:v>
                </c:pt>
                <c:pt idx="96">
                  <c:v>1.3706775504480437</c:v>
                </c:pt>
                <c:pt idx="97">
                  <c:v>2.0214461708440541</c:v>
                </c:pt>
                <c:pt idx="98">
                  <c:v>1.3545010297811519</c:v>
                </c:pt>
                <c:pt idx="99">
                  <c:v>1.6346065647855192</c:v>
                </c:pt>
                <c:pt idx="100">
                  <c:v>1.1486071083235203</c:v>
                </c:pt>
                <c:pt idx="101">
                  <c:v>0.77090474883558446</c:v>
                </c:pt>
                <c:pt idx="102">
                  <c:v>1.0865423329320836</c:v>
                </c:pt>
                <c:pt idx="103">
                  <c:v>-0.18440629370443654</c:v>
                </c:pt>
                <c:pt idx="104">
                  <c:v>1.0593632356639628</c:v>
                </c:pt>
                <c:pt idx="105">
                  <c:v>6.2236485729160451</c:v>
                </c:pt>
                <c:pt idx="106">
                  <c:v>0.86735688456333138</c:v>
                </c:pt>
                <c:pt idx="107">
                  <c:v>1.1600282531651565</c:v>
                </c:pt>
                <c:pt idx="108">
                  <c:v>0.72922709263432051</c:v>
                </c:pt>
                <c:pt idx="109">
                  <c:v>-0.75857012995828965</c:v>
                </c:pt>
                <c:pt idx="110">
                  <c:v>-0.13550130451510953</c:v>
                </c:pt>
                <c:pt idx="111">
                  <c:v>-0.27011996910498964</c:v>
                </c:pt>
                <c:pt idx="112">
                  <c:v>9.4596817716737988E-2</c:v>
                </c:pt>
                <c:pt idx="113">
                  <c:v>0.16967418976266788</c:v>
                </c:pt>
                <c:pt idx="114">
                  <c:v>-2.0850975523931118E-2</c:v>
                </c:pt>
                <c:pt idx="115">
                  <c:v>-0.39368230028489676</c:v>
                </c:pt>
                <c:pt idx="116">
                  <c:v>-3.5213906621460865E-2</c:v>
                </c:pt>
                <c:pt idx="117">
                  <c:v>-0.1742364249555643</c:v>
                </c:pt>
                <c:pt idx="118">
                  <c:v>-2.4535961036647121E-2</c:v>
                </c:pt>
                <c:pt idx="119">
                  <c:v>1.6918250430363824</c:v>
                </c:pt>
                <c:pt idx="120">
                  <c:v>2.036659816666766</c:v>
                </c:pt>
                <c:pt idx="121">
                  <c:v>1.9400091518329625</c:v>
                </c:pt>
                <c:pt idx="122">
                  <c:v>2.411547998024555E-2</c:v>
                </c:pt>
                <c:pt idx="123">
                  <c:v>-0.30500498169568474</c:v>
                </c:pt>
                <c:pt idx="124">
                  <c:v>-0.10150345781271795</c:v>
                </c:pt>
                <c:pt idx="125">
                  <c:v>-0.12895394045331895</c:v>
                </c:pt>
                <c:pt idx="126">
                  <c:v>-0.25204987060969108</c:v>
                </c:pt>
                <c:pt idx="127">
                  <c:v>-0.46269552662123575</c:v>
                </c:pt>
                <c:pt idx="128">
                  <c:v>-0.25025212811010317</c:v>
                </c:pt>
                <c:pt idx="129">
                  <c:v>-0.52800626235686077</c:v>
                </c:pt>
                <c:pt idx="130">
                  <c:v>-0.80762056646683222</c:v>
                </c:pt>
                <c:pt idx="131">
                  <c:v>-0.57608928184481734</c:v>
                </c:pt>
                <c:pt idx="132">
                  <c:v>-0.82707076650208478</c:v>
                </c:pt>
                <c:pt idx="133">
                  <c:v>-0.70327547543698465</c:v>
                </c:pt>
                <c:pt idx="134">
                  <c:v>-0.48075265748807355</c:v>
                </c:pt>
                <c:pt idx="135">
                  <c:v>-0.55833608633572074</c:v>
                </c:pt>
                <c:pt idx="136">
                  <c:v>-0.67611915623836982</c:v>
                </c:pt>
                <c:pt idx="137">
                  <c:v>-0.63361410012101171</c:v>
                </c:pt>
                <c:pt idx="138">
                  <c:v>-0.82415905702549708</c:v>
                </c:pt>
                <c:pt idx="139">
                  <c:v>-1.0699525450030882</c:v>
                </c:pt>
                <c:pt idx="140">
                  <c:v>-0.88262160587042027</c:v>
                </c:pt>
                <c:pt idx="141">
                  <c:v>-0.94238997350096465</c:v>
                </c:pt>
                <c:pt idx="142">
                  <c:v>-0.91707708015822675</c:v>
                </c:pt>
                <c:pt idx="143">
                  <c:v>-0.85735789744910151</c:v>
                </c:pt>
                <c:pt idx="144">
                  <c:v>-0.6911036251249566</c:v>
                </c:pt>
                <c:pt idx="145">
                  <c:v>-0.76725392727358799</c:v>
                </c:pt>
                <c:pt idx="146">
                  <c:v>-0.726369993509145</c:v>
                </c:pt>
                <c:pt idx="147">
                  <c:v>-0.83625403445035462</c:v>
                </c:pt>
                <c:pt idx="148">
                  <c:v>-0.91387488369944303</c:v>
                </c:pt>
                <c:pt idx="149">
                  <c:v>-0.73276184863249516</c:v>
                </c:pt>
                <c:pt idx="150">
                  <c:v>-0.65693506231086951</c:v>
                </c:pt>
                <c:pt idx="151">
                  <c:v>-0.63694210931911943</c:v>
                </c:pt>
                <c:pt idx="152">
                  <c:v>-0.57225005687347097</c:v>
                </c:pt>
                <c:pt idx="153">
                  <c:v>-0.64911390392891555</c:v>
                </c:pt>
                <c:pt idx="154">
                  <c:v>-0.83667335382532582</c:v>
                </c:pt>
                <c:pt idx="155">
                  <c:v>-0.68824710410573409</c:v>
                </c:pt>
                <c:pt idx="156">
                  <c:v>-0.66805847204718216</c:v>
                </c:pt>
                <c:pt idx="157">
                  <c:v>-0.61211900873659875</c:v>
                </c:pt>
                <c:pt idx="158">
                  <c:v>-0.63822395067706139</c:v>
                </c:pt>
                <c:pt idx="159">
                  <c:v>-0.49384927594580802</c:v>
                </c:pt>
                <c:pt idx="160">
                  <c:v>-0.21898839556772515</c:v>
                </c:pt>
                <c:pt idx="161">
                  <c:v>-0.20778480012162004</c:v>
                </c:pt>
                <c:pt idx="162">
                  <c:v>-0.49470641946173199</c:v>
                </c:pt>
                <c:pt idx="163">
                  <c:v>-0.35001720635181427</c:v>
                </c:pt>
                <c:pt idx="164">
                  <c:v>-0.20890189167850831</c:v>
                </c:pt>
                <c:pt idx="165">
                  <c:v>-0.14360662871906288</c:v>
                </c:pt>
                <c:pt idx="166">
                  <c:v>-0.19939893954612786</c:v>
                </c:pt>
                <c:pt idx="167">
                  <c:v>2.4246811698177884E-3</c:v>
                </c:pt>
                <c:pt idx="168">
                  <c:v>-0.43537031085277716</c:v>
                </c:pt>
                <c:pt idx="169">
                  <c:v>-0.51940155064115123</c:v>
                </c:pt>
                <c:pt idx="170">
                  <c:v>9.3362653799749631E-2</c:v>
                </c:pt>
                <c:pt idx="171">
                  <c:v>-0.11860058322578432</c:v>
                </c:pt>
                <c:pt idx="172">
                  <c:v>0.29978247886223525</c:v>
                </c:pt>
                <c:pt idx="173">
                  <c:v>-3.549394959200395E-2</c:v>
                </c:pt>
                <c:pt idx="174">
                  <c:v>0.38100376496513838</c:v>
                </c:pt>
                <c:pt idx="175">
                  <c:v>-0.12506502438371167</c:v>
                </c:pt>
                <c:pt idx="176">
                  <c:v>-0.77836583293368189</c:v>
                </c:pt>
                <c:pt idx="177">
                  <c:v>-0.45710998817250043</c:v>
                </c:pt>
                <c:pt idx="178">
                  <c:v>1.1500255633977654</c:v>
                </c:pt>
                <c:pt idx="179">
                  <c:v>3.9539077523639259</c:v>
                </c:pt>
                <c:pt idx="180">
                  <c:v>3.5666537155405584</c:v>
                </c:pt>
                <c:pt idx="181">
                  <c:v>3.8505701668769943</c:v>
                </c:pt>
                <c:pt idx="182">
                  <c:v>-0.76083025901340495</c:v>
                </c:pt>
                <c:pt idx="183">
                  <c:v>-0.68997879959084663</c:v>
                </c:pt>
                <c:pt idx="184">
                  <c:v>-0.64854802757609142</c:v>
                </c:pt>
                <c:pt idx="185">
                  <c:v>-0.87890870263456811</c:v>
                </c:pt>
                <c:pt idx="186">
                  <c:v>-0.77863155861222166</c:v>
                </c:pt>
                <c:pt idx="187">
                  <c:v>-0.54521216507865944</c:v>
                </c:pt>
                <c:pt idx="188">
                  <c:v>-0.60181597618310279</c:v>
                </c:pt>
                <c:pt idx="189">
                  <c:v>-0.67138051489119266</c:v>
                </c:pt>
                <c:pt idx="190">
                  <c:v>-0.61536132712713487</c:v>
                </c:pt>
                <c:pt idx="191">
                  <c:v>-0.57763570075469206</c:v>
                </c:pt>
                <c:pt idx="192">
                  <c:v>-0.62642188051136416</c:v>
                </c:pt>
                <c:pt idx="193">
                  <c:v>0.48596930494676138</c:v>
                </c:pt>
                <c:pt idx="194">
                  <c:v>-0.38910307269492178</c:v>
                </c:pt>
                <c:pt idx="195">
                  <c:v>-0.63220313592245359</c:v>
                </c:pt>
                <c:pt idx="196">
                  <c:v>0.22755436692549136</c:v>
                </c:pt>
                <c:pt idx="197">
                  <c:v>-0.23680050584828377</c:v>
                </c:pt>
                <c:pt idx="198">
                  <c:v>3.5459369425233672E-2</c:v>
                </c:pt>
                <c:pt idx="199">
                  <c:v>-0.19302177896210132</c:v>
                </c:pt>
                <c:pt idx="200">
                  <c:v>-5.8363465583028434E-2</c:v>
                </c:pt>
                <c:pt idx="201">
                  <c:v>-0.21751235589709572</c:v>
                </c:pt>
                <c:pt idx="202">
                  <c:v>-9.7338943586948473E-2</c:v>
                </c:pt>
                <c:pt idx="203">
                  <c:v>-0.13228655756072399</c:v>
                </c:pt>
                <c:pt idx="204">
                  <c:v>-0.43179650743605974</c:v>
                </c:pt>
                <c:pt idx="205">
                  <c:v>-0.11408612632478497</c:v>
                </c:pt>
                <c:pt idx="206">
                  <c:v>-9.9705494313660326E-2</c:v>
                </c:pt>
                <c:pt idx="207">
                  <c:v>-0.316216168149132</c:v>
                </c:pt>
                <c:pt idx="208">
                  <c:v>-0.21486809425380948</c:v>
                </c:pt>
                <c:pt idx="209">
                  <c:v>-4.6949041830089848E-2</c:v>
                </c:pt>
                <c:pt idx="210">
                  <c:v>0.21434214677753188</c:v>
                </c:pt>
                <c:pt idx="211">
                  <c:v>0.34553365155995164</c:v>
                </c:pt>
                <c:pt idx="212">
                  <c:v>0.47928416143421476</c:v>
                </c:pt>
                <c:pt idx="213">
                  <c:v>0.64911936943455062</c:v>
                </c:pt>
                <c:pt idx="214">
                  <c:v>0.37749737449657167</c:v>
                </c:pt>
                <c:pt idx="215">
                  <c:v>0.10541673960214511</c:v>
                </c:pt>
                <c:pt idx="216">
                  <c:v>2.6530206169223448E-2</c:v>
                </c:pt>
                <c:pt idx="217">
                  <c:v>-4.0631782496338614E-2</c:v>
                </c:pt>
                <c:pt idx="218">
                  <c:v>8.7171520095880445E-2</c:v>
                </c:pt>
                <c:pt idx="219">
                  <c:v>7.4253654208432343E-2</c:v>
                </c:pt>
                <c:pt idx="220">
                  <c:v>-8.35295921415408E-3</c:v>
                </c:pt>
                <c:pt idx="221">
                  <c:v>-0.30937076249521994</c:v>
                </c:pt>
                <c:pt idx="222">
                  <c:v>-0.14379935348099879</c:v>
                </c:pt>
                <c:pt idx="223">
                  <c:v>-0.17826191633081417</c:v>
                </c:pt>
                <c:pt idx="224">
                  <c:v>6.5267138253395099E-2</c:v>
                </c:pt>
                <c:pt idx="225">
                  <c:v>0.23441190191910982</c:v>
                </c:pt>
                <c:pt idx="226">
                  <c:v>-6.2995717756358968E-2</c:v>
                </c:pt>
                <c:pt idx="227">
                  <c:v>0.11589041884631257</c:v>
                </c:pt>
                <c:pt idx="228">
                  <c:v>0.28869783243882224</c:v>
                </c:pt>
                <c:pt idx="229">
                  <c:v>0.24514942311482657</c:v>
                </c:pt>
                <c:pt idx="230">
                  <c:v>0.17082323824606302</c:v>
                </c:pt>
                <c:pt idx="231">
                  <c:v>0.31015544127544037</c:v>
                </c:pt>
                <c:pt idx="232">
                  <c:v>0.28990454237424146</c:v>
                </c:pt>
                <c:pt idx="233">
                  <c:v>0.38542643833056561</c:v>
                </c:pt>
                <c:pt idx="234">
                  <c:v>0.27399886266018847</c:v>
                </c:pt>
                <c:pt idx="235">
                  <c:v>0.25060424022350986</c:v>
                </c:pt>
                <c:pt idx="236">
                  <c:v>-0.44687727941053113</c:v>
                </c:pt>
                <c:pt idx="237">
                  <c:v>0.5004235747428678</c:v>
                </c:pt>
                <c:pt idx="238">
                  <c:v>8.1526607701685433E-2</c:v>
                </c:pt>
                <c:pt idx="239">
                  <c:v>0.66994193586364037</c:v>
                </c:pt>
                <c:pt idx="240">
                  <c:v>-4.7409065344831047</c:v>
                </c:pt>
                <c:pt idx="241">
                  <c:v>-4.5635459901047257</c:v>
                </c:pt>
                <c:pt idx="242">
                  <c:v>-3.5988652243728043</c:v>
                </c:pt>
                <c:pt idx="243">
                  <c:v>-0.35949627069890927</c:v>
                </c:pt>
                <c:pt idx="244">
                  <c:v>-3.0258660155106015E-2</c:v>
                </c:pt>
                <c:pt idx="245">
                  <c:v>-0.10398273369969289</c:v>
                </c:pt>
                <c:pt idx="246">
                  <c:v>-0.15188430844689058</c:v>
                </c:pt>
                <c:pt idx="247">
                  <c:v>8.843131760443744E-2</c:v>
                </c:pt>
                <c:pt idx="248">
                  <c:v>3.113803365410282E-2</c:v>
                </c:pt>
                <c:pt idx="249">
                  <c:v>0.18679417009051485</c:v>
                </c:pt>
                <c:pt idx="250">
                  <c:v>0.92345583896780736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9-9444-8A46-81834DCE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391072"/>
        <c:axId val="1986948143"/>
      </c:lineChart>
      <c:catAx>
        <c:axId val="14223910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48143"/>
        <c:crosses val="autoZero"/>
        <c:auto val="1"/>
        <c:lblAlgn val="ctr"/>
        <c:lblOffset val="100"/>
        <c:noMultiLvlLbl val="0"/>
      </c:catAx>
      <c:valAx>
        <c:axId val="19869481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9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'BT_SPY-IVV'!$L$1</c:f>
              <c:strCache>
                <c:ptCount val="1"/>
                <c:pt idx="0">
                  <c:v>Equity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'BT_SPY-IVV'!$A$2:$A$252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'BT_SPY-IVV'!$L$2:$L$252</c:f>
              <c:numCache>
                <c:formatCode>General</c:formatCode>
                <c:ptCount val="25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101.68643006955062</c:v>
                </c:pt>
                <c:pt idx="61">
                  <c:v>101.69632677801894</c:v>
                </c:pt>
                <c:pt idx="62">
                  <c:v>101.87326535560373</c:v>
                </c:pt>
                <c:pt idx="63">
                  <c:v>101.87326535560373</c:v>
                </c:pt>
                <c:pt idx="64">
                  <c:v>101.87326535560373</c:v>
                </c:pt>
                <c:pt idx="65">
                  <c:v>101.87326535560373</c:v>
                </c:pt>
                <c:pt idx="66">
                  <c:v>101.87326535560373</c:v>
                </c:pt>
                <c:pt idx="67">
                  <c:v>101.87326535560373</c:v>
                </c:pt>
                <c:pt idx="68">
                  <c:v>101.87326535560373</c:v>
                </c:pt>
                <c:pt idx="69">
                  <c:v>101.87326535560373</c:v>
                </c:pt>
                <c:pt idx="70">
                  <c:v>101.87326535560373</c:v>
                </c:pt>
                <c:pt idx="71">
                  <c:v>101.87326535560373</c:v>
                </c:pt>
                <c:pt idx="72">
                  <c:v>101.87326535560373</c:v>
                </c:pt>
                <c:pt idx="73">
                  <c:v>101.87326535560373</c:v>
                </c:pt>
                <c:pt idx="74">
                  <c:v>101.87326535560373</c:v>
                </c:pt>
                <c:pt idx="75">
                  <c:v>101.87326535560373</c:v>
                </c:pt>
                <c:pt idx="76">
                  <c:v>101.87326535560373</c:v>
                </c:pt>
                <c:pt idx="77">
                  <c:v>101.87326535560373</c:v>
                </c:pt>
                <c:pt idx="78">
                  <c:v>101.87326535560373</c:v>
                </c:pt>
                <c:pt idx="79">
                  <c:v>101.87326535560373</c:v>
                </c:pt>
                <c:pt idx="80">
                  <c:v>101.87326535560373</c:v>
                </c:pt>
                <c:pt idx="81">
                  <c:v>101.87326535560373</c:v>
                </c:pt>
                <c:pt idx="82">
                  <c:v>101.87326535560373</c:v>
                </c:pt>
                <c:pt idx="83">
                  <c:v>101.87326535560373</c:v>
                </c:pt>
                <c:pt idx="84">
                  <c:v>101.87326535560373</c:v>
                </c:pt>
                <c:pt idx="85">
                  <c:v>101.87326535560373</c:v>
                </c:pt>
                <c:pt idx="86">
                  <c:v>101.87326535560373</c:v>
                </c:pt>
                <c:pt idx="87">
                  <c:v>101.87326535560373</c:v>
                </c:pt>
                <c:pt idx="88">
                  <c:v>101.87326535560373</c:v>
                </c:pt>
                <c:pt idx="89">
                  <c:v>101.87326535560373</c:v>
                </c:pt>
                <c:pt idx="90">
                  <c:v>101.87326535560373</c:v>
                </c:pt>
                <c:pt idx="91">
                  <c:v>101.87326535560373</c:v>
                </c:pt>
                <c:pt idx="92">
                  <c:v>101.87326535560373</c:v>
                </c:pt>
                <c:pt idx="93">
                  <c:v>101.87326535560373</c:v>
                </c:pt>
                <c:pt idx="94">
                  <c:v>101.87326535560373</c:v>
                </c:pt>
                <c:pt idx="95">
                  <c:v>101.87326535560373</c:v>
                </c:pt>
                <c:pt idx="96">
                  <c:v>101.87326535560373</c:v>
                </c:pt>
                <c:pt idx="97">
                  <c:v>101.87326535560373</c:v>
                </c:pt>
                <c:pt idx="98">
                  <c:v>102.16608422315016</c:v>
                </c:pt>
                <c:pt idx="99">
                  <c:v>101.99905007836969</c:v>
                </c:pt>
                <c:pt idx="100">
                  <c:v>102.21590346296966</c:v>
                </c:pt>
                <c:pt idx="101">
                  <c:v>102.38744443574387</c:v>
                </c:pt>
                <c:pt idx="102">
                  <c:v>102.21534065929484</c:v>
                </c:pt>
                <c:pt idx="103">
                  <c:v>102.82838663303801</c:v>
                </c:pt>
                <c:pt idx="104">
                  <c:v>102.82838663303801</c:v>
                </c:pt>
                <c:pt idx="105">
                  <c:v>102.82838663303801</c:v>
                </c:pt>
                <c:pt idx="106">
                  <c:v>107.23667549958276</c:v>
                </c:pt>
                <c:pt idx="107">
                  <c:v>106.96167803681334</c:v>
                </c:pt>
                <c:pt idx="108">
                  <c:v>107.29898055934552</c:v>
                </c:pt>
                <c:pt idx="109">
                  <c:v>108.53169591007168</c:v>
                </c:pt>
                <c:pt idx="110">
                  <c:v>108.00276699649203</c:v>
                </c:pt>
                <c:pt idx="111">
                  <c:v>108.00276699649203</c:v>
                </c:pt>
                <c:pt idx="112">
                  <c:v>108.00276699649203</c:v>
                </c:pt>
                <c:pt idx="113">
                  <c:v>108.00276699649203</c:v>
                </c:pt>
                <c:pt idx="114">
                  <c:v>108.00276699649203</c:v>
                </c:pt>
                <c:pt idx="115">
                  <c:v>108.00276699649203</c:v>
                </c:pt>
                <c:pt idx="116">
                  <c:v>108.00276699649203</c:v>
                </c:pt>
                <c:pt idx="117">
                  <c:v>108.00276699649203</c:v>
                </c:pt>
                <c:pt idx="118">
                  <c:v>108.00276699649203</c:v>
                </c:pt>
                <c:pt idx="119">
                  <c:v>108.00276699649203</c:v>
                </c:pt>
                <c:pt idx="120">
                  <c:v>108.00276699649203</c:v>
                </c:pt>
                <c:pt idx="121">
                  <c:v>107.99666997454449</c:v>
                </c:pt>
                <c:pt idx="122">
                  <c:v>109.59226621279402</c:v>
                </c:pt>
                <c:pt idx="123">
                  <c:v>109.59226621279402</c:v>
                </c:pt>
                <c:pt idx="124">
                  <c:v>109.59226621279402</c:v>
                </c:pt>
                <c:pt idx="125">
                  <c:v>109.59226621279402</c:v>
                </c:pt>
                <c:pt idx="126">
                  <c:v>109.59226621279402</c:v>
                </c:pt>
                <c:pt idx="127">
                  <c:v>109.59226621279402</c:v>
                </c:pt>
                <c:pt idx="128">
                  <c:v>109.59226621279402</c:v>
                </c:pt>
                <c:pt idx="129">
                  <c:v>109.59226621279402</c:v>
                </c:pt>
                <c:pt idx="130">
                  <c:v>109.59226621279402</c:v>
                </c:pt>
                <c:pt idx="131">
                  <c:v>109.59226621279402</c:v>
                </c:pt>
                <c:pt idx="132">
                  <c:v>109.59226621279402</c:v>
                </c:pt>
                <c:pt idx="133">
                  <c:v>109.59226621279402</c:v>
                </c:pt>
                <c:pt idx="134">
                  <c:v>109.59226621279402</c:v>
                </c:pt>
                <c:pt idx="135">
                  <c:v>109.59226621279402</c:v>
                </c:pt>
                <c:pt idx="136">
                  <c:v>109.59226621279402</c:v>
                </c:pt>
                <c:pt idx="137">
                  <c:v>109.59226621279402</c:v>
                </c:pt>
                <c:pt idx="138">
                  <c:v>109.59226621279402</c:v>
                </c:pt>
                <c:pt idx="139">
                  <c:v>109.59226621279402</c:v>
                </c:pt>
                <c:pt idx="140">
                  <c:v>109.59226621279402</c:v>
                </c:pt>
                <c:pt idx="141">
                  <c:v>109.59226621279402</c:v>
                </c:pt>
                <c:pt idx="142">
                  <c:v>109.59226621279402</c:v>
                </c:pt>
                <c:pt idx="143">
                  <c:v>109.59226621279402</c:v>
                </c:pt>
                <c:pt idx="144">
                  <c:v>109.59226621279402</c:v>
                </c:pt>
                <c:pt idx="145">
                  <c:v>109.59226621279402</c:v>
                </c:pt>
                <c:pt idx="146">
                  <c:v>109.59226621279402</c:v>
                </c:pt>
                <c:pt idx="147">
                  <c:v>109.59226621279402</c:v>
                </c:pt>
                <c:pt idx="148">
                  <c:v>109.59226621279402</c:v>
                </c:pt>
                <c:pt idx="149">
                  <c:v>109.59226621279402</c:v>
                </c:pt>
                <c:pt idx="150">
                  <c:v>109.59226621279402</c:v>
                </c:pt>
                <c:pt idx="151">
                  <c:v>109.59226621279402</c:v>
                </c:pt>
                <c:pt idx="152">
                  <c:v>109.59226621279402</c:v>
                </c:pt>
                <c:pt idx="153">
                  <c:v>109.59226621279402</c:v>
                </c:pt>
                <c:pt idx="154">
                  <c:v>109.59226621279402</c:v>
                </c:pt>
                <c:pt idx="155">
                  <c:v>109.59226621279402</c:v>
                </c:pt>
                <c:pt idx="156">
                  <c:v>109.59226621279402</c:v>
                </c:pt>
                <c:pt idx="157">
                  <c:v>109.59226621279402</c:v>
                </c:pt>
                <c:pt idx="158">
                  <c:v>109.59226621279402</c:v>
                </c:pt>
                <c:pt idx="159">
                  <c:v>109.59226621279402</c:v>
                </c:pt>
                <c:pt idx="160">
                  <c:v>109.59226621279402</c:v>
                </c:pt>
                <c:pt idx="161">
                  <c:v>109.59226621279402</c:v>
                </c:pt>
                <c:pt idx="162">
                  <c:v>109.59226621279402</c:v>
                </c:pt>
                <c:pt idx="163">
                  <c:v>109.59226621279402</c:v>
                </c:pt>
                <c:pt idx="164">
                  <c:v>109.59226621279402</c:v>
                </c:pt>
                <c:pt idx="165">
                  <c:v>109.59226621279402</c:v>
                </c:pt>
                <c:pt idx="166">
                  <c:v>109.59226621279402</c:v>
                </c:pt>
                <c:pt idx="167">
                  <c:v>109.59226621279402</c:v>
                </c:pt>
                <c:pt idx="168">
                  <c:v>109.59226621279402</c:v>
                </c:pt>
                <c:pt idx="169">
                  <c:v>109.59226621279402</c:v>
                </c:pt>
                <c:pt idx="170">
                  <c:v>109.59226621279402</c:v>
                </c:pt>
                <c:pt idx="171">
                  <c:v>109.59226621279402</c:v>
                </c:pt>
                <c:pt idx="172">
                  <c:v>109.59226621279402</c:v>
                </c:pt>
                <c:pt idx="173">
                  <c:v>109.59226621279402</c:v>
                </c:pt>
                <c:pt idx="174">
                  <c:v>109.59226621279402</c:v>
                </c:pt>
                <c:pt idx="175">
                  <c:v>109.59226621279402</c:v>
                </c:pt>
                <c:pt idx="176">
                  <c:v>109.59226621279402</c:v>
                </c:pt>
                <c:pt idx="177">
                  <c:v>109.59226621279402</c:v>
                </c:pt>
                <c:pt idx="178">
                  <c:v>109.59226621279402</c:v>
                </c:pt>
                <c:pt idx="179">
                  <c:v>109.59226621279402</c:v>
                </c:pt>
                <c:pt idx="180">
                  <c:v>109.84481912717513</c:v>
                </c:pt>
                <c:pt idx="181">
                  <c:v>109.84481912717513</c:v>
                </c:pt>
                <c:pt idx="182">
                  <c:v>112.15319803587738</c:v>
                </c:pt>
                <c:pt idx="183">
                  <c:v>112.12782117948848</c:v>
                </c:pt>
                <c:pt idx="184">
                  <c:v>112.11847425060921</c:v>
                </c:pt>
                <c:pt idx="185">
                  <c:v>112.2477101636207</c:v>
                </c:pt>
                <c:pt idx="186">
                  <c:v>112.20998432603938</c:v>
                </c:pt>
                <c:pt idx="187">
                  <c:v>112.10043346397151</c:v>
                </c:pt>
                <c:pt idx="188">
                  <c:v>112.13913504606614</c:v>
                </c:pt>
                <c:pt idx="189">
                  <c:v>112.18260433485852</c:v>
                </c:pt>
                <c:pt idx="190">
                  <c:v>112.15836323474161</c:v>
                </c:pt>
                <c:pt idx="191">
                  <c:v>112.14615881663576</c:v>
                </c:pt>
                <c:pt idx="192">
                  <c:v>112.17467456408849</c:v>
                </c:pt>
                <c:pt idx="193">
                  <c:v>111.60493786737902</c:v>
                </c:pt>
                <c:pt idx="194">
                  <c:v>111.60493786737902</c:v>
                </c:pt>
                <c:pt idx="195">
                  <c:v>111.60493786737902</c:v>
                </c:pt>
                <c:pt idx="196">
                  <c:v>111.60493786737902</c:v>
                </c:pt>
                <c:pt idx="197">
                  <c:v>111.60493786737902</c:v>
                </c:pt>
                <c:pt idx="198">
                  <c:v>111.60493786737902</c:v>
                </c:pt>
                <c:pt idx="199">
                  <c:v>111.60493786737902</c:v>
                </c:pt>
                <c:pt idx="200">
                  <c:v>111.60493786737902</c:v>
                </c:pt>
                <c:pt idx="201">
                  <c:v>111.60493786737902</c:v>
                </c:pt>
                <c:pt idx="202">
                  <c:v>111.60493786737902</c:v>
                </c:pt>
                <c:pt idx="203">
                  <c:v>111.60493786737902</c:v>
                </c:pt>
                <c:pt idx="204">
                  <c:v>111.60493786737902</c:v>
                </c:pt>
                <c:pt idx="205">
                  <c:v>111.60493786737902</c:v>
                </c:pt>
                <c:pt idx="206">
                  <c:v>111.60493786737902</c:v>
                </c:pt>
                <c:pt idx="207">
                  <c:v>111.60493786737902</c:v>
                </c:pt>
                <c:pt idx="208">
                  <c:v>111.60493786737902</c:v>
                </c:pt>
                <c:pt idx="209">
                  <c:v>111.60493786737902</c:v>
                </c:pt>
                <c:pt idx="210">
                  <c:v>111.60493786737902</c:v>
                </c:pt>
                <c:pt idx="211">
                  <c:v>111.60493786737902</c:v>
                </c:pt>
                <c:pt idx="212">
                  <c:v>111.60493786737902</c:v>
                </c:pt>
                <c:pt idx="213">
                  <c:v>111.60493786737902</c:v>
                </c:pt>
                <c:pt idx="214">
                  <c:v>111.60493786737902</c:v>
                </c:pt>
                <c:pt idx="215">
                  <c:v>111.60493786737902</c:v>
                </c:pt>
                <c:pt idx="216">
                  <c:v>111.60493786737902</c:v>
                </c:pt>
                <c:pt idx="217">
                  <c:v>111.60493786737902</c:v>
                </c:pt>
                <c:pt idx="218">
                  <c:v>111.60493786737902</c:v>
                </c:pt>
                <c:pt idx="219">
                  <c:v>111.60493786737902</c:v>
                </c:pt>
                <c:pt idx="220">
                  <c:v>111.60493786737902</c:v>
                </c:pt>
                <c:pt idx="221">
                  <c:v>111.60493786737902</c:v>
                </c:pt>
                <c:pt idx="222">
                  <c:v>111.60493786737902</c:v>
                </c:pt>
                <c:pt idx="223">
                  <c:v>111.60493786737902</c:v>
                </c:pt>
                <c:pt idx="224">
                  <c:v>111.60493786737902</c:v>
                </c:pt>
                <c:pt idx="225">
                  <c:v>111.60493786737902</c:v>
                </c:pt>
                <c:pt idx="226">
                  <c:v>111.60493786737902</c:v>
                </c:pt>
                <c:pt idx="227">
                  <c:v>111.60493786737902</c:v>
                </c:pt>
                <c:pt idx="228">
                  <c:v>111.60493786737902</c:v>
                </c:pt>
                <c:pt idx="229">
                  <c:v>111.60493786737902</c:v>
                </c:pt>
                <c:pt idx="230">
                  <c:v>111.60493786737902</c:v>
                </c:pt>
                <c:pt idx="231">
                  <c:v>111.60493786737902</c:v>
                </c:pt>
                <c:pt idx="232">
                  <c:v>111.60493786737902</c:v>
                </c:pt>
                <c:pt idx="233">
                  <c:v>111.60493786737902</c:v>
                </c:pt>
                <c:pt idx="234">
                  <c:v>111.60493786737902</c:v>
                </c:pt>
                <c:pt idx="235">
                  <c:v>111.60493786737902</c:v>
                </c:pt>
                <c:pt idx="236">
                  <c:v>111.60493786737902</c:v>
                </c:pt>
                <c:pt idx="237">
                  <c:v>111.60493786737902</c:v>
                </c:pt>
                <c:pt idx="238">
                  <c:v>111.60493786737902</c:v>
                </c:pt>
                <c:pt idx="239">
                  <c:v>111.60493786737902</c:v>
                </c:pt>
                <c:pt idx="240">
                  <c:v>111.60493786737902</c:v>
                </c:pt>
                <c:pt idx="241">
                  <c:v>111.65485267439419</c:v>
                </c:pt>
                <c:pt idx="242">
                  <c:v>111.65485267439419</c:v>
                </c:pt>
                <c:pt idx="243">
                  <c:v>113.17772826216776</c:v>
                </c:pt>
                <c:pt idx="244">
                  <c:v>113.17772826216776</c:v>
                </c:pt>
                <c:pt idx="245">
                  <c:v>113.17772826216776</c:v>
                </c:pt>
                <c:pt idx="246">
                  <c:v>113.17772826216776</c:v>
                </c:pt>
                <c:pt idx="247">
                  <c:v>113.17772826216776</c:v>
                </c:pt>
                <c:pt idx="248">
                  <c:v>113.17772826216776</c:v>
                </c:pt>
                <c:pt idx="249">
                  <c:v>113.17772826216776</c:v>
                </c:pt>
                <c:pt idx="250">
                  <c:v>113.17772826216776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8A-0742-A858-BA4CC49DF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04928"/>
        <c:axId val="663706640"/>
      </c:lineChart>
      <c:catAx>
        <c:axId val="6637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06640"/>
        <c:crosses val="autoZero"/>
        <c:auto val="1"/>
        <c:lblAlgn val="ctr"/>
        <c:lblOffset val="100"/>
        <c:noMultiLvlLbl val="0"/>
      </c:catAx>
      <c:valAx>
        <c:axId val="6637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0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'BT-SPY_EEM'!$L$1</c:f>
              <c:strCache>
                <c:ptCount val="1"/>
                <c:pt idx="0">
                  <c:v>Equity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'BT-SPY_EEM'!$A$2:$A$260</c:f>
              <c:strCache>
                <c:ptCount val="251"/>
                <c:pt idx="0">
                  <c:v>09/10/2025</c:v>
                </c:pt>
                <c:pt idx="1">
                  <c:v>09/09/2025</c:v>
                </c:pt>
                <c:pt idx="2">
                  <c:v>09/08/2025</c:v>
                </c:pt>
                <c:pt idx="3">
                  <c:v>09/05/2025</c:v>
                </c:pt>
                <c:pt idx="4">
                  <c:v>09/04/2025</c:v>
                </c:pt>
                <c:pt idx="5">
                  <c:v>09/03/2025</c:v>
                </c:pt>
                <c:pt idx="6">
                  <c:v>09/02/2025</c:v>
                </c:pt>
                <c:pt idx="7">
                  <c:v>08/29/2025</c:v>
                </c:pt>
                <c:pt idx="8">
                  <c:v>08/28/2025</c:v>
                </c:pt>
                <c:pt idx="9">
                  <c:v>08/27/2025</c:v>
                </c:pt>
                <c:pt idx="10">
                  <c:v>08/26/2025</c:v>
                </c:pt>
                <c:pt idx="11">
                  <c:v>08/25/2025</c:v>
                </c:pt>
                <c:pt idx="12">
                  <c:v>08/22/2025</c:v>
                </c:pt>
                <c:pt idx="13">
                  <c:v>08/21/2025</c:v>
                </c:pt>
                <c:pt idx="14">
                  <c:v>08/20/2025</c:v>
                </c:pt>
                <c:pt idx="15">
                  <c:v>08/19/2025</c:v>
                </c:pt>
                <c:pt idx="16">
                  <c:v>08/18/2025</c:v>
                </c:pt>
                <c:pt idx="17">
                  <c:v>08/15/2025</c:v>
                </c:pt>
                <c:pt idx="18">
                  <c:v>08/14/2025</c:v>
                </c:pt>
                <c:pt idx="19">
                  <c:v>08/13/2025</c:v>
                </c:pt>
                <c:pt idx="20">
                  <c:v>08/12/2025</c:v>
                </c:pt>
                <c:pt idx="21">
                  <c:v>08/11/2025</c:v>
                </c:pt>
                <c:pt idx="22">
                  <c:v>08/08/2025</c:v>
                </c:pt>
                <c:pt idx="23">
                  <c:v>08/07/2025</c:v>
                </c:pt>
                <c:pt idx="24">
                  <c:v>08/06/2025</c:v>
                </c:pt>
                <c:pt idx="25">
                  <c:v>08/05/2025</c:v>
                </c:pt>
                <c:pt idx="26">
                  <c:v>08/04/2025</c:v>
                </c:pt>
                <c:pt idx="27">
                  <c:v>08/01/2025</c:v>
                </c:pt>
                <c:pt idx="28">
                  <c:v>07/31/2025</c:v>
                </c:pt>
                <c:pt idx="29">
                  <c:v>07/30/2025</c:v>
                </c:pt>
                <c:pt idx="30">
                  <c:v>07/29/2025</c:v>
                </c:pt>
                <c:pt idx="31">
                  <c:v>07/28/2025</c:v>
                </c:pt>
                <c:pt idx="32">
                  <c:v>07/25/2025</c:v>
                </c:pt>
                <c:pt idx="33">
                  <c:v>07/24/2025</c:v>
                </c:pt>
                <c:pt idx="34">
                  <c:v>07/23/2025</c:v>
                </c:pt>
                <c:pt idx="35">
                  <c:v>07/22/2025</c:v>
                </c:pt>
                <c:pt idx="36">
                  <c:v>07/21/2025</c:v>
                </c:pt>
                <c:pt idx="37">
                  <c:v>07/18/2025</c:v>
                </c:pt>
                <c:pt idx="38">
                  <c:v>07/17/2025</c:v>
                </c:pt>
                <c:pt idx="39">
                  <c:v>07/16/2025</c:v>
                </c:pt>
                <c:pt idx="40">
                  <c:v>07/15/2025</c:v>
                </c:pt>
                <c:pt idx="41">
                  <c:v>07/14/2025</c:v>
                </c:pt>
                <c:pt idx="42">
                  <c:v>07/11/2025</c:v>
                </c:pt>
                <c:pt idx="43">
                  <c:v>07/10/2025</c:v>
                </c:pt>
                <c:pt idx="44">
                  <c:v>07/09/2025</c:v>
                </c:pt>
                <c:pt idx="45">
                  <c:v>07/08/2025</c:v>
                </c:pt>
                <c:pt idx="46">
                  <c:v>07/07/2025</c:v>
                </c:pt>
                <c:pt idx="47">
                  <c:v>07/03/2025</c:v>
                </c:pt>
                <c:pt idx="48">
                  <c:v>07/02/2025</c:v>
                </c:pt>
                <c:pt idx="49">
                  <c:v>07/01/2025</c:v>
                </c:pt>
                <c:pt idx="50">
                  <c:v>06/30/2025</c:v>
                </c:pt>
                <c:pt idx="51">
                  <c:v>06/27/2025</c:v>
                </c:pt>
                <c:pt idx="52">
                  <c:v>06/26/2025</c:v>
                </c:pt>
                <c:pt idx="53">
                  <c:v>06/25/2025</c:v>
                </c:pt>
                <c:pt idx="54">
                  <c:v>06/24/2025</c:v>
                </c:pt>
                <c:pt idx="55">
                  <c:v>06/23/2025</c:v>
                </c:pt>
                <c:pt idx="56">
                  <c:v>06/20/2025</c:v>
                </c:pt>
                <c:pt idx="57">
                  <c:v>06/18/2025</c:v>
                </c:pt>
                <c:pt idx="58">
                  <c:v>06/17/2025</c:v>
                </c:pt>
                <c:pt idx="59">
                  <c:v>06/16/2025</c:v>
                </c:pt>
                <c:pt idx="60">
                  <c:v>06/13/2025</c:v>
                </c:pt>
                <c:pt idx="61">
                  <c:v>06/12/2025</c:v>
                </c:pt>
                <c:pt idx="62">
                  <c:v>06/11/2025</c:v>
                </c:pt>
                <c:pt idx="63">
                  <c:v>06/10/2025</c:v>
                </c:pt>
                <c:pt idx="64">
                  <c:v>06/09/2025</c:v>
                </c:pt>
                <c:pt idx="65">
                  <c:v>06/06/2025</c:v>
                </c:pt>
                <c:pt idx="66">
                  <c:v>06/05/2025</c:v>
                </c:pt>
                <c:pt idx="67">
                  <c:v>06/04/2025</c:v>
                </c:pt>
                <c:pt idx="68">
                  <c:v>06/03/2025</c:v>
                </c:pt>
                <c:pt idx="69">
                  <c:v>06/02/2025</c:v>
                </c:pt>
                <c:pt idx="70">
                  <c:v>05/30/2025</c:v>
                </c:pt>
                <c:pt idx="71">
                  <c:v>05/29/2025</c:v>
                </c:pt>
                <c:pt idx="72">
                  <c:v>05/28/2025</c:v>
                </c:pt>
                <c:pt idx="73">
                  <c:v>05/27/2025</c:v>
                </c:pt>
                <c:pt idx="74">
                  <c:v>05/23/2025</c:v>
                </c:pt>
                <c:pt idx="75">
                  <c:v>05/22/2025</c:v>
                </c:pt>
                <c:pt idx="76">
                  <c:v>05/21/2025</c:v>
                </c:pt>
                <c:pt idx="77">
                  <c:v>05/20/2025</c:v>
                </c:pt>
                <c:pt idx="78">
                  <c:v>05/19/2025</c:v>
                </c:pt>
                <c:pt idx="79">
                  <c:v>05/16/2025</c:v>
                </c:pt>
                <c:pt idx="80">
                  <c:v>05/15/2025</c:v>
                </c:pt>
                <c:pt idx="81">
                  <c:v>05/14/2025</c:v>
                </c:pt>
                <c:pt idx="82">
                  <c:v>05/13/2025</c:v>
                </c:pt>
                <c:pt idx="83">
                  <c:v>05/12/2025</c:v>
                </c:pt>
                <c:pt idx="84">
                  <c:v>05/09/2025</c:v>
                </c:pt>
                <c:pt idx="85">
                  <c:v>05/08/2025</c:v>
                </c:pt>
                <c:pt idx="86">
                  <c:v>05/07/2025</c:v>
                </c:pt>
                <c:pt idx="87">
                  <c:v>05/06/2025</c:v>
                </c:pt>
                <c:pt idx="88">
                  <c:v>05/05/2025</c:v>
                </c:pt>
                <c:pt idx="89">
                  <c:v>05/02/2025</c:v>
                </c:pt>
                <c:pt idx="90">
                  <c:v>05/01/2025</c:v>
                </c:pt>
                <c:pt idx="91">
                  <c:v>04/30/2025</c:v>
                </c:pt>
                <c:pt idx="92">
                  <c:v>04/29/2025</c:v>
                </c:pt>
                <c:pt idx="93">
                  <c:v>04/28/2025</c:v>
                </c:pt>
                <c:pt idx="94">
                  <c:v>04/25/2025</c:v>
                </c:pt>
                <c:pt idx="95">
                  <c:v>04/24/2025</c:v>
                </c:pt>
                <c:pt idx="96">
                  <c:v>04/23/2025</c:v>
                </c:pt>
                <c:pt idx="97">
                  <c:v>04/22/2025</c:v>
                </c:pt>
                <c:pt idx="98">
                  <c:v>04/21/2025</c:v>
                </c:pt>
                <c:pt idx="99">
                  <c:v>04/17/2025</c:v>
                </c:pt>
                <c:pt idx="100">
                  <c:v>04/16/2025</c:v>
                </c:pt>
                <c:pt idx="101">
                  <c:v>04/15/2025</c:v>
                </c:pt>
                <c:pt idx="102">
                  <c:v>04/14/2025</c:v>
                </c:pt>
                <c:pt idx="103">
                  <c:v>04/11/2025</c:v>
                </c:pt>
                <c:pt idx="104">
                  <c:v>04/10/2025</c:v>
                </c:pt>
                <c:pt idx="105">
                  <c:v>04/09/2025</c:v>
                </c:pt>
                <c:pt idx="106">
                  <c:v>04/08/2025</c:v>
                </c:pt>
                <c:pt idx="107">
                  <c:v>04/07/2025</c:v>
                </c:pt>
                <c:pt idx="108">
                  <c:v>04/04/2025</c:v>
                </c:pt>
                <c:pt idx="109">
                  <c:v>04/03/2025</c:v>
                </c:pt>
                <c:pt idx="110">
                  <c:v>04/02/2025</c:v>
                </c:pt>
                <c:pt idx="111">
                  <c:v>04/01/2025</c:v>
                </c:pt>
                <c:pt idx="112">
                  <c:v>03/31/2025</c:v>
                </c:pt>
                <c:pt idx="113">
                  <c:v>03/28/2025</c:v>
                </c:pt>
                <c:pt idx="114">
                  <c:v>03/27/2025</c:v>
                </c:pt>
                <c:pt idx="115">
                  <c:v>03/26/2025</c:v>
                </c:pt>
                <c:pt idx="116">
                  <c:v>03/25/2025</c:v>
                </c:pt>
                <c:pt idx="117">
                  <c:v>03/24/2025</c:v>
                </c:pt>
                <c:pt idx="118">
                  <c:v>03/21/2025</c:v>
                </c:pt>
                <c:pt idx="119">
                  <c:v>03/20/2025</c:v>
                </c:pt>
                <c:pt idx="120">
                  <c:v>03/19/2025</c:v>
                </c:pt>
                <c:pt idx="121">
                  <c:v>03/18/2025</c:v>
                </c:pt>
                <c:pt idx="122">
                  <c:v>03/17/2025</c:v>
                </c:pt>
                <c:pt idx="123">
                  <c:v>03/14/2025</c:v>
                </c:pt>
                <c:pt idx="124">
                  <c:v>03/13/2025</c:v>
                </c:pt>
                <c:pt idx="125">
                  <c:v>03/12/2025</c:v>
                </c:pt>
                <c:pt idx="126">
                  <c:v>03/11/2025</c:v>
                </c:pt>
                <c:pt idx="127">
                  <c:v>03/10/2025</c:v>
                </c:pt>
                <c:pt idx="128">
                  <c:v>03/07/2025</c:v>
                </c:pt>
                <c:pt idx="129">
                  <c:v>03/06/2025</c:v>
                </c:pt>
                <c:pt idx="130">
                  <c:v>03/05/2025</c:v>
                </c:pt>
                <c:pt idx="131">
                  <c:v>03/04/2025</c:v>
                </c:pt>
                <c:pt idx="132">
                  <c:v>03/03/2025</c:v>
                </c:pt>
                <c:pt idx="133">
                  <c:v>02/28/2025</c:v>
                </c:pt>
                <c:pt idx="134">
                  <c:v>02/27/2025</c:v>
                </c:pt>
                <c:pt idx="135">
                  <c:v>02/26/2025</c:v>
                </c:pt>
                <c:pt idx="136">
                  <c:v>02/25/2025</c:v>
                </c:pt>
                <c:pt idx="137">
                  <c:v>02/24/2025</c:v>
                </c:pt>
                <c:pt idx="138">
                  <c:v>02/21/2025</c:v>
                </c:pt>
                <c:pt idx="139">
                  <c:v>02/20/2025</c:v>
                </c:pt>
                <c:pt idx="140">
                  <c:v>02/19/2025</c:v>
                </c:pt>
                <c:pt idx="141">
                  <c:v>02/18/2025</c:v>
                </c:pt>
                <c:pt idx="142">
                  <c:v>02/14/2025</c:v>
                </c:pt>
                <c:pt idx="143">
                  <c:v>02/13/2025</c:v>
                </c:pt>
                <c:pt idx="144">
                  <c:v>02/12/2025</c:v>
                </c:pt>
                <c:pt idx="145">
                  <c:v>02/11/2025</c:v>
                </c:pt>
                <c:pt idx="146">
                  <c:v>02/10/2025</c:v>
                </c:pt>
                <c:pt idx="147">
                  <c:v>02/07/2025</c:v>
                </c:pt>
                <c:pt idx="148">
                  <c:v>02/06/2025</c:v>
                </c:pt>
                <c:pt idx="149">
                  <c:v>02/05/2025</c:v>
                </c:pt>
                <c:pt idx="150">
                  <c:v>02/04/2025</c:v>
                </c:pt>
                <c:pt idx="151">
                  <c:v>02/03/2025</c:v>
                </c:pt>
                <c:pt idx="152">
                  <c:v>01/31/2025</c:v>
                </c:pt>
                <c:pt idx="153">
                  <c:v>01/30/2025</c:v>
                </c:pt>
                <c:pt idx="154">
                  <c:v>01/29/2025</c:v>
                </c:pt>
                <c:pt idx="155">
                  <c:v>01/28/2025</c:v>
                </c:pt>
                <c:pt idx="156">
                  <c:v>01/27/2025</c:v>
                </c:pt>
                <c:pt idx="157">
                  <c:v>01/24/2025</c:v>
                </c:pt>
                <c:pt idx="158">
                  <c:v>01/23/2025</c:v>
                </c:pt>
                <c:pt idx="159">
                  <c:v>01/22/2025</c:v>
                </c:pt>
                <c:pt idx="160">
                  <c:v>01/21/2025</c:v>
                </c:pt>
                <c:pt idx="161">
                  <c:v>01/17/2025</c:v>
                </c:pt>
                <c:pt idx="162">
                  <c:v>01/16/2025</c:v>
                </c:pt>
                <c:pt idx="163">
                  <c:v>01/15/2025</c:v>
                </c:pt>
                <c:pt idx="164">
                  <c:v>01/14/2025</c:v>
                </c:pt>
                <c:pt idx="165">
                  <c:v>01/13/2025</c:v>
                </c:pt>
                <c:pt idx="166">
                  <c:v>01/10/2025</c:v>
                </c:pt>
                <c:pt idx="167">
                  <c:v>01/08/2025</c:v>
                </c:pt>
                <c:pt idx="168">
                  <c:v>01/07/2025</c:v>
                </c:pt>
                <c:pt idx="169">
                  <c:v>01/06/2025</c:v>
                </c:pt>
                <c:pt idx="170">
                  <c:v>01/03/2025</c:v>
                </c:pt>
                <c:pt idx="171">
                  <c:v>01/02/2025</c:v>
                </c:pt>
                <c:pt idx="172">
                  <c:v>12/31/2024</c:v>
                </c:pt>
                <c:pt idx="173">
                  <c:v>12/30/2024</c:v>
                </c:pt>
                <c:pt idx="174">
                  <c:v>12/27/2024</c:v>
                </c:pt>
                <c:pt idx="175">
                  <c:v>12/26/2024</c:v>
                </c:pt>
                <c:pt idx="176">
                  <c:v>12/24/2024</c:v>
                </c:pt>
                <c:pt idx="177">
                  <c:v>12/23/2024</c:v>
                </c:pt>
                <c:pt idx="178">
                  <c:v>12/20/2024</c:v>
                </c:pt>
                <c:pt idx="179">
                  <c:v>12/19/2024</c:v>
                </c:pt>
                <c:pt idx="180">
                  <c:v>12/18/2024</c:v>
                </c:pt>
                <c:pt idx="181">
                  <c:v>12/17/2024</c:v>
                </c:pt>
                <c:pt idx="182">
                  <c:v>12/16/2024</c:v>
                </c:pt>
                <c:pt idx="183">
                  <c:v>12/13/2024</c:v>
                </c:pt>
                <c:pt idx="184">
                  <c:v>12/12/2024</c:v>
                </c:pt>
                <c:pt idx="185">
                  <c:v>12/11/2024</c:v>
                </c:pt>
                <c:pt idx="186">
                  <c:v>12/10/2024</c:v>
                </c:pt>
                <c:pt idx="187">
                  <c:v>12/09/2024</c:v>
                </c:pt>
                <c:pt idx="188">
                  <c:v>12/06/2024</c:v>
                </c:pt>
                <c:pt idx="189">
                  <c:v>12/05/2024</c:v>
                </c:pt>
                <c:pt idx="190">
                  <c:v>12/04/2024</c:v>
                </c:pt>
                <c:pt idx="191">
                  <c:v>12/03/2024</c:v>
                </c:pt>
                <c:pt idx="192">
                  <c:v>12/02/2024</c:v>
                </c:pt>
                <c:pt idx="193">
                  <c:v>11/29/2024</c:v>
                </c:pt>
                <c:pt idx="194">
                  <c:v>11/27/2024</c:v>
                </c:pt>
                <c:pt idx="195">
                  <c:v>11/26/2024</c:v>
                </c:pt>
                <c:pt idx="196">
                  <c:v>11/25/2024</c:v>
                </c:pt>
                <c:pt idx="197">
                  <c:v>11/22/2024</c:v>
                </c:pt>
                <c:pt idx="198">
                  <c:v>11/21/2024</c:v>
                </c:pt>
                <c:pt idx="199">
                  <c:v>11/20/2024</c:v>
                </c:pt>
                <c:pt idx="200">
                  <c:v>11/19/2024</c:v>
                </c:pt>
                <c:pt idx="201">
                  <c:v>11/18/2024</c:v>
                </c:pt>
                <c:pt idx="202">
                  <c:v>11/15/2024</c:v>
                </c:pt>
                <c:pt idx="203">
                  <c:v>11/14/2024</c:v>
                </c:pt>
                <c:pt idx="204">
                  <c:v>11/13/2024</c:v>
                </c:pt>
                <c:pt idx="205">
                  <c:v>11/12/2024</c:v>
                </c:pt>
                <c:pt idx="206">
                  <c:v>11/11/2024</c:v>
                </c:pt>
                <c:pt idx="207">
                  <c:v>11/08/2024</c:v>
                </c:pt>
                <c:pt idx="208">
                  <c:v>11/07/2024</c:v>
                </c:pt>
                <c:pt idx="209">
                  <c:v>11/06/2024</c:v>
                </c:pt>
                <c:pt idx="210">
                  <c:v>11/05/2024</c:v>
                </c:pt>
                <c:pt idx="211">
                  <c:v>11/04/2024</c:v>
                </c:pt>
                <c:pt idx="212">
                  <c:v>11/01/2024</c:v>
                </c:pt>
                <c:pt idx="213">
                  <c:v>10/31/2024</c:v>
                </c:pt>
                <c:pt idx="214">
                  <c:v>10/30/2024</c:v>
                </c:pt>
                <c:pt idx="215">
                  <c:v>10/29/2024</c:v>
                </c:pt>
                <c:pt idx="216">
                  <c:v>10/28/2024</c:v>
                </c:pt>
                <c:pt idx="217">
                  <c:v>10/25/2024</c:v>
                </c:pt>
                <c:pt idx="218">
                  <c:v>10/24/2024</c:v>
                </c:pt>
                <c:pt idx="219">
                  <c:v>10/23/2024</c:v>
                </c:pt>
                <c:pt idx="220">
                  <c:v>10/22/2024</c:v>
                </c:pt>
                <c:pt idx="221">
                  <c:v>10/21/2024</c:v>
                </c:pt>
                <c:pt idx="222">
                  <c:v>10/18/2024</c:v>
                </c:pt>
                <c:pt idx="223">
                  <c:v>10/17/2024</c:v>
                </c:pt>
                <c:pt idx="224">
                  <c:v>10/16/2024</c:v>
                </c:pt>
                <c:pt idx="225">
                  <c:v>10/15/2024</c:v>
                </c:pt>
                <c:pt idx="226">
                  <c:v>10/14/2024</c:v>
                </c:pt>
                <c:pt idx="227">
                  <c:v>10/11/2024</c:v>
                </c:pt>
                <c:pt idx="228">
                  <c:v>10/10/2024</c:v>
                </c:pt>
                <c:pt idx="229">
                  <c:v>10/09/2024</c:v>
                </c:pt>
                <c:pt idx="230">
                  <c:v>10/08/2024</c:v>
                </c:pt>
                <c:pt idx="231">
                  <c:v>10/07/2024</c:v>
                </c:pt>
                <c:pt idx="232">
                  <c:v>10/04/2024</c:v>
                </c:pt>
                <c:pt idx="233">
                  <c:v>10/03/2024</c:v>
                </c:pt>
                <c:pt idx="234">
                  <c:v>10/02/2024</c:v>
                </c:pt>
                <c:pt idx="235">
                  <c:v>10/01/2024</c:v>
                </c:pt>
                <c:pt idx="236">
                  <c:v>09/30/2024</c:v>
                </c:pt>
                <c:pt idx="237">
                  <c:v>09/27/2024</c:v>
                </c:pt>
                <c:pt idx="238">
                  <c:v>09/26/2024</c:v>
                </c:pt>
                <c:pt idx="239">
                  <c:v>09/25/2024</c:v>
                </c:pt>
                <c:pt idx="240">
                  <c:v>09/24/2024</c:v>
                </c:pt>
                <c:pt idx="241">
                  <c:v>09/23/2024</c:v>
                </c:pt>
                <c:pt idx="242">
                  <c:v>09/20/2024</c:v>
                </c:pt>
                <c:pt idx="243">
                  <c:v>09/19/2024</c:v>
                </c:pt>
                <c:pt idx="244">
                  <c:v>09/18/2024</c:v>
                </c:pt>
                <c:pt idx="245">
                  <c:v>09/17/2024</c:v>
                </c:pt>
                <c:pt idx="246">
                  <c:v>09/16/2024</c:v>
                </c:pt>
                <c:pt idx="247">
                  <c:v>09/13/2024</c:v>
                </c:pt>
                <c:pt idx="248">
                  <c:v>09/12/2024</c:v>
                </c:pt>
                <c:pt idx="249">
                  <c:v>09/11/2024</c:v>
                </c:pt>
                <c:pt idx="250">
                  <c:v>09/10/2024</c:v>
                </c:pt>
              </c:strCache>
            </c:strRef>
          </c:cat>
          <c:val>
            <c:numRef>
              <c:f>'BT-SPY_EEM'!$L$2:$L$260</c:f>
              <c:numCache>
                <c:formatCode>General</c:formatCode>
                <c:ptCount val="25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99.715160880438646</c:v>
                </c:pt>
                <c:pt idx="122">
                  <c:v>99.881292435743234</c:v>
                </c:pt>
                <c:pt idx="123">
                  <c:v>100.36083387945908</c:v>
                </c:pt>
                <c:pt idx="124">
                  <c:v>100.42479172368104</c:v>
                </c:pt>
                <c:pt idx="125">
                  <c:v>100.72622403803982</c:v>
                </c:pt>
                <c:pt idx="126">
                  <c:v>100.77558976591118</c:v>
                </c:pt>
                <c:pt idx="127">
                  <c:v>101.43672729408726</c:v>
                </c:pt>
                <c:pt idx="128">
                  <c:v>101.36802550915618</c:v>
                </c:pt>
                <c:pt idx="129">
                  <c:v>101.38058957236535</c:v>
                </c:pt>
                <c:pt idx="130">
                  <c:v>101.76942506949464</c:v>
                </c:pt>
                <c:pt idx="131">
                  <c:v>102.6587699890887</c:v>
                </c:pt>
                <c:pt idx="132">
                  <c:v>103.46530653837985</c:v>
                </c:pt>
                <c:pt idx="133">
                  <c:v>103.75801934273886</c:v>
                </c:pt>
                <c:pt idx="134">
                  <c:v>102.56802242594752</c:v>
                </c:pt>
                <c:pt idx="135">
                  <c:v>102.31128318611728</c:v>
                </c:pt>
                <c:pt idx="136">
                  <c:v>102.7318966499686</c:v>
                </c:pt>
                <c:pt idx="137">
                  <c:v>102.95382335784049</c:v>
                </c:pt>
                <c:pt idx="138">
                  <c:v>102.44024083679344</c:v>
                </c:pt>
                <c:pt idx="139">
                  <c:v>102.44024083679344</c:v>
                </c:pt>
                <c:pt idx="140">
                  <c:v>103.01502639405717</c:v>
                </c:pt>
                <c:pt idx="141">
                  <c:v>102.85197102054354</c:v>
                </c:pt>
                <c:pt idx="142">
                  <c:v>103.01629802152311</c:v>
                </c:pt>
                <c:pt idx="143">
                  <c:v>103.35823667513797</c:v>
                </c:pt>
                <c:pt idx="144">
                  <c:v>103.22659589091444</c:v>
                </c:pt>
                <c:pt idx="145">
                  <c:v>103.59260837588081</c:v>
                </c:pt>
                <c:pt idx="146">
                  <c:v>103.59260837588081</c:v>
                </c:pt>
                <c:pt idx="147">
                  <c:v>103.59260837588081</c:v>
                </c:pt>
                <c:pt idx="148">
                  <c:v>103.59260837588081</c:v>
                </c:pt>
                <c:pt idx="149">
                  <c:v>103.59260837588081</c:v>
                </c:pt>
                <c:pt idx="150">
                  <c:v>103.59260837588081</c:v>
                </c:pt>
                <c:pt idx="151">
                  <c:v>103.59260837588081</c:v>
                </c:pt>
                <c:pt idx="152">
                  <c:v>103.59260837588081</c:v>
                </c:pt>
                <c:pt idx="153">
                  <c:v>103.59260837588081</c:v>
                </c:pt>
                <c:pt idx="154">
                  <c:v>103.59260837588081</c:v>
                </c:pt>
                <c:pt idx="155">
                  <c:v>103.59260837588081</c:v>
                </c:pt>
                <c:pt idx="156">
                  <c:v>103.59260837588081</c:v>
                </c:pt>
                <c:pt idx="157">
                  <c:v>103.59260837588081</c:v>
                </c:pt>
                <c:pt idx="158">
                  <c:v>103.59260837588081</c:v>
                </c:pt>
                <c:pt idx="159">
                  <c:v>103.59260837588081</c:v>
                </c:pt>
                <c:pt idx="160">
                  <c:v>103.59260837588081</c:v>
                </c:pt>
                <c:pt idx="161">
                  <c:v>103.59260837588081</c:v>
                </c:pt>
                <c:pt idx="162">
                  <c:v>103.59260837588081</c:v>
                </c:pt>
                <c:pt idx="163">
                  <c:v>103.59260837588081</c:v>
                </c:pt>
                <c:pt idx="164">
                  <c:v>103.59260837588081</c:v>
                </c:pt>
                <c:pt idx="165">
                  <c:v>103.59260837588081</c:v>
                </c:pt>
                <c:pt idx="166">
                  <c:v>103.59260837588081</c:v>
                </c:pt>
                <c:pt idx="167">
                  <c:v>103.59260837588081</c:v>
                </c:pt>
                <c:pt idx="168">
                  <c:v>103.59260837588081</c:v>
                </c:pt>
                <c:pt idx="169">
                  <c:v>103.59260837588081</c:v>
                </c:pt>
                <c:pt idx="170">
                  <c:v>103.59260837588081</c:v>
                </c:pt>
                <c:pt idx="171">
                  <c:v>103.59260837588081</c:v>
                </c:pt>
                <c:pt idx="172">
                  <c:v>103.59260837588081</c:v>
                </c:pt>
                <c:pt idx="173">
                  <c:v>103.59260837588081</c:v>
                </c:pt>
                <c:pt idx="174">
                  <c:v>103.59260837588081</c:v>
                </c:pt>
                <c:pt idx="175">
                  <c:v>103.59260837588081</c:v>
                </c:pt>
                <c:pt idx="176">
                  <c:v>103.59260837588081</c:v>
                </c:pt>
                <c:pt idx="177">
                  <c:v>103.59260837588081</c:v>
                </c:pt>
                <c:pt idx="178">
                  <c:v>103.59260837588081</c:v>
                </c:pt>
                <c:pt idx="179">
                  <c:v>103.59260837588081</c:v>
                </c:pt>
                <c:pt idx="180">
                  <c:v>103.59260837588081</c:v>
                </c:pt>
                <c:pt idx="181">
                  <c:v>103.59260837588081</c:v>
                </c:pt>
                <c:pt idx="182">
                  <c:v>103.59260837588081</c:v>
                </c:pt>
                <c:pt idx="183">
                  <c:v>103.59260837588081</c:v>
                </c:pt>
                <c:pt idx="184">
                  <c:v>103.59260837588081</c:v>
                </c:pt>
                <c:pt idx="185">
                  <c:v>103.59260837588081</c:v>
                </c:pt>
                <c:pt idx="186">
                  <c:v>103.59260837588081</c:v>
                </c:pt>
                <c:pt idx="187">
                  <c:v>103.59260837588081</c:v>
                </c:pt>
                <c:pt idx="188">
                  <c:v>103.59260837588081</c:v>
                </c:pt>
                <c:pt idx="189">
                  <c:v>103.59260837588081</c:v>
                </c:pt>
                <c:pt idx="190">
                  <c:v>103.59260837588081</c:v>
                </c:pt>
                <c:pt idx="191">
                  <c:v>103.59260837588081</c:v>
                </c:pt>
                <c:pt idx="192">
                  <c:v>103.59260837588081</c:v>
                </c:pt>
                <c:pt idx="193">
                  <c:v>103.59260837588081</c:v>
                </c:pt>
                <c:pt idx="194">
                  <c:v>103.59260837588081</c:v>
                </c:pt>
                <c:pt idx="195">
                  <c:v>103.59260837588081</c:v>
                </c:pt>
                <c:pt idx="196">
                  <c:v>103.59260837588081</c:v>
                </c:pt>
                <c:pt idx="197">
                  <c:v>103.59260837588081</c:v>
                </c:pt>
                <c:pt idx="198">
                  <c:v>103.59260837588081</c:v>
                </c:pt>
                <c:pt idx="199">
                  <c:v>103.59260837588081</c:v>
                </c:pt>
                <c:pt idx="200">
                  <c:v>103.59260837588081</c:v>
                </c:pt>
                <c:pt idx="201">
                  <c:v>103.59260837588081</c:v>
                </c:pt>
                <c:pt idx="202">
                  <c:v>103.59260837588081</c:v>
                </c:pt>
                <c:pt idx="203">
                  <c:v>103.59260837588081</c:v>
                </c:pt>
                <c:pt idx="204">
                  <c:v>103.58446071317778</c:v>
                </c:pt>
                <c:pt idx="205">
                  <c:v>103.88320103145483</c:v>
                </c:pt>
                <c:pt idx="206">
                  <c:v>104.60300450733305</c:v>
                </c:pt>
                <c:pt idx="207">
                  <c:v>104.97983892601553</c:v>
                </c:pt>
                <c:pt idx="208">
                  <c:v>106.27656313689414</c:v>
                </c:pt>
                <c:pt idx="209">
                  <c:v>105.58188470422562</c:v>
                </c:pt>
                <c:pt idx="210">
                  <c:v>107.06856113213229</c:v>
                </c:pt>
                <c:pt idx="211">
                  <c:v>107.06856113213229</c:v>
                </c:pt>
                <c:pt idx="212">
                  <c:v>107.06856113213229</c:v>
                </c:pt>
                <c:pt idx="213">
                  <c:v>107.06856113213229</c:v>
                </c:pt>
                <c:pt idx="214">
                  <c:v>107.06856113213229</c:v>
                </c:pt>
                <c:pt idx="215">
                  <c:v>107.06856113213229</c:v>
                </c:pt>
                <c:pt idx="216">
                  <c:v>107.06856113213229</c:v>
                </c:pt>
                <c:pt idx="217">
                  <c:v>107.06856113213229</c:v>
                </c:pt>
                <c:pt idx="218">
                  <c:v>107.06856113213229</c:v>
                </c:pt>
                <c:pt idx="219">
                  <c:v>107.06856113213229</c:v>
                </c:pt>
                <c:pt idx="220">
                  <c:v>107.06856113213229</c:v>
                </c:pt>
                <c:pt idx="221">
                  <c:v>107.06856113213229</c:v>
                </c:pt>
                <c:pt idx="222">
                  <c:v>107.06856113213229</c:v>
                </c:pt>
                <c:pt idx="223">
                  <c:v>107.06856113213229</c:v>
                </c:pt>
                <c:pt idx="224">
                  <c:v>107.06856113213229</c:v>
                </c:pt>
                <c:pt idx="225">
                  <c:v>107.06856113213229</c:v>
                </c:pt>
                <c:pt idx="226">
                  <c:v>107.06856113213229</c:v>
                </c:pt>
                <c:pt idx="227">
                  <c:v>107.06856113213229</c:v>
                </c:pt>
                <c:pt idx="228">
                  <c:v>107.06856113213229</c:v>
                </c:pt>
                <c:pt idx="229">
                  <c:v>107.06856113213229</c:v>
                </c:pt>
                <c:pt idx="230">
                  <c:v>107.06856113213229</c:v>
                </c:pt>
                <c:pt idx="231">
                  <c:v>107.06856113213229</c:v>
                </c:pt>
                <c:pt idx="232">
                  <c:v>107.06856113213229</c:v>
                </c:pt>
                <c:pt idx="233">
                  <c:v>107.06856113213229</c:v>
                </c:pt>
                <c:pt idx="234">
                  <c:v>107.06856113213229</c:v>
                </c:pt>
                <c:pt idx="235">
                  <c:v>107.06856113213229</c:v>
                </c:pt>
                <c:pt idx="236">
                  <c:v>107.06856113213229</c:v>
                </c:pt>
                <c:pt idx="237">
                  <c:v>107.06856113213229</c:v>
                </c:pt>
                <c:pt idx="238">
                  <c:v>107.06856113213229</c:v>
                </c:pt>
                <c:pt idx="239">
                  <c:v>108.57251589314561</c:v>
                </c:pt>
                <c:pt idx="240">
                  <c:v>108.17393934497004</c:v>
                </c:pt>
                <c:pt idx="241">
                  <c:v>109.56860583189557</c:v>
                </c:pt>
                <c:pt idx="242">
                  <c:v>109.81684289412519</c:v>
                </c:pt>
                <c:pt idx="243">
                  <c:v>109.90326037307813</c:v>
                </c:pt>
                <c:pt idx="244">
                  <c:v>110.19418365206377</c:v>
                </c:pt>
                <c:pt idx="245">
                  <c:v>110.15210203662471</c:v>
                </c:pt>
                <c:pt idx="246">
                  <c:v>110.18723902557741</c:v>
                </c:pt>
                <c:pt idx="247">
                  <c:v>110.27360294223274</c:v>
                </c:pt>
                <c:pt idx="248">
                  <c:v>110.28490732371895</c:v>
                </c:pt>
                <c:pt idx="249">
                  <c:v>110.28490732371895</c:v>
                </c:pt>
                <c:pt idx="250">
                  <c:v>110.28490732371895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2-9D44-B2C3-2E8D366AF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344672"/>
        <c:axId val="1422786480"/>
      </c:lineChart>
      <c:catAx>
        <c:axId val="14223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86480"/>
        <c:crosses val="autoZero"/>
        <c:auto val="1"/>
        <c:lblAlgn val="ctr"/>
        <c:lblOffset val="100"/>
        <c:noMultiLvlLbl val="0"/>
      </c:catAx>
      <c:valAx>
        <c:axId val="14227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5</xdr:col>
      <xdr:colOff>444500</xdr:colOff>
      <xdr:row>14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7EAC6-D891-0146-9551-5E94519EC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800100</xdr:colOff>
      <xdr:row>1</xdr:row>
      <xdr:rowOff>25400</xdr:rowOff>
    </xdr:from>
    <xdr:to>
      <xdr:col>11</xdr:col>
      <xdr:colOff>419100</xdr:colOff>
      <xdr:row>14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0405B-4C26-8E45-96E7-AEF9FDA16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17</xdr:row>
      <xdr:rowOff>12700</xdr:rowOff>
    </xdr:from>
    <xdr:to>
      <xdr:col>11</xdr:col>
      <xdr:colOff>444500</xdr:colOff>
      <xdr:row>30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B5A2D1-39E1-E34A-9757-656E72E77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</xdr:row>
      <xdr:rowOff>25400</xdr:rowOff>
    </xdr:from>
    <xdr:to>
      <xdr:col>5</xdr:col>
      <xdr:colOff>444500</xdr:colOff>
      <xdr:row>30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CFF411-1A5D-F846-8F4E-2716DF0FD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33</xdr:row>
      <xdr:rowOff>25400</xdr:rowOff>
    </xdr:from>
    <xdr:to>
      <xdr:col>5</xdr:col>
      <xdr:colOff>444500</xdr:colOff>
      <xdr:row>46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58FD84-F3A1-5348-B9B7-B38E91A25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800100</xdr:colOff>
      <xdr:row>33</xdr:row>
      <xdr:rowOff>25400</xdr:rowOff>
    </xdr:from>
    <xdr:to>
      <xdr:col>11</xdr:col>
      <xdr:colOff>419100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07718E-DB87-F44A-B8B6-F9CB2D568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Y_raw" connectionId="3" xr16:uid="{AC08319B-7FC5-DF4F-8DB9-41FF051EDB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VV_raw" connectionId="2" xr16:uid="{A4A85C8D-57A8-9143-9C2D-E47F590E28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EM_raw" connectionId="1" xr16:uid="{69D98853-FCB3-C043-BC6D-2A9356EFC77F}" autoFormatId="16" applyNumberFormats="0" applyBorderFormats="0" applyFontFormats="1" applyPatternFormats="1" applyAlignmentFormats="0" applyWidthHeightFormats="0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9381-935C-4B42-9257-EEF77CE18A21}">
  <dimension ref="A1:K252"/>
  <sheetViews>
    <sheetView workbookViewId="0">
      <selection activeCell="F35" sqref="F35"/>
    </sheetView>
  </sheetViews>
  <sheetFormatPr baseColWidth="10" defaultRowHeight="16" x14ac:dyDescent="0.2"/>
  <cols>
    <col min="1" max="1" width="11.5" customWidth="1"/>
    <col min="2" max="2" width="14.83203125" customWidth="1"/>
    <col min="3" max="5" width="11" bestFit="1" customWidth="1"/>
    <col min="6" max="6" width="11.5" bestFit="1" customWidth="1"/>
    <col min="7" max="7" width="12.83203125" bestFit="1" customWidth="1"/>
    <col min="8" max="10" width="11" bestFit="1" customWidth="1"/>
    <col min="11" max="11" width="12.6640625" bestFit="1" customWidth="1"/>
  </cols>
  <sheetData>
    <row r="1" spans="1:11" x14ac:dyDescent="0.2">
      <c r="A1" s="1" t="s">
        <v>0</v>
      </c>
      <c r="B1" s="1" t="s">
        <v>139</v>
      </c>
      <c r="C1" s="1"/>
      <c r="D1" s="1"/>
      <c r="E1" s="1"/>
      <c r="F1" s="1"/>
      <c r="H1" s="1"/>
      <c r="I1" s="1"/>
      <c r="J1" s="1"/>
    </row>
    <row r="2" spans="1:11" x14ac:dyDescent="0.2">
      <c r="A2" s="2">
        <v>45910</v>
      </c>
      <c r="B2" s="3">
        <v>652.21</v>
      </c>
      <c r="C2" s="3"/>
      <c r="D2" s="3"/>
      <c r="E2" s="3"/>
      <c r="F2" s="3"/>
      <c r="G2" s="4"/>
      <c r="H2" s="3"/>
      <c r="I2" s="3"/>
      <c r="J2" s="3"/>
      <c r="K2" s="4"/>
    </row>
    <row r="3" spans="1:11" x14ac:dyDescent="0.2">
      <c r="A3" s="2">
        <v>45909</v>
      </c>
      <c r="B3" s="3">
        <v>650.33000000000004</v>
      </c>
      <c r="C3" s="3"/>
      <c r="D3" s="3"/>
      <c r="E3" s="3"/>
      <c r="F3" s="3"/>
      <c r="G3" s="4"/>
      <c r="H3" s="3"/>
      <c r="I3" s="3"/>
      <c r="J3" s="3"/>
      <c r="K3" s="4"/>
    </row>
    <row r="4" spans="1:11" x14ac:dyDescent="0.2">
      <c r="A4" s="2">
        <v>45908</v>
      </c>
      <c r="B4" s="3">
        <v>648.83000000000004</v>
      </c>
      <c r="C4" s="3"/>
      <c r="D4" s="3"/>
      <c r="E4" s="3"/>
      <c r="F4" s="3"/>
      <c r="G4" s="4"/>
      <c r="H4" s="3"/>
      <c r="I4" s="3"/>
      <c r="J4" s="3"/>
      <c r="K4" s="4"/>
    </row>
    <row r="5" spans="1:11" x14ac:dyDescent="0.2">
      <c r="A5" s="2">
        <v>45905</v>
      </c>
      <c r="B5" s="3">
        <v>647.24</v>
      </c>
      <c r="C5" s="3"/>
      <c r="D5" s="3"/>
      <c r="E5" s="3"/>
      <c r="F5" s="3"/>
      <c r="G5" s="4"/>
      <c r="H5" s="3"/>
      <c r="I5" s="3"/>
      <c r="J5" s="3"/>
      <c r="K5" s="4"/>
    </row>
    <row r="6" spans="1:11" x14ac:dyDescent="0.2">
      <c r="A6" s="2">
        <v>45904</v>
      </c>
      <c r="B6" s="3">
        <v>649.12</v>
      </c>
      <c r="C6" s="3"/>
      <c r="D6" s="3"/>
      <c r="E6" s="3"/>
      <c r="F6" s="3"/>
      <c r="G6" s="4"/>
      <c r="H6" s="3"/>
      <c r="I6" s="3"/>
      <c r="J6" s="3"/>
      <c r="K6" s="4"/>
    </row>
    <row r="7" spans="1:11" x14ac:dyDescent="0.2">
      <c r="A7" s="2">
        <v>45903</v>
      </c>
      <c r="B7" s="3">
        <v>643.74</v>
      </c>
      <c r="C7" s="3"/>
      <c r="D7" s="3"/>
      <c r="E7" s="3"/>
      <c r="F7" s="3"/>
      <c r="G7" s="4"/>
      <c r="H7" s="3"/>
      <c r="I7" s="3"/>
      <c r="J7" s="3"/>
      <c r="K7" s="4"/>
    </row>
    <row r="8" spans="1:11" x14ac:dyDescent="0.2">
      <c r="A8" s="2">
        <v>45902</v>
      </c>
      <c r="B8" s="3">
        <v>640.27</v>
      </c>
      <c r="C8" s="3"/>
      <c r="D8" s="3"/>
      <c r="E8" s="3"/>
      <c r="F8" s="3"/>
      <c r="G8" s="4"/>
      <c r="H8" s="3"/>
      <c r="I8" s="3"/>
      <c r="J8" s="3"/>
      <c r="K8" s="4"/>
    </row>
    <row r="9" spans="1:11" x14ac:dyDescent="0.2">
      <c r="A9" s="2">
        <v>45898</v>
      </c>
      <c r="B9" s="3">
        <v>645.04999999999995</v>
      </c>
      <c r="C9" s="3"/>
      <c r="D9" s="3"/>
      <c r="E9" s="3"/>
      <c r="F9" s="3"/>
      <c r="G9" s="4"/>
      <c r="H9" s="3"/>
      <c r="I9" s="3"/>
      <c r="J9" s="3"/>
      <c r="K9" s="4"/>
    </row>
    <row r="10" spans="1:11" x14ac:dyDescent="0.2">
      <c r="A10" s="2">
        <v>45897</v>
      </c>
      <c r="B10" s="3">
        <v>648.91999999999996</v>
      </c>
      <c r="C10" s="3"/>
      <c r="D10" s="3"/>
      <c r="E10" s="3"/>
      <c r="F10" s="3"/>
      <c r="G10" s="4"/>
      <c r="H10" s="3"/>
      <c r="I10" s="3"/>
      <c r="J10" s="3"/>
      <c r="K10" s="4"/>
    </row>
    <row r="11" spans="1:11" x14ac:dyDescent="0.2">
      <c r="A11" s="2">
        <v>45896</v>
      </c>
      <c r="B11" s="3">
        <v>646.63</v>
      </c>
      <c r="C11" s="3"/>
      <c r="D11" s="3"/>
      <c r="E11" s="3"/>
      <c r="F11" s="3"/>
      <c r="G11" s="4"/>
      <c r="H11" s="3"/>
      <c r="I11" s="3"/>
      <c r="J11" s="3"/>
      <c r="K11" s="4"/>
    </row>
    <row r="12" spans="1:11" x14ac:dyDescent="0.2">
      <c r="A12" s="2">
        <v>45895</v>
      </c>
      <c r="B12" s="3">
        <v>645.16</v>
      </c>
      <c r="C12" s="3"/>
      <c r="D12" s="3"/>
      <c r="E12" s="3"/>
      <c r="F12" s="3"/>
      <c r="G12" s="4"/>
      <c r="H12" s="3"/>
      <c r="I12" s="3"/>
      <c r="J12" s="3"/>
      <c r="K12" s="4"/>
    </row>
    <row r="13" spans="1:11" x14ac:dyDescent="0.2">
      <c r="A13" s="2">
        <v>45894</v>
      </c>
      <c r="B13" s="3">
        <v>642.47</v>
      </c>
      <c r="C13" s="3"/>
      <c r="D13" s="3"/>
      <c r="E13" s="3"/>
      <c r="F13" s="3"/>
      <c r="G13" s="4"/>
      <c r="H13" s="3"/>
      <c r="I13" s="3"/>
      <c r="J13" s="3"/>
      <c r="K13" s="4"/>
    </row>
    <row r="14" spans="1:11" x14ac:dyDescent="0.2">
      <c r="A14" s="2">
        <v>45891</v>
      </c>
      <c r="B14" s="3">
        <v>645.30999999999995</v>
      </c>
      <c r="C14" s="3"/>
      <c r="D14" s="3"/>
      <c r="E14" s="3"/>
      <c r="F14" s="3"/>
      <c r="G14" s="4"/>
      <c r="H14" s="3"/>
      <c r="I14" s="3"/>
      <c r="J14" s="3"/>
      <c r="K14" s="4"/>
    </row>
    <row r="15" spans="1:11" x14ac:dyDescent="0.2">
      <c r="A15" s="2">
        <v>45890</v>
      </c>
      <c r="B15" s="3">
        <v>635.54999999999995</v>
      </c>
      <c r="C15" s="3"/>
      <c r="D15" s="3"/>
      <c r="E15" s="3"/>
      <c r="F15" s="3"/>
      <c r="G15" s="4"/>
      <c r="H15" s="3"/>
      <c r="I15" s="3"/>
      <c r="J15" s="3"/>
      <c r="K15" s="4"/>
    </row>
    <row r="16" spans="1:11" x14ac:dyDescent="0.2">
      <c r="A16" s="2">
        <v>45889</v>
      </c>
      <c r="B16" s="3">
        <v>638.11</v>
      </c>
      <c r="C16" s="3"/>
      <c r="D16" s="3"/>
      <c r="E16" s="3"/>
      <c r="F16" s="3"/>
      <c r="G16" s="4"/>
      <c r="H16" s="3"/>
      <c r="I16" s="3"/>
      <c r="J16" s="3"/>
      <c r="K16" s="4"/>
    </row>
    <row r="17" spans="1:11" x14ac:dyDescent="0.2">
      <c r="A17" s="2">
        <v>45888</v>
      </c>
      <c r="B17" s="3">
        <v>639.80999999999995</v>
      </c>
      <c r="C17" s="3"/>
      <c r="D17" s="3"/>
      <c r="E17" s="3"/>
      <c r="F17" s="3"/>
      <c r="G17" s="4"/>
      <c r="H17" s="3"/>
      <c r="I17" s="3"/>
      <c r="J17" s="3"/>
      <c r="K17" s="4"/>
    </row>
    <row r="18" spans="1:11" x14ac:dyDescent="0.2">
      <c r="A18" s="2">
        <v>45887</v>
      </c>
      <c r="B18" s="3">
        <v>643.29999999999995</v>
      </c>
      <c r="C18" s="3"/>
      <c r="D18" s="3"/>
      <c r="E18" s="3"/>
      <c r="F18" s="3"/>
      <c r="G18" s="4"/>
      <c r="H18" s="3"/>
      <c r="I18" s="3"/>
      <c r="J18" s="3"/>
      <c r="K18" s="4"/>
    </row>
    <row r="19" spans="1:11" x14ac:dyDescent="0.2">
      <c r="A19" s="2">
        <v>45884</v>
      </c>
      <c r="B19" s="3">
        <v>643.44000000000005</v>
      </c>
      <c r="C19" s="3"/>
      <c r="D19" s="3"/>
      <c r="E19" s="3"/>
      <c r="F19" s="3"/>
      <c r="G19" s="4"/>
      <c r="H19" s="3"/>
      <c r="I19" s="3"/>
      <c r="J19" s="3"/>
      <c r="K19" s="4"/>
    </row>
    <row r="20" spans="1:11" x14ac:dyDescent="0.2">
      <c r="A20" s="2">
        <v>45883</v>
      </c>
      <c r="B20" s="3">
        <v>644.95000000000005</v>
      </c>
      <c r="C20" s="3"/>
      <c r="D20" s="3"/>
      <c r="E20" s="3"/>
      <c r="F20" s="3"/>
      <c r="G20" s="4"/>
      <c r="H20" s="3"/>
      <c r="I20" s="3"/>
      <c r="J20" s="3"/>
      <c r="K20" s="4"/>
    </row>
    <row r="21" spans="1:11" x14ac:dyDescent="0.2">
      <c r="A21" s="2">
        <v>45882</v>
      </c>
      <c r="B21" s="3">
        <v>644.89</v>
      </c>
      <c r="C21" s="3"/>
      <c r="D21" s="3"/>
      <c r="E21" s="3"/>
      <c r="F21" s="3"/>
      <c r="G21" s="4"/>
      <c r="H21" s="3"/>
      <c r="I21" s="3"/>
      <c r="J21" s="3"/>
      <c r="K21" s="4"/>
    </row>
    <row r="22" spans="1:11" x14ac:dyDescent="0.2">
      <c r="A22" s="2">
        <v>45881</v>
      </c>
      <c r="B22" s="3">
        <v>642.69000000000005</v>
      </c>
      <c r="C22" s="3"/>
      <c r="D22" s="3"/>
      <c r="E22" s="3"/>
      <c r="F22" s="3"/>
      <c r="G22" s="4"/>
      <c r="H22" s="3"/>
      <c r="I22" s="3"/>
      <c r="J22" s="3"/>
      <c r="K22" s="4"/>
    </row>
    <row r="23" spans="1:11" x14ac:dyDescent="0.2">
      <c r="A23" s="2">
        <v>45880</v>
      </c>
      <c r="B23" s="3">
        <v>635.91999999999996</v>
      </c>
      <c r="C23" s="3"/>
      <c r="D23" s="3"/>
      <c r="E23" s="3"/>
      <c r="F23" s="3"/>
      <c r="G23" s="4"/>
      <c r="H23" s="3"/>
      <c r="I23" s="3"/>
      <c r="J23" s="3"/>
      <c r="K23" s="4"/>
    </row>
    <row r="24" spans="1:11" x14ac:dyDescent="0.2">
      <c r="A24" s="2">
        <v>45877</v>
      </c>
      <c r="B24" s="3">
        <v>637.17999999999995</v>
      </c>
      <c r="C24" s="3"/>
      <c r="D24" s="3"/>
      <c r="E24" s="3"/>
      <c r="F24" s="3"/>
      <c r="G24" s="4"/>
      <c r="H24" s="3"/>
      <c r="I24" s="3"/>
      <c r="J24" s="3"/>
      <c r="K24" s="4"/>
    </row>
    <row r="25" spans="1:11" x14ac:dyDescent="0.2">
      <c r="A25" s="2">
        <v>45876</v>
      </c>
      <c r="B25" s="3">
        <v>632.25</v>
      </c>
      <c r="C25" s="3"/>
      <c r="D25" s="3"/>
      <c r="E25" s="3"/>
      <c r="F25" s="3"/>
      <c r="G25" s="4"/>
      <c r="H25" s="3"/>
      <c r="I25" s="3"/>
      <c r="J25" s="3"/>
      <c r="K25" s="4"/>
    </row>
    <row r="26" spans="1:11" x14ac:dyDescent="0.2">
      <c r="A26" s="2">
        <v>45875</v>
      </c>
      <c r="B26" s="3">
        <v>632.78</v>
      </c>
      <c r="C26" s="3"/>
      <c r="D26" s="3"/>
      <c r="E26" s="3"/>
      <c r="F26" s="3"/>
      <c r="G26" s="4"/>
      <c r="H26" s="3"/>
      <c r="I26" s="3"/>
      <c r="J26" s="3"/>
      <c r="K26" s="4"/>
    </row>
    <row r="27" spans="1:11" x14ac:dyDescent="0.2">
      <c r="A27" s="2">
        <v>45874</v>
      </c>
      <c r="B27" s="3">
        <v>627.97</v>
      </c>
      <c r="C27" s="3"/>
      <c r="D27" s="3"/>
      <c r="E27" s="3"/>
      <c r="F27" s="3"/>
      <c r="G27" s="4"/>
      <c r="H27" s="3"/>
      <c r="I27" s="3"/>
      <c r="J27" s="3"/>
      <c r="K27" s="4"/>
    </row>
    <row r="28" spans="1:11" x14ac:dyDescent="0.2">
      <c r="A28" s="2">
        <v>45873</v>
      </c>
      <c r="B28" s="3">
        <v>631.16999999999996</v>
      </c>
      <c r="C28" s="3"/>
      <c r="D28" s="3"/>
      <c r="E28" s="3"/>
      <c r="F28" s="3"/>
      <c r="G28" s="4"/>
      <c r="H28" s="3"/>
      <c r="I28" s="3"/>
      <c r="J28" s="3"/>
      <c r="K28" s="4"/>
    </row>
    <row r="29" spans="1:11" x14ac:dyDescent="0.2">
      <c r="A29" s="2">
        <v>45870</v>
      </c>
      <c r="B29" s="3">
        <v>621.72</v>
      </c>
      <c r="C29" s="3"/>
      <c r="D29" s="3"/>
      <c r="E29" s="3"/>
      <c r="F29" s="3"/>
      <c r="G29" s="4"/>
      <c r="H29" s="3"/>
      <c r="I29" s="3"/>
      <c r="J29" s="3"/>
      <c r="K29" s="4"/>
    </row>
    <row r="30" spans="1:11" x14ac:dyDescent="0.2">
      <c r="A30" s="2">
        <v>45869</v>
      </c>
      <c r="B30" s="3">
        <v>632.08000000000004</v>
      </c>
      <c r="C30" s="3"/>
      <c r="D30" s="3"/>
      <c r="E30" s="3"/>
      <c r="F30" s="3"/>
      <c r="G30" s="4"/>
      <c r="H30" s="3"/>
      <c r="I30" s="3"/>
      <c r="J30" s="3"/>
      <c r="K30" s="4"/>
    </row>
    <row r="31" spans="1:11" x14ac:dyDescent="0.2">
      <c r="A31" s="2">
        <v>45868</v>
      </c>
      <c r="B31" s="3">
        <v>634.46</v>
      </c>
      <c r="C31" s="3"/>
      <c r="D31" s="3"/>
      <c r="E31" s="3"/>
      <c r="F31" s="3"/>
      <c r="G31" s="4"/>
      <c r="H31" s="3"/>
      <c r="I31" s="3"/>
      <c r="J31" s="3"/>
      <c r="K31" s="4"/>
    </row>
    <row r="32" spans="1:11" x14ac:dyDescent="0.2">
      <c r="A32" s="2">
        <v>45867</v>
      </c>
      <c r="B32" s="3">
        <v>635.26</v>
      </c>
      <c r="C32" s="3"/>
      <c r="D32" s="3"/>
      <c r="E32" s="3"/>
      <c r="F32" s="3"/>
      <c r="G32" s="4"/>
      <c r="H32" s="3"/>
      <c r="I32" s="3"/>
      <c r="J32" s="3"/>
      <c r="K32" s="4"/>
    </row>
    <row r="33" spans="1:11" x14ac:dyDescent="0.2">
      <c r="A33" s="2">
        <v>45866</v>
      </c>
      <c r="B33" s="3">
        <v>636.94000000000005</v>
      </c>
      <c r="C33" s="3"/>
      <c r="D33" s="3"/>
      <c r="E33" s="3"/>
      <c r="F33" s="3"/>
      <c r="G33" s="4"/>
      <c r="H33" s="3"/>
      <c r="I33" s="3"/>
      <c r="J33" s="3"/>
      <c r="K33" s="4"/>
    </row>
    <row r="34" spans="1:11" x14ac:dyDescent="0.2">
      <c r="A34" s="2">
        <v>45863</v>
      </c>
      <c r="B34" s="3">
        <v>637.1</v>
      </c>
      <c r="C34" s="3"/>
      <c r="D34" s="3"/>
      <c r="E34" s="3"/>
      <c r="F34" s="3"/>
      <c r="G34" s="4"/>
      <c r="H34" s="3"/>
      <c r="I34" s="3"/>
      <c r="J34" s="3"/>
      <c r="K34" s="4"/>
    </row>
    <row r="35" spans="1:11" x14ac:dyDescent="0.2">
      <c r="A35" s="2">
        <v>45862</v>
      </c>
      <c r="B35" s="3">
        <v>634.41999999999996</v>
      </c>
      <c r="C35" s="3"/>
      <c r="D35" s="3"/>
      <c r="E35" s="3"/>
      <c r="F35" s="3"/>
      <c r="G35" s="4"/>
      <c r="H35" s="3"/>
      <c r="I35" s="3"/>
      <c r="J35" s="3"/>
      <c r="K35" s="4"/>
    </row>
    <row r="36" spans="1:11" x14ac:dyDescent="0.2">
      <c r="A36" s="2">
        <v>45861</v>
      </c>
      <c r="B36" s="3">
        <v>634.21</v>
      </c>
      <c r="C36" s="3"/>
      <c r="D36" s="3"/>
      <c r="E36" s="3"/>
      <c r="F36" s="3"/>
      <c r="G36" s="4"/>
      <c r="H36" s="3"/>
      <c r="I36" s="3"/>
      <c r="J36" s="3"/>
      <c r="K36" s="4"/>
    </row>
    <row r="37" spans="1:11" x14ac:dyDescent="0.2">
      <c r="A37" s="2">
        <v>45860</v>
      </c>
      <c r="B37" s="3">
        <v>628.86</v>
      </c>
      <c r="C37" s="3"/>
      <c r="D37" s="3"/>
      <c r="E37" s="3"/>
      <c r="F37" s="3"/>
      <c r="G37" s="4"/>
      <c r="H37" s="3"/>
      <c r="I37" s="3"/>
      <c r="J37" s="3"/>
      <c r="K37" s="4"/>
    </row>
    <row r="38" spans="1:11" x14ac:dyDescent="0.2">
      <c r="A38" s="2">
        <v>45859</v>
      </c>
      <c r="B38" s="3">
        <v>628.77</v>
      </c>
      <c r="C38" s="3"/>
      <c r="D38" s="3"/>
      <c r="E38" s="3"/>
      <c r="F38" s="3"/>
      <c r="G38" s="4"/>
      <c r="H38" s="3"/>
      <c r="I38" s="3"/>
      <c r="J38" s="3"/>
      <c r="K38" s="4"/>
    </row>
    <row r="39" spans="1:11" x14ac:dyDescent="0.2">
      <c r="A39" s="2">
        <v>45856</v>
      </c>
      <c r="B39" s="3">
        <v>627.58000000000004</v>
      </c>
      <c r="C39" s="3"/>
      <c r="D39" s="3"/>
      <c r="E39" s="3"/>
      <c r="F39" s="3"/>
      <c r="G39" s="4"/>
      <c r="H39" s="3"/>
      <c r="I39" s="3"/>
      <c r="J39" s="3"/>
      <c r="K39" s="4"/>
    </row>
    <row r="40" spans="1:11" x14ac:dyDescent="0.2">
      <c r="A40" s="2">
        <v>45855</v>
      </c>
      <c r="B40" s="3">
        <v>628.04</v>
      </c>
      <c r="C40" s="3"/>
      <c r="D40" s="3"/>
      <c r="E40" s="3"/>
      <c r="F40" s="3"/>
      <c r="G40" s="4"/>
      <c r="H40" s="3"/>
      <c r="I40" s="3"/>
      <c r="J40" s="3"/>
      <c r="K40" s="4"/>
    </row>
    <row r="41" spans="1:11" x14ac:dyDescent="0.2">
      <c r="A41" s="2">
        <v>45854</v>
      </c>
      <c r="B41" s="3">
        <v>624.22</v>
      </c>
      <c r="C41" s="3"/>
      <c r="D41" s="3"/>
      <c r="E41" s="3"/>
      <c r="F41" s="3"/>
      <c r="G41" s="4"/>
      <c r="H41" s="3"/>
      <c r="I41" s="3"/>
      <c r="J41" s="3"/>
      <c r="K41" s="4"/>
    </row>
    <row r="42" spans="1:11" x14ac:dyDescent="0.2">
      <c r="A42" s="2">
        <v>45853</v>
      </c>
      <c r="B42" s="3">
        <v>622.14</v>
      </c>
      <c r="C42" s="3"/>
      <c r="D42" s="3"/>
      <c r="E42" s="3"/>
      <c r="F42" s="3"/>
      <c r="G42" s="4"/>
      <c r="H42" s="3"/>
      <c r="I42" s="3"/>
      <c r="J42" s="3"/>
      <c r="K42" s="4"/>
    </row>
    <row r="43" spans="1:11" x14ac:dyDescent="0.2">
      <c r="A43" s="2">
        <v>45852</v>
      </c>
      <c r="B43" s="3">
        <v>624.80999999999995</v>
      </c>
      <c r="C43" s="3"/>
      <c r="D43" s="3"/>
      <c r="E43" s="3"/>
      <c r="F43" s="3"/>
      <c r="G43" s="4"/>
      <c r="H43" s="3"/>
      <c r="I43" s="3"/>
      <c r="J43" s="3"/>
      <c r="K43" s="4"/>
    </row>
    <row r="44" spans="1:11" x14ac:dyDescent="0.2">
      <c r="A44" s="2">
        <v>45849</v>
      </c>
      <c r="B44" s="3">
        <v>623.62</v>
      </c>
      <c r="C44" s="3"/>
      <c r="D44" s="3"/>
      <c r="E44" s="3"/>
      <c r="F44" s="3"/>
      <c r="G44" s="4"/>
      <c r="H44" s="3"/>
      <c r="I44" s="3"/>
      <c r="J44" s="3"/>
      <c r="K44" s="4"/>
    </row>
    <row r="45" spans="1:11" x14ac:dyDescent="0.2">
      <c r="A45" s="2">
        <v>45848</v>
      </c>
      <c r="B45" s="3">
        <v>625.82000000000005</v>
      </c>
      <c r="C45" s="3"/>
      <c r="D45" s="3"/>
      <c r="E45" s="3"/>
      <c r="F45" s="3"/>
      <c r="G45" s="4"/>
      <c r="H45" s="3"/>
      <c r="I45" s="3"/>
      <c r="J45" s="3"/>
      <c r="K45" s="4"/>
    </row>
    <row r="46" spans="1:11" x14ac:dyDescent="0.2">
      <c r="A46" s="2">
        <v>45847</v>
      </c>
      <c r="B46" s="3">
        <v>624.05999999999995</v>
      </c>
      <c r="C46" s="3"/>
      <c r="D46" s="3"/>
      <c r="E46" s="3"/>
      <c r="F46" s="3"/>
      <c r="G46" s="4"/>
      <c r="H46" s="3"/>
      <c r="I46" s="3"/>
      <c r="J46" s="3"/>
      <c r="K46" s="4"/>
    </row>
    <row r="47" spans="1:11" x14ac:dyDescent="0.2">
      <c r="A47" s="2">
        <v>45846</v>
      </c>
      <c r="B47" s="3">
        <v>620.34</v>
      </c>
      <c r="C47" s="3"/>
      <c r="D47" s="3"/>
      <c r="E47" s="3"/>
      <c r="F47" s="3"/>
      <c r="G47" s="4"/>
      <c r="H47" s="3"/>
      <c r="I47" s="3"/>
      <c r="J47" s="3"/>
      <c r="K47" s="4"/>
    </row>
    <row r="48" spans="1:11" x14ac:dyDescent="0.2">
      <c r="A48" s="2">
        <v>45845</v>
      </c>
      <c r="B48" s="3">
        <v>620.67999999999995</v>
      </c>
      <c r="C48" s="3"/>
      <c r="D48" s="3"/>
      <c r="E48" s="3"/>
      <c r="F48" s="3"/>
      <c r="G48" s="4"/>
      <c r="H48" s="3"/>
      <c r="I48" s="3"/>
      <c r="J48" s="3"/>
      <c r="K48" s="4"/>
    </row>
    <row r="49" spans="1:11" x14ac:dyDescent="0.2">
      <c r="A49" s="2">
        <v>45841</v>
      </c>
      <c r="B49" s="3">
        <v>625.34</v>
      </c>
      <c r="C49" s="3"/>
      <c r="D49" s="3"/>
      <c r="E49" s="3"/>
      <c r="F49" s="3"/>
      <c r="G49" s="4"/>
      <c r="H49" s="3"/>
      <c r="I49" s="3"/>
      <c r="J49" s="3"/>
      <c r="K49" s="4"/>
    </row>
    <row r="50" spans="1:11" x14ac:dyDescent="0.2">
      <c r="A50" s="2">
        <v>45840</v>
      </c>
      <c r="B50" s="3">
        <v>620.45000000000005</v>
      </c>
      <c r="C50" s="3"/>
      <c r="D50" s="3"/>
      <c r="E50" s="3"/>
      <c r="F50" s="3"/>
      <c r="G50" s="4"/>
      <c r="H50" s="3"/>
      <c r="I50" s="3"/>
      <c r="J50" s="3"/>
      <c r="K50" s="4"/>
    </row>
    <row r="51" spans="1:11" x14ac:dyDescent="0.2">
      <c r="A51" s="2">
        <v>45839</v>
      </c>
      <c r="B51" s="3">
        <v>617.65</v>
      </c>
      <c r="C51" s="3"/>
      <c r="D51" s="3"/>
      <c r="E51" s="3"/>
      <c r="F51" s="3"/>
      <c r="G51" s="4"/>
      <c r="H51" s="3"/>
      <c r="I51" s="3"/>
      <c r="J51" s="3"/>
      <c r="K51" s="4"/>
    </row>
    <row r="52" spans="1:11" x14ac:dyDescent="0.2">
      <c r="A52" s="2">
        <v>45838</v>
      </c>
      <c r="B52" s="3">
        <v>617.85</v>
      </c>
      <c r="C52" s="3"/>
      <c r="D52" s="3"/>
      <c r="E52" s="3"/>
      <c r="F52" s="3"/>
      <c r="G52" s="4"/>
      <c r="H52" s="3"/>
      <c r="I52" s="3"/>
      <c r="J52" s="3"/>
      <c r="K52" s="4"/>
    </row>
    <row r="53" spans="1:11" x14ac:dyDescent="0.2">
      <c r="A53" s="2">
        <v>45835</v>
      </c>
      <c r="B53" s="3">
        <v>614.91</v>
      </c>
      <c r="C53" s="3"/>
      <c r="D53" s="3"/>
      <c r="E53" s="3"/>
      <c r="F53" s="3"/>
      <c r="G53" s="4"/>
      <c r="H53" s="3"/>
      <c r="I53" s="3"/>
      <c r="J53" s="3"/>
      <c r="K53" s="4"/>
    </row>
    <row r="54" spans="1:11" x14ac:dyDescent="0.2">
      <c r="A54" s="2">
        <v>45834</v>
      </c>
      <c r="B54" s="3">
        <v>611.87</v>
      </c>
      <c r="C54" s="3"/>
      <c r="D54" s="3"/>
      <c r="E54" s="3"/>
      <c r="F54" s="3"/>
      <c r="G54" s="4"/>
      <c r="H54" s="3"/>
      <c r="I54" s="3"/>
      <c r="J54" s="3"/>
      <c r="K54" s="4"/>
    </row>
    <row r="55" spans="1:11" x14ac:dyDescent="0.2">
      <c r="A55" s="2">
        <v>45833</v>
      </c>
      <c r="B55" s="3">
        <v>607.12</v>
      </c>
      <c r="C55" s="3"/>
      <c r="D55" s="3"/>
      <c r="E55" s="3"/>
      <c r="F55" s="3"/>
      <c r="G55" s="4"/>
      <c r="H55" s="3"/>
      <c r="I55" s="3"/>
      <c r="J55" s="3"/>
      <c r="K55" s="4"/>
    </row>
    <row r="56" spans="1:11" x14ac:dyDescent="0.2">
      <c r="A56" s="2">
        <v>45832</v>
      </c>
      <c r="B56" s="3">
        <v>606.78</v>
      </c>
      <c r="C56" s="3"/>
      <c r="D56" s="3"/>
      <c r="E56" s="3"/>
      <c r="F56" s="3"/>
      <c r="G56" s="4"/>
      <c r="H56" s="3"/>
      <c r="I56" s="3"/>
      <c r="J56" s="3"/>
      <c r="K56" s="4"/>
    </row>
    <row r="57" spans="1:11" x14ac:dyDescent="0.2">
      <c r="A57" s="2">
        <v>45831</v>
      </c>
      <c r="B57" s="3">
        <v>600.15</v>
      </c>
      <c r="C57" s="3"/>
      <c r="D57" s="3"/>
      <c r="E57" s="3"/>
      <c r="F57" s="3"/>
      <c r="G57" s="4"/>
      <c r="H57" s="3"/>
      <c r="I57" s="3"/>
      <c r="J57" s="3"/>
      <c r="K57" s="4"/>
    </row>
    <row r="58" spans="1:11" x14ac:dyDescent="0.2">
      <c r="A58" s="2">
        <v>45828</v>
      </c>
      <c r="B58" s="3">
        <v>594.28</v>
      </c>
      <c r="C58" s="3"/>
      <c r="D58" s="3"/>
      <c r="E58" s="3"/>
      <c r="F58" s="3"/>
      <c r="G58" s="4"/>
      <c r="H58" s="3"/>
      <c r="I58" s="3"/>
      <c r="J58" s="3"/>
      <c r="K58" s="4"/>
    </row>
    <row r="59" spans="1:11" x14ac:dyDescent="0.2">
      <c r="A59" s="2">
        <v>45826</v>
      </c>
      <c r="B59" s="3">
        <v>597.44000000000005</v>
      </c>
      <c r="C59" s="3"/>
      <c r="D59" s="3"/>
      <c r="E59" s="3"/>
      <c r="F59" s="3"/>
      <c r="G59" s="4"/>
      <c r="H59" s="3"/>
      <c r="I59" s="3"/>
      <c r="J59" s="3"/>
      <c r="K59" s="4"/>
    </row>
    <row r="60" spans="1:11" x14ac:dyDescent="0.2">
      <c r="A60" s="2">
        <v>45825</v>
      </c>
      <c r="B60" s="3">
        <v>597.53</v>
      </c>
      <c r="C60" s="3"/>
      <c r="D60" s="3"/>
      <c r="E60" s="3"/>
      <c r="F60" s="3"/>
      <c r="G60" s="4"/>
      <c r="H60" s="3"/>
      <c r="I60" s="3"/>
      <c r="J60" s="3"/>
      <c r="K60" s="4"/>
    </row>
    <row r="61" spans="1:11" x14ac:dyDescent="0.2">
      <c r="A61" s="2">
        <v>45824</v>
      </c>
      <c r="B61" s="3">
        <v>602.67999999999995</v>
      </c>
      <c r="C61" s="3"/>
      <c r="D61" s="3"/>
      <c r="E61" s="3"/>
      <c r="F61" s="3"/>
      <c r="G61" s="4"/>
      <c r="H61" s="3"/>
      <c r="I61" s="3"/>
      <c r="J61" s="3"/>
      <c r="K61" s="4"/>
    </row>
    <row r="62" spans="1:11" x14ac:dyDescent="0.2">
      <c r="A62" s="2">
        <v>45821</v>
      </c>
      <c r="B62" s="3">
        <v>597</v>
      </c>
      <c r="C62" s="3"/>
      <c r="D62" s="3"/>
      <c r="E62" s="3"/>
      <c r="F62" s="3"/>
      <c r="G62" s="4"/>
      <c r="H62" s="3"/>
      <c r="I62" s="3"/>
      <c r="J62" s="3"/>
      <c r="K62" s="4"/>
    </row>
    <row r="63" spans="1:11" x14ac:dyDescent="0.2">
      <c r="A63" s="2">
        <v>45820</v>
      </c>
      <c r="B63" s="3">
        <v>603.75</v>
      </c>
      <c r="C63" s="3"/>
      <c r="D63" s="3"/>
      <c r="E63" s="3"/>
      <c r="F63" s="3"/>
      <c r="G63" s="4"/>
      <c r="H63" s="3"/>
      <c r="I63" s="3"/>
      <c r="J63" s="3"/>
      <c r="K63" s="4"/>
    </row>
    <row r="64" spans="1:11" x14ac:dyDescent="0.2">
      <c r="A64" s="2">
        <v>45819</v>
      </c>
      <c r="B64" s="3">
        <v>601.36</v>
      </c>
      <c r="C64" s="3"/>
      <c r="D64" s="3"/>
      <c r="E64" s="3"/>
      <c r="F64" s="3"/>
      <c r="G64" s="4"/>
      <c r="H64" s="3"/>
      <c r="I64" s="3"/>
      <c r="J64" s="3"/>
      <c r="K64" s="4"/>
    </row>
    <row r="65" spans="1:11" x14ac:dyDescent="0.2">
      <c r="A65" s="2">
        <v>45818</v>
      </c>
      <c r="B65" s="3">
        <v>603.08000000000004</v>
      </c>
      <c r="C65" s="3"/>
      <c r="D65" s="3"/>
      <c r="E65" s="3"/>
      <c r="F65" s="3"/>
      <c r="G65" s="4"/>
      <c r="H65" s="3"/>
      <c r="I65" s="3"/>
      <c r="J65" s="3"/>
      <c r="K65" s="4"/>
    </row>
    <row r="66" spans="1:11" x14ac:dyDescent="0.2">
      <c r="A66" s="2">
        <v>45817</v>
      </c>
      <c r="B66" s="3">
        <v>599.67999999999995</v>
      </c>
      <c r="C66" s="3"/>
      <c r="D66" s="3"/>
      <c r="E66" s="3"/>
      <c r="F66" s="3"/>
      <c r="G66" s="4"/>
      <c r="H66" s="3"/>
      <c r="I66" s="3"/>
      <c r="J66" s="3"/>
      <c r="K66" s="4"/>
    </row>
    <row r="67" spans="1:11" x14ac:dyDescent="0.2">
      <c r="A67" s="2">
        <v>45814</v>
      </c>
      <c r="B67" s="3">
        <v>599.14</v>
      </c>
      <c r="C67" s="3"/>
      <c r="D67" s="3"/>
      <c r="E67" s="3"/>
      <c r="F67" s="3"/>
      <c r="G67" s="4"/>
      <c r="H67" s="3"/>
      <c r="I67" s="3"/>
      <c r="J67" s="3"/>
      <c r="K67" s="4"/>
    </row>
    <row r="68" spans="1:11" x14ac:dyDescent="0.2">
      <c r="A68" s="2">
        <v>45813</v>
      </c>
      <c r="B68" s="3">
        <v>593.04999999999995</v>
      </c>
      <c r="C68" s="3"/>
      <c r="D68" s="3"/>
      <c r="E68" s="3"/>
      <c r="F68" s="3"/>
      <c r="G68" s="4"/>
      <c r="H68" s="3"/>
      <c r="I68" s="3"/>
      <c r="J68" s="3"/>
      <c r="K68" s="4"/>
    </row>
    <row r="69" spans="1:11" x14ac:dyDescent="0.2">
      <c r="A69" s="2">
        <v>45812</v>
      </c>
      <c r="B69" s="3">
        <v>595.92999999999995</v>
      </c>
      <c r="C69" s="3"/>
      <c r="D69" s="3"/>
      <c r="E69" s="3"/>
      <c r="F69" s="3"/>
      <c r="G69" s="4"/>
      <c r="H69" s="3"/>
      <c r="I69" s="3"/>
      <c r="J69" s="3"/>
      <c r="K69" s="4"/>
    </row>
    <row r="70" spans="1:11" x14ac:dyDescent="0.2">
      <c r="A70" s="2">
        <v>45811</v>
      </c>
      <c r="B70" s="3">
        <v>596.09</v>
      </c>
      <c r="C70" s="3"/>
      <c r="D70" s="3"/>
      <c r="E70" s="3"/>
      <c r="F70" s="3"/>
      <c r="G70" s="4"/>
      <c r="H70" s="3"/>
      <c r="I70" s="3"/>
      <c r="J70" s="3"/>
      <c r="K70" s="4"/>
    </row>
    <row r="71" spans="1:11" x14ac:dyDescent="0.2">
      <c r="A71" s="2">
        <v>45810</v>
      </c>
      <c r="B71" s="3">
        <v>592.71</v>
      </c>
      <c r="C71" s="3"/>
      <c r="D71" s="3"/>
      <c r="E71" s="3"/>
      <c r="F71" s="3"/>
      <c r="G71" s="4"/>
      <c r="H71" s="3"/>
      <c r="I71" s="3"/>
      <c r="J71" s="3"/>
      <c r="K71" s="4"/>
    </row>
    <row r="72" spans="1:11" x14ac:dyDescent="0.2">
      <c r="A72" s="2">
        <v>45807</v>
      </c>
      <c r="B72" s="3">
        <v>589.39</v>
      </c>
      <c r="C72" s="3"/>
      <c r="D72" s="3"/>
      <c r="E72" s="3"/>
      <c r="F72" s="3"/>
      <c r="G72" s="4"/>
      <c r="H72" s="3"/>
      <c r="I72" s="3"/>
      <c r="J72" s="3"/>
      <c r="K72" s="4"/>
    </row>
    <row r="73" spans="1:11" x14ac:dyDescent="0.2">
      <c r="A73" s="2">
        <v>45806</v>
      </c>
      <c r="B73" s="3">
        <v>590.04999999999995</v>
      </c>
      <c r="C73" s="3"/>
      <c r="D73" s="3"/>
      <c r="E73" s="3"/>
      <c r="F73" s="3"/>
      <c r="G73" s="4"/>
      <c r="H73" s="3"/>
      <c r="I73" s="3"/>
      <c r="J73" s="3"/>
      <c r="K73" s="4"/>
    </row>
    <row r="74" spans="1:11" x14ac:dyDescent="0.2">
      <c r="A74" s="2">
        <v>45805</v>
      </c>
      <c r="B74" s="3">
        <v>587.73</v>
      </c>
      <c r="C74" s="3"/>
      <c r="D74" s="3"/>
      <c r="E74" s="3"/>
      <c r="F74" s="3"/>
      <c r="G74" s="4"/>
      <c r="H74" s="3"/>
      <c r="I74" s="3"/>
      <c r="J74" s="3"/>
      <c r="K74" s="4"/>
    </row>
    <row r="75" spans="1:11" x14ac:dyDescent="0.2">
      <c r="A75" s="2">
        <v>45804</v>
      </c>
      <c r="B75" s="3">
        <v>591.15</v>
      </c>
      <c r="C75" s="3"/>
      <c r="D75" s="3"/>
      <c r="E75" s="3"/>
      <c r="F75" s="3"/>
      <c r="G75" s="4"/>
      <c r="H75" s="3"/>
      <c r="I75" s="3"/>
      <c r="J75" s="3"/>
      <c r="K75" s="4"/>
    </row>
    <row r="76" spans="1:11" x14ac:dyDescent="0.2">
      <c r="A76" s="2">
        <v>45800</v>
      </c>
      <c r="B76" s="3">
        <v>579.11</v>
      </c>
      <c r="C76" s="3"/>
      <c r="D76" s="3"/>
      <c r="E76" s="3"/>
      <c r="F76" s="3"/>
      <c r="G76" s="4"/>
      <c r="H76" s="3"/>
      <c r="I76" s="3"/>
      <c r="J76" s="3"/>
      <c r="K76" s="4"/>
    </row>
    <row r="77" spans="1:11" x14ac:dyDescent="0.2">
      <c r="A77" s="2">
        <v>45799</v>
      </c>
      <c r="B77" s="3">
        <v>583.09</v>
      </c>
      <c r="C77" s="3"/>
      <c r="D77" s="3"/>
      <c r="E77" s="3"/>
      <c r="F77" s="3"/>
      <c r="G77" s="4"/>
      <c r="H77" s="3"/>
      <c r="I77" s="3"/>
      <c r="J77" s="3"/>
      <c r="K77" s="4"/>
    </row>
    <row r="78" spans="1:11" x14ac:dyDescent="0.2">
      <c r="A78" s="2">
        <v>45798</v>
      </c>
      <c r="B78" s="3">
        <v>582.86</v>
      </c>
      <c r="C78" s="3"/>
      <c r="D78" s="3"/>
      <c r="E78" s="3"/>
      <c r="F78" s="3"/>
      <c r="G78" s="4"/>
      <c r="H78" s="3"/>
      <c r="I78" s="3"/>
      <c r="J78" s="3"/>
      <c r="K78" s="4"/>
    </row>
    <row r="79" spans="1:11" x14ac:dyDescent="0.2">
      <c r="A79" s="2">
        <v>45797</v>
      </c>
      <c r="B79" s="3">
        <v>592.85</v>
      </c>
      <c r="C79" s="3"/>
      <c r="D79" s="3"/>
      <c r="E79" s="3"/>
      <c r="F79" s="3"/>
      <c r="G79" s="4"/>
      <c r="H79" s="3"/>
      <c r="I79" s="3"/>
      <c r="J79" s="3"/>
      <c r="K79" s="4"/>
    </row>
    <row r="80" spans="1:11" x14ac:dyDescent="0.2">
      <c r="A80" s="2">
        <v>45796</v>
      </c>
      <c r="B80" s="3">
        <v>594.85</v>
      </c>
      <c r="C80" s="3"/>
      <c r="D80" s="3"/>
      <c r="E80" s="3"/>
      <c r="F80" s="3"/>
      <c r="G80" s="4"/>
      <c r="H80" s="3"/>
      <c r="I80" s="3"/>
      <c r="J80" s="3"/>
      <c r="K80" s="4"/>
    </row>
    <row r="81" spans="1:11" x14ac:dyDescent="0.2">
      <c r="A81" s="2">
        <v>45793</v>
      </c>
      <c r="B81" s="3">
        <v>594.20000000000005</v>
      </c>
      <c r="C81" s="3"/>
      <c r="D81" s="3"/>
      <c r="E81" s="3"/>
      <c r="F81" s="3"/>
      <c r="G81" s="4"/>
      <c r="H81" s="3"/>
      <c r="I81" s="3"/>
      <c r="J81" s="3"/>
      <c r="K81" s="4"/>
    </row>
    <row r="82" spans="1:11" x14ac:dyDescent="0.2">
      <c r="A82" s="2">
        <v>45792</v>
      </c>
      <c r="B82" s="3">
        <v>590.46</v>
      </c>
      <c r="C82" s="3"/>
      <c r="D82" s="3"/>
      <c r="E82" s="3"/>
      <c r="F82" s="3"/>
      <c r="G82" s="4"/>
      <c r="H82" s="3"/>
      <c r="I82" s="3"/>
      <c r="J82" s="3"/>
      <c r="K82" s="4"/>
    </row>
    <row r="83" spans="1:11" x14ac:dyDescent="0.2">
      <c r="A83" s="2">
        <v>45791</v>
      </c>
      <c r="B83" s="3">
        <v>587.59</v>
      </c>
      <c r="C83" s="3"/>
      <c r="D83" s="3"/>
      <c r="E83" s="3"/>
      <c r="F83" s="3"/>
      <c r="G83" s="4"/>
      <c r="H83" s="3"/>
      <c r="I83" s="3"/>
      <c r="J83" s="3"/>
      <c r="K83" s="4"/>
    </row>
    <row r="84" spans="1:11" x14ac:dyDescent="0.2">
      <c r="A84" s="2">
        <v>45790</v>
      </c>
      <c r="B84" s="3">
        <v>586.84</v>
      </c>
      <c r="C84" s="3"/>
      <c r="D84" s="3"/>
      <c r="E84" s="3"/>
      <c r="F84" s="3"/>
      <c r="G84" s="4"/>
      <c r="H84" s="3"/>
      <c r="I84" s="3"/>
      <c r="J84" s="3"/>
      <c r="K84" s="4"/>
    </row>
    <row r="85" spans="1:11" x14ac:dyDescent="0.2">
      <c r="A85" s="2">
        <v>45789</v>
      </c>
      <c r="B85" s="3">
        <v>582.99</v>
      </c>
      <c r="C85" s="3"/>
      <c r="D85" s="3"/>
      <c r="E85" s="3"/>
      <c r="F85" s="3"/>
      <c r="G85" s="4"/>
      <c r="H85" s="3"/>
      <c r="I85" s="3"/>
      <c r="J85" s="3"/>
      <c r="K85" s="4"/>
    </row>
    <row r="86" spans="1:11" x14ac:dyDescent="0.2">
      <c r="A86" s="2">
        <v>45786</v>
      </c>
      <c r="B86" s="3">
        <v>564.34</v>
      </c>
      <c r="C86" s="3"/>
      <c r="D86" s="3"/>
      <c r="E86" s="3"/>
      <c r="F86" s="3"/>
      <c r="G86" s="4"/>
      <c r="H86" s="3"/>
      <c r="I86" s="3"/>
      <c r="J86" s="3"/>
      <c r="K86" s="4"/>
    </row>
    <row r="87" spans="1:11" x14ac:dyDescent="0.2">
      <c r="A87" s="2">
        <v>45785</v>
      </c>
      <c r="B87" s="3">
        <v>565.05999999999995</v>
      </c>
      <c r="C87" s="3"/>
      <c r="D87" s="3"/>
      <c r="E87" s="3"/>
      <c r="F87" s="3"/>
      <c r="G87" s="4"/>
      <c r="H87" s="3"/>
      <c r="I87" s="3"/>
      <c r="J87" s="3"/>
      <c r="K87" s="4"/>
    </row>
    <row r="88" spans="1:11" x14ac:dyDescent="0.2">
      <c r="A88" s="2">
        <v>45784</v>
      </c>
      <c r="B88" s="3">
        <v>561.15</v>
      </c>
      <c r="C88" s="3"/>
      <c r="D88" s="3"/>
      <c r="E88" s="3"/>
      <c r="F88" s="3"/>
      <c r="G88" s="4"/>
      <c r="H88" s="3"/>
      <c r="I88" s="3"/>
      <c r="J88" s="3"/>
      <c r="K88" s="4"/>
    </row>
    <row r="89" spans="1:11" x14ac:dyDescent="0.2">
      <c r="A89" s="2">
        <v>45783</v>
      </c>
      <c r="B89" s="3">
        <v>558.79999999999995</v>
      </c>
      <c r="C89" s="3"/>
      <c r="D89" s="3"/>
      <c r="E89" s="3"/>
      <c r="F89" s="3"/>
      <c r="G89" s="4"/>
      <c r="H89" s="3"/>
      <c r="I89" s="3"/>
      <c r="J89" s="3"/>
      <c r="K89" s="4"/>
    </row>
    <row r="90" spans="1:11" x14ac:dyDescent="0.2">
      <c r="A90" s="2">
        <v>45782</v>
      </c>
      <c r="B90" s="3">
        <v>563.51</v>
      </c>
      <c r="C90" s="3"/>
      <c r="D90" s="3"/>
      <c r="E90" s="3"/>
      <c r="F90" s="3"/>
      <c r="G90" s="4"/>
      <c r="H90" s="3"/>
      <c r="I90" s="3"/>
      <c r="J90" s="3"/>
      <c r="K90" s="4"/>
    </row>
    <row r="91" spans="1:11" x14ac:dyDescent="0.2">
      <c r="A91" s="2">
        <v>45779</v>
      </c>
      <c r="B91" s="3">
        <v>566.76</v>
      </c>
      <c r="C91" s="3"/>
      <c r="D91" s="3"/>
      <c r="E91" s="3"/>
      <c r="F91" s="3"/>
      <c r="G91" s="4"/>
      <c r="H91" s="3"/>
      <c r="I91" s="3"/>
      <c r="J91" s="3"/>
      <c r="K91" s="4"/>
    </row>
    <row r="92" spans="1:11" x14ac:dyDescent="0.2">
      <c r="A92" s="2">
        <v>45778</v>
      </c>
      <c r="B92" s="3">
        <v>558.47</v>
      </c>
      <c r="C92" s="3"/>
      <c r="D92" s="3"/>
      <c r="E92" s="3"/>
      <c r="F92" s="3"/>
      <c r="G92" s="4"/>
      <c r="H92" s="3"/>
      <c r="I92" s="3"/>
      <c r="J92" s="3"/>
      <c r="K92" s="4"/>
    </row>
    <row r="93" spans="1:11" x14ac:dyDescent="0.2">
      <c r="A93" s="2">
        <v>45777</v>
      </c>
      <c r="B93" s="3">
        <v>554.54</v>
      </c>
      <c r="C93" s="3"/>
      <c r="D93" s="3"/>
      <c r="E93" s="3"/>
      <c r="F93" s="3"/>
      <c r="G93" s="4"/>
      <c r="H93" s="3"/>
      <c r="I93" s="3"/>
      <c r="J93" s="3"/>
      <c r="K93" s="4"/>
    </row>
    <row r="94" spans="1:11" x14ac:dyDescent="0.2">
      <c r="A94" s="2">
        <v>45776</v>
      </c>
      <c r="B94" s="3">
        <v>554.32000000000005</v>
      </c>
      <c r="C94" s="3"/>
      <c r="D94" s="3"/>
      <c r="E94" s="3"/>
      <c r="F94" s="3"/>
      <c r="G94" s="4"/>
      <c r="H94" s="3"/>
      <c r="I94" s="3"/>
      <c r="J94" s="3"/>
      <c r="K94" s="4"/>
    </row>
    <row r="95" spans="1:11" x14ac:dyDescent="0.2">
      <c r="A95" s="2">
        <v>45775</v>
      </c>
      <c r="B95" s="3">
        <v>550.85</v>
      </c>
      <c r="C95" s="3"/>
      <c r="D95" s="3"/>
      <c r="E95" s="3"/>
      <c r="F95" s="3"/>
      <c r="G95" s="4"/>
      <c r="H95" s="3"/>
      <c r="I95" s="3"/>
      <c r="J95" s="3"/>
      <c r="K95" s="4"/>
    </row>
    <row r="96" spans="1:11" x14ac:dyDescent="0.2">
      <c r="A96" s="2">
        <v>45772</v>
      </c>
      <c r="B96" s="3">
        <v>550.64</v>
      </c>
      <c r="C96" s="3"/>
      <c r="D96" s="3"/>
      <c r="E96" s="3"/>
      <c r="F96" s="3"/>
      <c r="G96" s="4"/>
      <c r="H96" s="3"/>
      <c r="I96" s="3"/>
      <c r="J96" s="3"/>
      <c r="K96" s="4"/>
    </row>
    <row r="97" spans="1:11" x14ac:dyDescent="0.2">
      <c r="A97" s="2">
        <v>45771</v>
      </c>
      <c r="B97" s="3">
        <v>546.69000000000005</v>
      </c>
      <c r="C97" s="3"/>
      <c r="D97" s="3"/>
      <c r="E97" s="3"/>
      <c r="F97" s="3"/>
      <c r="G97" s="4"/>
      <c r="H97" s="3"/>
      <c r="I97" s="3"/>
      <c r="J97" s="3"/>
      <c r="K97" s="4"/>
    </row>
    <row r="98" spans="1:11" x14ac:dyDescent="0.2">
      <c r="A98" s="2">
        <v>45770</v>
      </c>
      <c r="B98" s="3">
        <v>535.41999999999996</v>
      </c>
      <c r="C98" s="3"/>
      <c r="D98" s="3"/>
      <c r="E98" s="3"/>
      <c r="F98" s="3"/>
      <c r="G98" s="4"/>
      <c r="H98" s="3"/>
      <c r="I98" s="3"/>
      <c r="J98" s="3"/>
      <c r="K98" s="4"/>
    </row>
    <row r="99" spans="1:11" x14ac:dyDescent="0.2">
      <c r="A99" s="2">
        <v>45769</v>
      </c>
      <c r="B99" s="3">
        <v>527.25</v>
      </c>
      <c r="C99" s="3"/>
      <c r="D99" s="3"/>
      <c r="E99" s="3"/>
      <c r="F99" s="3"/>
      <c r="G99" s="4"/>
      <c r="H99" s="3"/>
      <c r="I99" s="3"/>
      <c r="J99" s="3"/>
      <c r="K99" s="4"/>
    </row>
    <row r="100" spans="1:11" x14ac:dyDescent="0.2">
      <c r="A100" s="2">
        <v>45768</v>
      </c>
      <c r="B100" s="3">
        <v>513.88</v>
      </c>
      <c r="C100" s="3"/>
      <c r="D100" s="3"/>
      <c r="E100" s="3"/>
      <c r="F100" s="3"/>
      <c r="G100" s="4"/>
      <c r="H100" s="3"/>
      <c r="I100" s="3"/>
      <c r="J100" s="3"/>
      <c r="K100" s="4"/>
    </row>
    <row r="101" spans="1:11" x14ac:dyDescent="0.2">
      <c r="A101" s="2">
        <v>45764</v>
      </c>
      <c r="B101" s="3">
        <v>526.41</v>
      </c>
      <c r="C101" s="3"/>
      <c r="D101" s="3"/>
      <c r="E101" s="3"/>
      <c r="F101" s="3"/>
      <c r="G101" s="4"/>
      <c r="H101" s="3"/>
      <c r="I101" s="3"/>
      <c r="J101" s="3"/>
      <c r="K101" s="4"/>
    </row>
    <row r="102" spans="1:11" x14ac:dyDescent="0.2">
      <c r="A102" s="2">
        <v>45763</v>
      </c>
      <c r="B102" s="3">
        <v>525.66</v>
      </c>
      <c r="C102" s="3"/>
      <c r="D102" s="3"/>
      <c r="E102" s="3"/>
      <c r="F102" s="3"/>
      <c r="G102" s="4"/>
      <c r="H102" s="3"/>
      <c r="I102" s="3"/>
      <c r="J102" s="3"/>
      <c r="K102" s="4"/>
    </row>
    <row r="103" spans="1:11" x14ac:dyDescent="0.2">
      <c r="A103" s="2">
        <v>45762</v>
      </c>
      <c r="B103" s="3">
        <v>537.61</v>
      </c>
      <c r="C103" s="3"/>
      <c r="D103" s="3"/>
      <c r="E103" s="3"/>
      <c r="F103" s="3"/>
      <c r="G103" s="4"/>
      <c r="H103" s="3"/>
      <c r="I103" s="3"/>
      <c r="J103" s="3"/>
      <c r="K103" s="4"/>
    </row>
    <row r="104" spans="1:11" x14ac:dyDescent="0.2">
      <c r="A104" s="2">
        <v>45761</v>
      </c>
      <c r="B104" s="3">
        <v>539.12</v>
      </c>
      <c r="C104" s="3"/>
      <c r="D104" s="3"/>
      <c r="E104" s="3"/>
      <c r="F104" s="3"/>
      <c r="G104" s="4"/>
      <c r="H104" s="3"/>
      <c r="I104" s="3"/>
      <c r="J104" s="3"/>
      <c r="K104" s="4"/>
    </row>
    <row r="105" spans="1:11" x14ac:dyDescent="0.2">
      <c r="A105" s="2">
        <v>45758</v>
      </c>
      <c r="B105" s="3">
        <v>533.94000000000005</v>
      </c>
      <c r="C105" s="3"/>
      <c r="D105" s="3"/>
      <c r="E105" s="3"/>
      <c r="F105" s="3"/>
      <c r="G105" s="4"/>
      <c r="H105" s="3"/>
      <c r="I105" s="3"/>
      <c r="J105" s="3"/>
      <c r="K105" s="4"/>
    </row>
    <row r="106" spans="1:11" x14ac:dyDescent="0.2">
      <c r="A106" s="2">
        <v>45757</v>
      </c>
      <c r="B106" s="3">
        <v>524.58000000000004</v>
      </c>
      <c r="C106" s="3"/>
      <c r="D106" s="3"/>
      <c r="E106" s="3"/>
      <c r="F106" s="3"/>
      <c r="G106" s="4"/>
      <c r="H106" s="3"/>
      <c r="I106" s="3"/>
      <c r="J106" s="3"/>
      <c r="K106" s="4"/>
    </row>
    <row r="107" spans="1:11" x14ac:dyDescent="0.2">
      <c r="A107" s="2">
        <v>45756</v>
      </c>
      <c r="B107" s="3">
        <v>548.62</v>
      </c>
      <c r="C107" s="3"/>
      <c r="D107" s="3"/>
      <c r="E107" s="3"/>
      <c r="F107" s="3"/>
      <c r="G107" s="4"/>
      <c r="H107" s="3"/>
      <c r="I107" s="3"/>
      <c r="J107" s="3"/>
      <c r="K107" s="4"/>
    </row>
    <row r="108" spans="1:11" x14ac:dyDescent="0.2">
      <c r="A108" s="2">
        <v>45755</v>
      </c>
      <c r="B108" s="3">
        <v>496.48</v>
      </c>
      <c r="C108" s="3"/>
      <c r="D108" s="3"/>
      <c r="E108" s="3"/>
      <c r="F108" s="3"/>
      <c r="G108" s="4"/>
      <c r="H108" s="3"/>
      <c r="I108" s="3"/>
      <c r="J108" s="3"/>
      <c r="K108" s="4"/>
    </row>
    <row r="109" spans="1:11" x14ac:dyDescent="0.2">
      <c r="A109" s="2">
        <v>45754</v>
      </c>
      <c r="B109" s="3">
        <v>504.38</v>
      </c>
      <c r="C109" s="3"/>
      <c r="D109" s="3"/>
      <c r="E109" s="3"/>
      <c r="F109" s="3"/>
      <c r="G109" s="4"/>
      <c r="H109" s="3"/>
      <c r="I109" s="3"/>
      <c r="J109" s="3"/>
      <c r="K109" s="4"/>
    </row>
    <row r="110" spans="1:11" x14ac:dyDescent="0.2">
      <c r="A110" s="2">
        <v>45751</v>
      </c>
      <c r="B110" s="3">
        <v>505.28</v>
      </c>
      <c r="C110" s="3"/>
      <c r="D110" s="3"/>
      <c r="E110" s="3"/>
      <c r="F110" s="3"/>
      <c r="G110" s="4"/>
      <c r="H110" s="3"/>
      <c r="I110" s="3"/>
      <c r="J110" s="3"/>
      <c r="K110" s="4"/>
    </row>
    <row r="111" spans="1:11" x14ac:dyDescent="0.2">
      <c r="A111" s="2">
        <v>45750</v>
      </c>
      <c r="B111" s="3">
        <v>536.70000000000005</v>
      </c>
      <c r="C111" s="3"/>
      <c r="D111" s="3"/>
      <c r="E111" s="3"/>
      <c r="F111" s="3"/>
      <c r="G111" s="4"/>
      <c r="H111" s="3"/>
      <c r="I111" s="3"/>
      <c r="J111" s="3"/>
      <c r="K111" s="4"/>
    </row>
    <row r="112" spans="1:11" x14ac:dyDescent="0.2">
      <c r="A112" s="2">
        <v>45749</v>
      </c>
      <c r="B112" s="3">
        <v>564.52</v>
      </c>
      <c r="C112" s="3"/>
      <c r="D112" s="3"/>
      <c r="E112" s="3"/>
      <c r="F112" s="3"/>
      <c r="G112" s="4"/>
      <c r="H112" s="3"/>
      <c r="I112" s="3"/>
      <c r="J112" s="3"/>
      <c r="K112" s="4"/>
    </row>
    <row r="113" spans="1:11" x14ac:dyDescent="0.2">
      <c r="A113" s="2">
        <v>45748</v>
      </c>
      <c r="B113" s="3">
        <v>560.97</v>
      </c>
      <c r="C113" s="3"/>
      <c r="D113" s="3"/>
      <c r="E113" s="3"/>
      <c r="F113" s="3"/>
      <c r="G113" s="4"/>
      <c r="H113" s="3"/>
      <c r="I113" s="3"/>
      <c r="J113" s="3"/>
      <c r="K113" s="4"/>
    </row>
    <row r="114" spans="1:11" x14ac:dyDescent="0.2">
      <c r="A114" s="2">
        <v>45747</v>
      </c>
      <c r="B114" s="3">
        <v>559.39</v>
      </c>
      <c r="C114" s="3"/>
      <c r="D114" s="3"/>
      <c r="E114" s="3"/>
      <c r="F114" s="3"/>
      <c r="G114" s="4"/>
      <c r="H114" s="3"/>
      <c r="I114" s="3"/>
      <c r="J114" s="3"/>
      <c r="K114" s="4"/>
    </row>
    <row r="115" spans="1:11" x14ac:dyDescent="0.2">
      <c r="A115" s="2">
        <v>45744</v>
      </c>
      <c r="B115" s="3">
        <v>555.66</v>
      </c>
      <c r="C115" s="3"/>
      <c r="D115" s="3"/>
      <c r="E115" s="3"/>
      <c r="F115" s="3"/>
      <c r="G115" s="4"/>
      <c r="H115" s="3"/>
      <c r="I115" s="3"/>
      <c r="J115" s="3"/>
      <c r="K115" s="4"/>
    </row>
    <row r="116" spans="1:11" x14ac:dyDescent="0.2">
      <c r="A116" s="2">
        <v>45743</v>
      </c>
      <c r="B116" s="3">
        <v>567.08000000000004</v>
      </c>
      <c r="C116" s="3"/>
      <c r="D116" s="3"/>
      <c r="E116" s="3"/>
      <c r="F116" s="3"/>
      <c r="G116" s="4"/>
      <c r="H116" s="3"/>
      <c r="I116" s="3"/>
      <c r="J116" s="3"/>
      <c r="K116" s="4"/>
    </row>
    <row r="117" spans="1:11" x14ac:dyDescent="0.2">
      <c r="A117" s="2">
        <v>45742</v>
      </c>
      <c r="B117" s="3">
        <v>568.59</v>
      </c>
      <c r="C117" s="3"/>
      <c r="D117" s="3"/>
      <c r="E117" s="3"/>
      <c r="F117" s="3"/>
      <c r="G117" s="4"/>
      <c r="H117" s="3"/>
      <c r="I117" s="3"/>
      <c r="J117" s="3"/>
      <c r="K117" s="4"/>
    </row>
    <row r="118" spans="1:11" x14ac:dyDescent="0.2">
      <c r="A118" s="2">
        <v>45741</v>
      </c>
      <c r="B118" s="3">
        <v>575.46</v>
      </c>
      <c r="C118" s="3"/>
      <c r="D118" s="3"/>
      <c r="E118" s="3"/>
      <c r="F118" s="3"/>
      <c r="G118" s="4"/>
      <c r="H118" s="3"/>
      <c r="I118" s="3"/>
      <c r="J118" s="3"/>
      <c r="K118" s="4"/>
    </row>
    <row r="119" spans="1:11" x14ac:dyDescent="0.2">
      <c r="A119" s="2">
        <v>45740</v>
      </c>
      <c r="B119" s="3">
        <v>574.08000000000004</v>
      </c>
      <c r="C119" s="3"/>
      <c r="D119" s="3"/>
      <c r="E119" s="3"/>
      <c r="F119" s="3"/>
      <c r="G119" s="4"/>
      <c r="H119" s="3"/>
      <c r="I119" s="3"/>
      <c r="J119" s="3"/>
      <c r="K119" s="4"/>
    </row>
    <row r="120" spans="1:11" x14ac:dyDescent="0.2">
      <c r="A120" s="2">
        <v>45737</v>
      </c>
      <c r="B120" s="3">
        <v>563.98</v>
      </c>
      <c r="C120" s="3"/>
      <c r="D120" s="3"/>
      <c r="E120" s="3"/>
      <c r="F120" s="3"/>
      <c r="G120" s="4"/>
      <c r="H120" s="3"/>
      <c r="I120" s="3"/>
      <c r="J120" s="3"/>
      <c r="K120" s="4"/>
    </row>
    <row r="121" spans="1:11" x14ac:dyDescent="0.2">
      <c r="A121" s="2">
        <v>45736</v>
      </c>
      <c r="B121" s="3">
        <v>565.49</v>
      </c>
      <c r="C121" s="3"/>
      <c r="D121" s="3"/>
      <c r="E121" s="3"/>
      <c r="F121" s="3"/>
      <c r="G121" s="4"/>
      <c r="H121" s="3"/>
      <c r="I121" s="3"/>
      <c r="J121" s="3"/>
      <c r="K121" s="4"/>
    </row>
    <row r="122" spans="1:11" x14ac:dyDescent="0.2">
      <c r="A122" s="2">
        <v>45735</v>
      </c>
      <c r="B122" s="3">
        <v>567.13</v>
      </c>
      <c r="C122" s="3"/>
      <c r="D122" s="3"/>
      <c r="E122" s="3"/>
      <c r="F122" s="3"/>
      <c r="G122" s="4"/>
      <c r="H122" s="3"/>
      <c r="I122" s="3"/>
      <c r="J122" s="3"/>
      <c r="K122" s="4"/>
    </row>
    <row r="123" spans="1:11" x14ac:dyDescent="0.2">
      <c r="A123" s="2">
        <v>45734</v>
      </c>
      <c r="B123" s="3">
        <v>561.02</v>
      </c>
      <c r="C123" s="3"/>
      <c r="D123" s="3"/>
      <c r="E123" s="3"/>
      <c r="F123" s="3"/>
      <c r="G123" s="4"/>
      <c r="H123" s="3"/>
      <c r="I123" s="3"/>
      <c r="J123" s="3"/>
      <c r="K123" s="4"/>
    </row>
    <row r="124" spans="1:11" x14ac:dyDescent="0.2">
      <c r="A124" s="2">
        <v>45733</v>
      </c>
      <c r="B124" s="3">
        <v>567.15</v>
      </c>
      <c r="C124" s="3"/>
      <c r="D124" s="3"/>
      <c r="E124" s="3"/>
      <c r="F124" s="3"/>
      <c r="G124" s="4"/>
      <c r="H124" s="3"/>
      <c r="I124" s="3"/>
      <c r="J124" s="3"/>
      <c r="K124" s="4"/>
    </row>
    <row r="125" spans="1:11" x14ac:dyDescent="0.2">
      <c r="A125" s="2">
        <v>45730</v>
      </c>
      <c r="B125" s="3">
        <v>562.80999999999995</v>
      </c>
      <c r="C125" s="3"/>
      <c r="D125" s="3"/>
      <c r="E125" s="3"/>
      <c r="F125" s="3"/>
      <c r="G125" s="4"/>
      <c r="H125" s="3"/>
      <c r="I125" s="3"/>
      <c r="J125" s="3"/>
      <c r="K125" s="4"/>
    </row>
    <row r="126" spans="1:11" x14ac:dyDescent="0.2">
      <c r="A126" s="2">
        <v>45729</v>
      </c>
      <c r="B126" s="3">
        <v>551.41999999999996</v>
      </c>
      <c r="C126" s="3"/>
      <c r="D126" s="3"/>
      <c r="E126" s="3"/>
      <c r="F126" s="3"/>
      <c r="G126" s="4"/>
      <c r="H126" s="3"/>
      <c r="I126" s="3"/>
      <c r="J126" s="3"/>
      <c r="K126" s="4"/>
    </row>
    <row r="127" spans="1:11" x14ac:dyDescent="0.2">
      <c r="A127" s="2">
        <v>45728</v>
      </c>
      <c r="B127" s="3">
        <v>558.87</v>
      </c>
      <c r="C127" s="3"/>
      <c r="D127" s="3"/>
      <c r="E127" s="3"/>
      <c r="F127" s="3"/>
      <c r="G127" s="4"/>
      <c r="H127" s="3"/>
      <c r="I127" s="3"/>
      <c r="J127" s="3"/>
      <c r="K127" s="4"/>
    </row>
    <row r="128" spans="1:11" x14ac:dyDescent="0.2">
      <c r="A128" s="2">
        <v>45727</v>
      </c>
      <c r="B128" s="3">
        <v>555.91999999999996</v>
      </c>
      <c r="C128" s="3"/>
      <c r="D128" s="3"/>
      <c r="E128" s="3"/>
      <c r="F128" s="3"/>
      <c r="G128" s="4"/>
      <c r="H128" s="3"/>
      <c r="I128" s="3"/>
      <c r="J128" s="3"/>
      <c r="K128" s="4"/>
    </row>
    <row r="129" spans="1:11" x14ac:dyDescent="0.2">
      <c r="A129" s="2">
        <v>45726</v>
      </c>
      <c r="B129" s="3">
        <v>560.58000000000004</v>
      </c>
      <c r="C129" s="3"/>
      <c r="D129" s="3"/>
      <c r="E129" s="3"/>
      <c r="F129" s="3"/>
      <c r="G129" s="4"/>
      <c r="H129" s="3"/>
      <c r="I129" s="3"/>
      <c r="J129" s="3"/>
      <c r="K129" s="4"/>
    </row>
    <row r="130" spans="1:11" x14ac:dyDescent="0.2">
      <c r="A130" s="2">
        <v>45723</v>
      </c>
      <c r="B130" s="3">
        <v>575.91999999999996</v>
      </c>
      <c r="C130" s="3"/>
      <c r="D130" s="3"/>
      <c r="E130" s="3"/>
      <c r="F130" s="3"/>
      <c r="G130" s="4"/>
      <c r="H130" s="3"/>
      <c r="I130" s="3"/>
      <c r="J130" s="3"/>
      <c r="K130" s="4"/>
    </row>
    <row r="131" spans="1:11" x14ac:dyDescent="0.2">
      <c r="A131" s="2">
        <v>45722</v>
      </c>
      <c r="B131" s="3">
        <v>572.71</v>
      </c>
      <c r="C131" s="3"/>
      <c r="D131" s="3"/>
      <c r="E131" s="3"/>
      <c r="F131" s="3"/>
      <c r="G131" s="4"/>
      <c r="H131" s="3"/>
      <c r="I131" s="3"/>
      <c r="J131" s="3"/>
      <c r="K131" s="4"/>
    </row>
    <row r="132" spans="1:11" x14ac:dyDescent="0.2">
      <c r="A132" s="2">
        <v>45721</v>
      </c>
      <c r="B132" s="3">
        <v>583.05999999999995</v>
      </c>
      <c r="C132" s="3"/>
      <c r="D132" s="3"/>
      <c r="E132" s="3"/>
      <c r="F132" s="3"/>
      <c r="G132" s="4"/>
      <c r="H132" s="3"/>
      <c r="I132" s="3"/>
      <c r="J132" s="3"/>
      <c r="K132" s="4"/>
    </row>
    <row r="133" spans="1:11" x14ac:dyDescent="0.2">
      <c r="A133" s="2">
        <v>45720</v>
      </c>
      <c r="B133" s="3">
        <v>576.86</v>
      </c>
      <c r="C133" s="3"/>
      <c r="D133" s="3"/>
      <c r="E133" s="3"/>
      <c r="F133" s="3"/>
      <c r="G133" s="4"/>
      <c r="H133" s="3"/>
      <c r="I133" s="3"/>
      <c r="J133" s="3"/>
      <c r="K133" s="4"/>
    </row>
    <row r="134" spans="1:11" x14ac:dyDescent="0.2">
      <c r="A134" s="2">
        <v>45719</v>
      </c>
      <c r="B134" s="3">
        <v>583.77</v>
      </c>
      <c r="C134" s="3"/>
      <c r="D134" s="3"/>
      <c r="E134" s="3"/>
      <c r="F134" s="3"/>
      <c r="G134" s="4"/>
      <c r="H134" s="3"/>
      <c r="I134" s="3"/>
      <c r="J134" s="3"/>
      <c r="K134" s="4"/>
    </row>
    <row r="135" spans="1:11" x14ac:dyDescent="0.2">
      <c r="A135" s="2">
        <v>45716</v>
      </c>
      <c r="B135" s="3">
        <v>594.17999999999995</v>
      </c>
      <c r="C135" s="3"/>
      <c r="D135" s="3"/>
      <c r="E135" s="3"/>
      <c r="F135" s="3"/>
      <c r="G135" s="4"/>
      <c r="H135" s="3"/>
      <c r="I135" s="3"/>
      <c r="J135" s="3"/>
      <c r="K135" s="4"/>
    </row>
    <row r="136" spans="1:11" x14ac:dyDescent="0.2">
      <c r="A136" s="2">
        <v>45715</v>
      </c>
      <c r="B136" s="3">
        <v>585.04999999999995</v>
      </c>
      <c r="C136" s="3"/>
      <c r="D136" s="3"/>
      <c r="E136" s="3"/>
      <c r="F136" s="3"/>
      <c r="G136" s="4"/>
      <c r="H136" s="3"/>
      <c r="I136" s="3"/>
      <c r="J136" s="3"/>
      <c r="K136" s="4"/>
    </row>
    <row r="137" spans="1:11" x14ac:dyDescent="0.2">
      <c r="A137" s="2">
        <v>45714</v>
      </c>
      <c r="B137" s="3">
        <v>594.54</v>
      </c>
      <c r="C137" s="3"/>
      <c r="D137" s="3"/>
      <c r="E137" s="3"/>
      <c r="F137" s="3"/>
      <c r="G137" s="4"/>
      <c r="H137" s="3"/>
      <c r="I137" s="3"/>
      <c r="J137" s="3"/>
      <c r="K137" s="4"/>
    </row>
    <row r="138" spans="1:11" x14ac:dyDescent="0.2">
      <c r="A138" s="2">
        <v>45713</v>
      </c>
      <c r="B138" s="3">
        <v>594.24</v>
      </c>
      <c r="C138" s="3"/>
      <c r="D138" s="3"/>
      <c r="E138" s="3"/>
      <c r="F138" s="3"/>
      <c r="G138" s="4"/>
      <c r="H138" s="3"/>
      <c r="I138" s="3"/>
      <c r="J138" s="3"/>
      <c r="K138" s="4"/>
    </row>
    <row r="139" spans="1:11" x14ac:dyDescent="0.2">
      <c r="A139" s="2">
        <v>45712</v>
      </c>
      <c r="B139" s="3">
        <v>597.21</v>
      </c>
      <c r="C139" s="3"/>
      <c r="D139" s="3"/>
      <c r="E139" s="3"/>
      <c r="F139" s="3"/>
      <c r="G139" s="4"/>
      <c r="H139" s="3"/>
      <c r="I139" s="3"/>
      <c r="J139" s="3"/>
      <c r="K139" s="4"/>
    </row>
    <row r="140" spans="1:11" x14ac:dyDescent="0.2">
      <c r="A140" s="2">
        <v>45709</v>
      </c>
      <c r="B140" s="3">
        <v>599.94000000000005</v>
      </c>
      <c r="C140" s="3"/>
      <c r="D140" s="3"/>
      <c r="E140" s="3"/>
      <c r="F140" s="3"/>
      <c r="G140" s="4"/>
      <c r="H140" s="3"/>
      <c r="I140" s="3"/>
      <c r="J140" s="3"/>
      <c r="K140" s="4"/>
    </row>
    <row r="141" spans="1:11" x14ac:dyDescent="0.2">
      <c r="A141" s="2">
        <v>45708</v>
      </c>
      <c r="B141" s="3">
        <v>610.38</v>
      </c>
      <c r="C141" s="3"/>
      <c r="D141" s="3"/>
      <c r="E141" s="3"/>
      <c r="F141" s="3"/>
      <c r="G141" s="4"/>
      <c r="H141" s="3"/>
      <c r="I141" s="3"/>
      <c r="J141" s="3"/>
      <c r="K141" s="4"/>
    </row>
    <row r="142" spans="1:11" x14ac:dyDescent="0.2">
      <c r="A142" s="2">
        <v>45707</v>
      </c>
      <c r="B142" s="3">
        <v>612.92999999999995</v>
      </c>
      <c r="C142" s="3"/>
      <c r="D142" s="3"/>
      <c r="E142" s="3"/>
      <c r="F142" s="3"/>
      <c r="G142" s="4"/>
      <c r="H142" s="3"/>
      <c r="I142" s="3"/>
      <c r="J142" s="3"/>
      <c r="K142" s="4"/>
    </row>
    <row r="143" spans="1:11" x14ac:dyDescent="0.2">
      <c r="A143" s="2">
        <v>45706</v>
      </c>
      <c r="B143" s="3">
        <v>611.49</v>
      </c>
      <c r="C143" s="3"/>
      <c r="D143" s="3"/>
      <c r="E143" s="3"/>
      <c r="F143" s="3"/>
      <c r="G143" s="4"/>
      <c r="H143" s="3"/>
      <c r="I143" s="3"/>
      <c r="J143" s="3"/>
      <c r="K143" s="4"/>
    </row>
    <row r="144" spans="1:11" x14ac:dyDescent="0.2">
      <c r="A144" s="2">
        <v>45702</v>
      </c>
      <c r="B144" s="3">
        <v>609.70000000000005</v>
      </c>
      <c r="C144" s="3"/>
      <c r="D144" s="3"/>
      <c r="E144" s="3"/>
      <c r="F144" s="3"/>
      <c r="G144" s="4"/>
      <c r="H144" s="3"/>
      <c r="I144" s="3"/>
      <c r="J144" s="3"/>
      <c r="K144" s="4"/>
    </row>
    <row r="145" spans="1:11" x14ac:dyDescent="0.2">
      <c r="A145" s="2">
        <v>45701</v>
      </c>
      <c r="B145" s="3">
        <v>609.73</v>
      </c>
      <c r="C145" s="3"/>
      <c r="D145" s="3"/>
      <c r="E145" s="3"/>
      <c r="F145" s="3"/>
      <c r="G145" s="4"/>
      <c r="H145" s="3"/>
      <c r="I145" s="3"/>
      <c r="J145" s="3"/>
      <c r="K145" s="4"/>
    </row>
    <row r="146" spans="1:11" x14ac:dyDescent="0.2">
      <c r="A146" s="2">
        <v>45700</v>
      </c>
      <c r="B146" s="3">
        <v>603.36</v>
      </c>
      <c r="C146" s="3"/>
      <c r="D146" s="3"/>
      <c r="E146" s="3"/>
      <c r="F146" s="3"/>
      <c r="G146" s="4"/>
      <c r="H146" s="3"/>
      <c r="I146" s="3"/>
      <c r="J146" s="3"/>
      <c r="K146" s="4"/>
    </row>
    <row r="147" spans="1:11" x14ac:dyDescent="0.2">
      <c r="A147" s="2">
        <v>45699</v>
      </c>
      <c r="B147" s="3">
        <v>605.30999999999995</v>
      </c>
      <c r="C147" s="3"/>
      <c r="D147" s="3"/>
      <c r="E147" s="3"/>
      <c r="F147" s="3"/>
      <c r="G147" s="4"/>
      <c r="H147" s="3"/>
      <c r="I147" s="3"/>
      <c r="J147" s="3"/>
      <c r="K147" s="4"/>
    </row>
    <row r="148" spans="1:11" x14ac:dyDescent="0.2">
      <c r="A148" s="2">
        <v>45698</v>
      </c>
      <c r="B148" s="3">
        <v>604.85</v>
      </c>
      <c r="C148" s="3"/>
      <c r="D148" s="3"/>
      <c r="E148" s="3"/>
      <c r="F148" s="3"/>
      <c r="G148" s="4"/>
      <c r="H148" s="3"/>
      <c r="I148" s="3"/>
      <c r="J148" s="3"/>
      <c r="K148" s="4"/>
    </row>
    <row r="149" spans="1:11" x14ac:dyDescent="0.2">
      <c r="A149" s="2">
        <v>45695</v>
      </c>
      <c r="B149" s="3">
        <v>600.77</v>
      </c>
      <c r="C149" s="3"/>
      <c r="D149" s="3"/>
      <c r="E149" s="3"/>
      <c r="F149" s="3"/>
      <c r="G149" s="4"/>
      <c r="H149" s="3"/>
      <c r="I149" s="3"/>
      <c r="J149" s="3"/>
      <c r="K149" s="4"/>
    </row>
    <row r="150" spans="1:11" x14ac:dyDescent="0.2">
      <c r="A150" s="2">
        <v>45694</v>
      </c>
      <c r="B150" s="3">
        <v>606.32000000000005</v>
      </c>
      <c r="C150" s="3"/>
      <c r="D150" s="3"/>
      <c r="E150" s="3"/>
      <c r="F150" s="3"/>
      <c r="G150" s="4"/>
      <c r="H150" s="3"/>
      <c r="I150" s="3"/>
      <c r="J150" s="3"/>
      <c r="K150" s="4"/>
    </row>
    <row r="151" spans="1:11" x14ac:dyDescent="0.2">
      <c r="A151" s="2">
        <v>45693</v>
      </c>
      <c r="B151" s="3">
        <v>604.22</v>
      </c>
      <c r="C151" s="3"/>
      <c r="D151" s="3"/>
      <c r="E151" s="3"/>
      <c r="F151" s="3"/>
      <c r="G151" s="4"/>
      <c r="H151" s="3"/>
      <c r="I151" s="3"/>
      <c r="J151" s="3"/>
      <c r="K151" s="4"/>
    </row>
    <row r="152" spans="1:11" x14ac:dyDescent="0.2">
      <c r="A152" s="2">
        <v>45692</v>
      </c>
      <c r="B152" s="3">
        <v>601.78</v>
      </c>
      <c r="C152" s="3"/>
      <c r="D152" s="3"/>
      <c r="E152" s="3"/>
      <c r="F152" s="3"/>
      <c r="G152" s="4"/>
      <c r="H152" s="3"/>
      <c r="I152" s="3"/>
      <c r="J152" s="3"/>
      <c r="K152" s="4"/>
    </row>
    <row r="153" spans="1:11" x14ac:dyDescent="0.2">
      <c r="A153" s="2">
        <v>45691</v>
      </c>
      <c r="B153" s="3">
        <v>597.77</v>
      </c>
      <c r="C153" s="3"/>
      <c r="D153" s="3"/>
      <c r="E153" s="3"/>
      <c r="F153" s="3"/>
      <c r="G153" s="4"/>
      <c r="H153" s="3"/>
      <c r="I153" s="3"/>
      <c r="J153" s="3"/>
      <c r="K153" s="4"/>
    </row>
    <row r="154" spans="1:11" x14ac:dyDescent="0.2">
      <c r="A154" s="2">
        <v>45688</v>
      </c>
      <c r="B154" s="3">
        <v>601.82000000000005</v>
      </c>
      <c r="C154" s="3"/>
      <c r="D154" s="3"/>
      <c r="E154" s="3"/>
      <c r="F154" s="3"/>
      <c r="G154" s="4"/>
      <c r="H154" s="3"/>
      <c r="I154" s="3"/>
      <c r="J154" s="3"/>
      <c r="K154" s="4"/>
    </row>
    <row r="155" spans="1:11" x14ac:dyDescent="0.2">
      <c r="A155" s="2">
        <v>45687</v>
      </c>
      <c r="B155" s="3">
        <v>605.04</v>
      </c>
      <c r="C155" s="3"/>
      <c r="D155" s="3"/>
      <c r="E155" s="3"/>
      <c r="F155" s="3"/>
      <c r="G155" s="4"/>
      <c r="H155" s="3"/>
      <c r="I155" s="3"/>
      <c r="J155" s="3"/>
      <c r="K155" s="4"/>
    </row>
    <row r="156" spans="1:11" x14ac:dyDescent="0.2">
      <c r="A156" s="2">
        <v>45686</v>
      </c>
      <c r="B156" s="3">
        <v>601.80999999999995</v>
      </c>
      <c r="C156" s="3"/>
      <c r="D156" s="3"/>
      <c r="E156" s="3"/>
      <c r="F156" s="3"/>
      <c r="G156" s="4"/>
      <c r="H156" s="3"/>
      <c r="I156" s="3"/>
      <c r="J156" s="3"/>
      <c r="K156" s="4"/>
    </row>
    <row r="157" spans="1:11" x14ac:dyDescent="0.2">
      <c r="A157" s="2">
        <v>45685</v>
      </c>
      <c r="B157" s="3">
        <v>604.52</v>
      </c>
      <c r="C157" s="3"/>
      <c r="D157" s="3"/>
      <c r="E157" s="3"/>
      <c r="F157" s="3"/>
      <c r="G157" s="4"/>
      <c r="H157" s="3"/>
      <c r="I157" s="3"/>
      <c r="J157" s="3"/>
      <c r="K157" s="4"/>
    </row>
    <row r="158" spans="1:11" x14ac:dyDescent="0.2">
      <c r="A158" s="2">
        <v>45684</v>
      </c>
      <c r="B158" s="3">
        <v>599.37</v>
      </c>
      <c r="C158" s="3"/>
      <c r="D158" s="3"/>
      <c r="E158" s="3"/>
      <c r="F158" s="3"/>
      <c r="G158" s="4"/>
      <c r="H158" s="3"/>
      <c r="I158" s="3"/>
      <c r="J158" s="3"/>
      <c r="K158" s="4"/>
    </row>
    <row r="159" spans="1:11" x14ac:dyDescent="0.2">
      <c r="A159" s="2">
        <v>45681</v>
      </c>
      <c r="B159" s="3">
        <v>607.97</v>
      </c>
      <c r="C159" s="3"/>
      <c r="D159" s="3"/>
      <c r="E159" s="3"/>
      <c r="F159" s="3"/>
      <c r="G159" s="4"/>
      <c r="H159" s="3"/>
      <c r="I159" s="3"/>
      <c r="J159" s="3"/>
      <c r="K159" s="4"/>
    </row>
    <row r="160" spans="1:11" x14ac:dyDescent="0.2">
      <c r="A160" s="2">
        <v>45680</v>
      </c>
      <c r="B160" s="3">
        <v>609.75</v>
      </c>
      <c r="C160" s="3"/>
      <c r="D160" s="3"/>
      <c r="E160" s="3"/>
      <c r="F160" s="3"/>
      <c r="G160" s="4"/>
      <c r="H160" s="3"/>
      <c r="I160" s="3"/>
      <c r="J160" s="3"/>
      <c r="K160" s="4"/>
    </row>
    <row r="161" spans="1:11" x14ac:dyDescent="0.2">
      <c r="A161" s="2">
        <v>45679</v>
      </c>
      <c r="B161" s="3">
        <v>606.44000000000005</v>
      </c>
      <c r="C161" s="3"/>
      <c r="D161" s="3"/>
      <c r="E161" s="3"/>
      <c r="F161" s="3"/>
      <c r="G161" s="4"/>
      <c r="H161" s="3"/>
      <c r="I161" s="3"/>
      <c r="J161" s="3"/>
      <c r="K161" s="4"/>
    </row>
    <row r="162" spans="1:11" x14ac:dyDescent="0.2">
      <c r="A162" s="2">
        <v>45678</v>
      </c>
      <c r="B162" s="3">
        <v>603.04999999999995</v>
      </c>
      <c r="C162" s="3"/>
      <c r="D162" s="3"/>
      <c r="E162" s="3"/>
      <c r="F162" s="3"/>
      <c r="G162" s="4"/>
      <c r="H162" s="3"/>
      <c r="I162" s="3"/>
      <c r="J162" s="3"/>
      <c r="K162" s="4"/>
    </row>
    <row r="163" spans="1:11" x14ac:dyDescent="0.2">
      <c r="A163" s="2">
        <v>45674</v>
      </c>
      <c r="B163" s="3">
        <v>597.58000000000004</v>
      </c>
      <c r="C163" s="3"/>
      <c r="D163" s="3"/>
      <c r="E163" s="3"/>
      <c r="F163" s="3"/>
      <c r="G163" s="4"/>
      <c r="H163" s="3"/>
      <c r="I163" s="3"/>
      <c r="J163" s="3"/>
      <c r="K163" s="4"/>
    </row>
    <row r="164" spans="1:11" x14ac:dyDescent="0.2">
      <c r="A164" s="2">
        <v>45673</v>
      </c>
      <c r="B164" s="3">
        <v>591.64</v>
      </c>
      <c r="C164" s="3"/>
      <c r="D164" s="3"/>
      <c r="E164" s="3"/>
      <c r="F164" s="3"/>
      <c r="G164" s="4"/>
      <c r="H164" s="3"/>
      <c r="I164" s="3"/>
      <c r="J164" s="3"/>
      <c r="K164" s="4"/>
    </row>
    <row r="165" spans="1:11" x14ac:dyDescent="0.2">
      <c r="A165" s="2">
        <v>45672</v>
      </c>
      <c r="B165" s="3">
        <v>592.78</v>
      </c>
      <c r="C165" s="3"/>
      <c r="D165" s="3"/>
      <c r="E165" s="3"/>
      <c r="F165" s="3"/>
      <c r="G165" s="4"/>
      <c r="H165" s="3"/>
      <c r="I165" s="3"/>
      <c r="J165" s="3"/>
      <c r="K165" s="4"/>
    </row>
    <row r="166" spans="1:11" x14ac:dyDescent="0.2">
      <c r="A166" s="2">
        <v>45671</v>
      </c>
      <c r="B166" s="3">
        <v>582.19000000000005</v>
      </c>
      <c r="C166" s="3"/>
      <c r="D166" s="3"/>
      <c r="E166" s="3"/>
      <c r="F166" s="3"/>
      <c r="G166" s="4"/>
      <c r="H166" s="3"/>
      <c r="I166" s="3"/>
      <c r="J166" s="3"/>
      <c r="K166" s="4"/>
    </row>
    <row r="167" spans="1:11" x14ac:dyDescent="0.2">
      <c r="A167" s="2">
        <v>45670</v>
      </c>
      <c r="B167" s="3">
        <v>581.39</v>
      </c>
      <c r="C167" s="3"/>
      <c r="D167" s="3"/>
      <c r="E167" s="3"/>
      <c r="F167" s="3"/>
      <c r="G167" s="4"/>
      <c r="H167" s="3"/>
      <c r="I167" s="3"/>
      <c r="J167" s="3"/>
      <c r="K167" s="4"/>
    </row>
    <row r="168" spans="1:11" x14ac:dyDescent="0.2">
      <c r="A168" s="2">
        <v>45667</v>
      </c>
      <c r="B168" s="3">
        <v>580.49</v>
      </c>
      <c r="C168" s="3"/>
      <c r="D168" s="3"/>
      <c r="E168" s="3"/>
      <c r="F168" s="3"/>
      <c r="G168" s="4"/>
      <c r="H168" s="3"/>
      <c r="I168" s="3"/>
      <c r="J168" s="3"/>
      <c r="K168" s="4"/>
    </row>
    <row r="169" spans="1:11" x14ac:dyDescent="0.2">
      <c r="A169" s="2">
        <v>45665</v>
      </c>
      <c r="B169" s="3">
        <v>589.49</v>
      </c>
      <c r="C169" s="3"/>
      <c r="D169" s="3"/>
      <c r="E169" s="3"/>
      <c r="F169" s="3"/>
      <c r="G169" s="4"/>
      <c r="H169" s="3"/>
      <c r="I169" s="3"/>
      <c r="J169" s="3"/>
      <c r="K169" s="4"/>
    </row>
    <row r="170" spans="1:11" x14ac:dyDescent="0.2">
      <c r="A170" s="2">
        <v>45664</v>
      </c>
      <c r="B170" s="3">
        <v>588.63</v>
      </c>
      <c r="C170" s="3"/>
      <c r="D170" s="3"/>
      <c r="E170" s="3"/>
      <c r="F170" s="3"/>
      <c r="G170" s="4"/>
      <c r="H170" s="3"/>
      <c r="I170" s="3"/>
      <c r="J170" s="3"/>
      <c r="K170" s="4"/>
    </row>
    <row r="171" spans="1:11" x14ac:dyDescent="0.2">
      <c r="A171" s="2">
        <v>45663</v>
      </c>
      <c r="B171" s="3">
        <v>595.36</v>
      </c>
      <c r="C171" s="3"/>
      <c r="D171" s="3"/>
      <c r="E171" s="3"/>
      <c r="F171" s="3"/>
      <c r="G171" s="4"/>
      <c r="H171" s="3"/>
      <c r="I171" s="3"/>
      <c r="J171" s="3"/>
      <c r="K171" s="4"/>
    </row>
    <row r="172" spans="1:11" x14ac:dyDescent="0.2">
      <c r="A172" s="2">
        <v>45660</v>
      </c>
      <c r="B172" s="3">
        <v>591.95000000000005</v>
      </c>
      <c r="C172" s="3"/>
      <c r="D172" s="3"/>
      <c r="E172" s="3"/>
      <c r="F172" s="3"/>
      <c r="G172" s="4"/>
      <c r="H172" s="3"/>
      <c r="I172" s="3"/>
      <c r="J172" s="3"/>
      <c r="K172" s="4"/>
    </row>
    <row r="173" spans="1:11" x14ac:dyDescent="0.2">
      <c r="A173" s="2">
        <v>45659</v>
      </c>
      <c r="B173" s="3">
        <v>584.64</v>
      </c>
      <c r="C173" s="3"/>
      <c r="D173" s="3"/>
      <c r="E173" s="3"/>
      <c r="F173" s="3"/>
      <c r="G173" s="4"/>
      <c r="H173" s="3"/>
      <c r="I173" s="3"/>
      <c r="J173" s="3"/>
      <c r="K173" s="4"/>
    </row>
    <row r="174" spans="1:11" x14ac:dyDescent="0.2">
      <c r="A174" s="2">
        <v>45657</v>
      </c>
      <c r="B174" s="6">
        <v>586.08000000000004</v>
      </c>
      <c r="C174" s="3"/>
      <c r="D174" s="3"/>
      <c r="E174" s="3"/>
      <c r="F174" s="4"/>
      <c r="H174" s="3"/>
      <c r="I174" s="3"/>
      <c r="J174" s="3"/>
      <c r="K174" s="4"/>
    </row>
    <row r="175" spans="1:11" x14ac:dyDescent="0.2">
      <c r="A175" s="2">
        <v>45656</v>
      </c>
      <c r="B175" s="5">
        <v>588.22</v>
      </c>
      <c r="C175" s="3"/>
      <c r="D175" s="3"/>
      <c r="E175" s="3"/>
      <c r="F175" s="3"/>
      <c r="G175" s="4"/>
      <c r="H175" s="3"/>
      <c r="I175" s="3"/>
      <c r="J175" s="3"/>
      <c r="K175" s="4"/>
    </row>
    <row r="176" spans="1:11" x14ac:dyDescent="0.2">
      <c r="A176" s="2">
        <v>45653</v>
      </c>
      <c r="B176" s="3">
        <v>595.01</v>
      </c>
      <c r="C176" s="3"/>
      <c r="D176" s="3"/>
      <c r="E176" s="3"/>
      <c r="F176" s="3"/>
      <c r="G176" s="4"/>
      <c r="H176" s="3"/>
      <c r="I176" s="3"/>
      <c r="J176" s="3"/>
      <c r="K176" s="4"/>
    </row>
    <row r="177" spans="1:11" x14ac:dyDescent="0.2">
      <c r="A177" s="2">
        <v>45652</v>
      </c>
      <c r="B177" s="3">
        <v>601.34</v>
      </c>
      <c r="C177" s="3"/>
      <c r="D177" s="3"/>
      <c r="E177" s="3"/>
      <c r="F177" s="3"/>
      <c r="G177" s="4"/>
      <c r="H177" s="3"/>
      <c r="I177" s="3"/>
      <c r="J177" s="3"/>
      <c r="K177" s="4"/>
    </row>
    <row r="178" spans="1:11" x14ac:dyDescent="0.2">
      <c r="A178" s="2">
        <v>45650</v>
      </c>
      <c r="B178" s="3">
        <v>601.29999999999995</v>
      </c>
      <c r="C178" s="3"/>
      <c r="D178" s="3"/>
      <c r="E178" s="3"/>
      <c r="F178" s="3"/>
      <c r="G178" s="4"/>
      <c r="H178" s="3"/>
      <c r="I178" s="3"/>
      <c r="J178" s="3"/>
      <c r="K178" s="4"/>
    </row>
    <row r="179" spans="1:11" x14ac:dyDescent="0.2">
      <c r="A179" s="2">
        <v>45649</v>
      </c>
      <c r="B179" s="3">
        <v>594.69000000000005</v>
      </c>
      <c r="C179" s="3"/>
      <c r="D179" s="3"/>
      <c r="E179" s="3"/>
      <c r="F179" s="3"/>
      <c r="G179" s="4"/>
      <c r="H179" s="3"/>
      <c r="I179" s="3"/>
      <c r="J179" s="3"/>
      <c r="K179" s="4"/>
    </row>
    <row r="180" spans="1:11" x14ac:dyDescent="0.2">
      <c r="A180" s="2">
        <v>45646</v>
      </c>
      <c r="B180" s="3">
        <v>591.15</v>
      </c>
      <c r="C180" s="3"/>
      <c r="D180" s="3"/>
      <c r="E180" s="3"/>
      <c r="F180" s="3"/>
      <c r="G180" s="4"/>
      <c r="H180" s="3"/>
      <c r="I180" s="3"/>
      <c r="J180" s="3"/>
      <c r="K180" s="4"/>
    </row>
    <row r="181" spans="1:11" x14ac:dyDescent="0.2">
      <c r="A181" s="2">
        <v>45645</v>
      </c>
      <c r="B181" s="3">
        <v>586.1</v>
      </c>
      <c r="C181" s="3"/>
      <c r="D181" s="3"/>
      <c r="E181" s="3"/>
      <c r="F181" s="3"/>
      <c r="G181" s="4"/>
      <c r="H181" s="3"/>
      <c r="I181" s="3"/>
      <c r="J181" s="3"/>
      <c r="K181" s="4"/>
    </row>
    <row r="182" spans="1:11" x14ac:dyDescent="0.2">
      <c r="A182" s="2">
        <v>45644</v>
      </c>
      <c r="B182" s="3">
        <v>586.28</v>
      </c>
      <c r="C182" s="3"/>
      <c r="D182" s="3"/>
      <c r="E182" s="3"/>
      <c r="F182" s="3"/>
      <c r="G182" s="4"/>
      <c r="H182" s="3"/>
      <c r="I182" s="3"/>
      <c r="J182" s="3"/>
      <c r="K182" s="4"/>
    </row>
    <row r="183" spans="1:11" x14ac:dyDescent="0.2">
      <c r="A183" s="2">
        <v>45643</v>
      </c>
      <c r="B183" s="3">
        <v>604.29</v>
      </c>
      <c r="C183" s="3"/>
      <c r="D183" s="3"/>
      <c r="E183" s="3"/>
      <c r="F183" s="3"/>
      <c r="G183" s="4"/>
      <c r="H183" s="3"/>
      <c r="I183" s="3"/>
      <c r="J183" s="3"/>
      <c r="K183" s="4"/>
    </row>
    <row r="184" spans="1:11" x14ac:dyDescent="0.2">
      <c r="A184" s="2">
        <v>45642</v>
      </c>
      <c r="B184" s="3">
        <v>606.79</v>
      </c>
      <c r="C184" s="3"/>
      <c r="D184" s="3"/>
      <c r="E184" s="3"/>
      <c r="F184" s="3"/>
      <c r="G184" s="4"/>
      <c r="H184" s="3"/>
      <c r="I184" s="3"/>
      <c r="J184" s="3"/>
      <c r="K184" s="4"/>
    </row>
    <row r="185" spans="1:11" x14ac:dyDescent="0.2">
      <c r="A185" s="2">
        <v>45639</v>
      </c>
      <c r="B185" s="3">
        <v>604.21</v>
      </c>
      <c r="C185" s="3"/>
      <c r="D185" s="3"/>
      <c r="E185" s="3"/>
      <c r="F185" s="3"/>
      <c r="G185" s="4"/>
      <c r="H185" s="3"/>
      <c r="I185" s="3"/>
      <c r="J185" s="3"/>
      <c r="K185" s="4"/>
    </row>
    <row r="186" spans="1:11" x14ac:dyDescent="0.2">
      <c r="A186" s="2">
        <v>45638</v>
      </c>
      <c r="B186" s="3">
        <v>604.33000000000004</v>
      </c>
      <c r="C186" s="3"/>
      <c r="D186" s="3"/>
      <c r="E186" s="3"/>
      <c r="F186" s="3"/>
      <c r="G186" s="4"/>
      <c r="H186" s="3"/>
      <c r="I186" s="3"/>
      <c r="J186" s="3"/>
      <c r="K186" s="4"/>
    </row>
    <row r="187" spans="1:11" x14ac:dyDescent="0.2">
      <c r="A187" s="2">
        <v>45637</v>
      </c>
      <c r="B187" s="3">
        <v>607.46</v>
      </c>
      <c r="C187" s="3"/>
      <c r="D187" s="3"/>
      <c r="E187" s="3"/>
      <c r="F187" s="3"/>
      <c r="G187" s="4"/>
      <c r="H187" s="3"/>
      <c r="I187" s="3"/>
      <c r="J187" s="3"/>
      <c r="K187" s="4"/>
    </row>
    <row r="188" spans="1:11" x14ac:dyDescent="0.2">
      <c r="A188" s="2">
        <v>45636</v>
      </c>
      <c r="B188" s="3">
        <v>602.79999999999995</v>
      </c>
      <c r="C188" s="3"/>
      <c r="D188" s="3"/>
      <c r="E188" s="3"/>
      <c r="F188" s="3"/>
      <c r="G188" s="4"/>
      <c r="H188" s="3"/>
      <c r="I188" s="3"/>
      <c r="J188" s="3"/>
      <c r="K188" s="4"/>
    </row>
    <row r="189" spans="1:11" x14ac:dyDescent="0.2">
      <c r="A189" s="2">
        <v>45635</v>
      </c>
      <c r="B189" s="3">
        <v>604.67999999999995</v>
      </c>
      <c r="C189" s="3"/>
      <c r="D189" s="3"/>
      <c r="E189" s="3"/>
      <c r="F189" s="3"/>
      <c r="G189" s="4"/>
      <c r="H189" s="3"/>
      <c r="I189" s="3"/>
      <c r="J189" s="3"/>
      <c r="K189" s="4"/>
    </row>
    <row r="190" spans="1:11" x14ac:dyDescent="0.2">
      <c r="A190" s="2">
        <v>45632</v>
      </c>
      <c r="B190" s="3">
        <v>607.80999999999995</v>
      </c>
      <c r="C190" s="3"/>
      <c r="D190" s="3"/>
      <c r="E190" s="3"/>
      <c r="F190" s="3"/>
      <c r="G190" s="4"/>
      <c r="H190" s="3"/>
      <c r="I190" s="3"/>
      <c r="J190" s="3"/>
      <c r="K190" s="4"/>
    </row>
    <row r="191" spans="1:11" x14ac:dyDescent="0.2">
      <c r="A191" s="2">
        <v>45631</v>
      </c>
      <c r="B191" s="3">
        <v>606.66</v>
      </c>
      <c r="C191" s="3"/>
      <c r="D191" s="3"/>
      <c r="E191" s="3"/>
      <c r="F191" s="3"/>
      <c r="G191" s="4"/>
      <c r="H191" s="3"/>
      <c r="I191" s="3"/>
      <c r="J191" s="3"/>
      <c r="K191" s="4"/>
    </row>
    <row r="192" spans="1:11" x14ac:dyDescent="0.2">
      <c r="A192" s="2">
        <v>45630</v>
      </c>
      <c r="B192" s="3">
        <v>607.66</v>
      </c>
      <c r="C192" s="3"/>
      <c r="D192" s="3"/>
      <c r="E192" s="3"/>
      <c r="F192" s="3"/>
      <c r="G192" s="4"/>
      <c r="H192" s="3"/>
      <c r="I192" s="3"/>
      <c r="J192" s="3"/>
      <c r="K192" s="4"/>
    </row>
    <row r="193" spans="1:11" x14ac:dyDescent="0.2">
      <c r="A193" s="2">
        <v>45629</v>
      </c>
      <c r="B193" s="3">
        <v>603.91</v>
      </c>
      <c r="C193" s="3"/>
      <c r="D193" s="3"/>
      <c r="E193" s="3"/>
      <c r="F193" s="3"/>
      <c r="G193" s="4"/>
      <c r="H193" s="3"/>
      <c r="I193" s="3"/>
      <c r="J193" s="3"/>
      <c r="K193" s="4"/>
    </row>
    <row r="194" spans="1:11" x14ac:dyDescent="0.2">
      <c r="A194" s="2">
        <v>45628</v>
      </c>
      <c r="B194" s="3">
        <v>603.63</v>
      </c>
      <c r="C194" s="3"/>
      <c r="D194" s="3"/>
      <c r="E194" s="3"/>
      <c r="F194" s="3"/>
      <c r="G194" s="4"/>
      <c r="H194" s="3"/>
      <c r="I194" s="3"/>
      <c r="J194" s="3"/>
      <c r="K194" s="4"/>
    </row>
    <row r="195" spans="1:11" x14ac:dyDescent="0.2">
      <c r="A195" s="2">
        <v>45625</v>
      </c>
      <c r="B195" s="3">
        <v>602.54999999999995</v>
      </c>
      <c r="C195" s="3"/>
      <c r="D195" s="3"/>
      <c r="E195" s="3"/>
      <c r="F195" s="3"/>
      <c r="G195" s="4"/>
      <c r="H195" s="3"/>
      <c r="I195" s="3"/>
      <c r="J195" s="3"/>
      <c r="K195" s="4"/>
    </row>
    <row r="196" spans="1:11" x14ac:dyDescent="0.2">
      <c r="A196" s="2">
        <v>45623</v>
      </c>
      <c r="B196" s="3">
        <v>598.83000000000004</v>
      </c>
      <c r="C196" s="3"/>
      <c r="D196" s="3"/>
      <c r="E196" s="3"/>
      <c r="F196" s="3"/>
      <c r="G196" s="4"/>
      <c r="H196" s="3"/>
      <c r="I196" s="3"/>
      <c r="J196" s="3"/>
      <c r="K196" s="4"/>
    </row>
    <row r="197" spans="1:11" x14ac:dyDescent="0.2">
      <c r="A197" s="2">
        <v>45622</v>
      </c>
      <c r="B197" s="3">
        <v>600.65</v>
      </c>
      <c r="C197" s="3"/>
      <c r="D197" s="3"/>
      <c r="E197" s="3"/>
      <c r="F197" s="3"/>
      <c r="G197" s="4"/>
      <c r="H197" s="3"/>
      <c r="I197" s="3"/>
      <c r="J197" s="3"/>
      <c r="K197" s="4"/>
    </row>
    <row r="198" spans="1:11" x14ac:dyDescent="0.2">
      <c r="A198" s="2">
        <v>45621</v>
      </c>
      <c r="B198" s="3">
        <v>597.53</v>
      </c>
      <c r="C198" s="3"/>
      <c r="D198" s="3"/>
      <c r="E198" s="3"/>
      <c r="F198" s="3"/>
      <c r="G198" s="4"/>
      <c r="H198" s="3"/>
      <c r="I198" s="3"/>
      <c r="J198" s="3"/>
      <c r="K198" s="4"/>
    </row>
    <row r="199" spans="1:11" x14ac:dyDescent="0.2">
      <c r="A199" s="2">
        <v>45618</v>
      </c>
      <c r="B199" s="3">
        <v>595.51</v>
      </c>
      <c r="C199" s="3"/>
      <c r="D199" s="3"/>
      <c r="E199" s="3"/>
      <c r="F199" s="3"/>
      <c r="G199" s="4"/>
      <c r="H199" s="3"/>
      <c r="I199" s="3"/>
      <c r="J199" s="3"/>
      <c r="K199" s="4"/>
    </row>
    <row r="200" spans="1:11" x14ac:dyDescent="0.2">
      <c r="A200" s="2">
        <v>45617</v>
      </c>
      <c r="B200" s="3">
        <v>593.66999999999996</v>
      </c>
      <c r="C200" s="3"/>
      <c r="D200" s="3"/>
      <c r="E200" s="3"/>
      <c r="F200" s="3"/>
      <c r="G200" s="4"/>
      <c r="H200" s="3"/>
      <c r="I200" s="3"/>
      <c r="J200" s="3"/>
      <c r="K200" s="4"/>
    </row>
    <row r="201" spans="1:11" x14ac:dyDescent="0.2">
      <c r="A201" s="2">
        <v>45616</v>
      </c>
      <c r="B201" s="3">
        <v>590.5</v>
      </c>
      <c r="C201" s="3"/>
      <c r="D201" s="3"/>
      <c r="E201" s="3"/>
      <c r="F201" s="3"/>
      <c r="G201" s="4"/>
      <c r="H201" s="3"/>
      <c r="I201" s="3"/>
      <c r="J201" s="3"/>
      <c r="K201" s="4"/>
    </row>
    <row r="202" spans="1:11" x14ac:dyDescent="0.2">
      <c r="A202" s="2">
        <v>45615</v>
      </c>
      <c r="B202" s="3">
        <v>590.29999999999995</v>
      </c>
      <c r="C202" s="3"/>
      <c r="D202" s="3"/>
      <c r="E202" s="3"/>
      <c r="F202" s="3"/>
      <c r="G202" s="4"/>
      <c r="H202" s="3"/>
      <c r="I202" s="3"/>
      <c r="J202" s="3"/>
      <c r="K202" s="4"/>
    </row>
    <row r="203" spans="1:11" x14ac:dyDescent="0.2">
      <c r="A203" s="2">
        <v>45614</v>
      </c>
      <c r="B203" s="3">
        <v>588.15</v>
      </c>
      <c r="C203" s="3"/>
      <c r="D203" s="3"/>
      <c r="E203" s="3"/>
      <c r="F203" s="3"/>
      <c r="G203" s="4"/>
      <c r="H203" s="3"/>
      <c r="I203" s="3"/>
      <c r="J203" s="3"/>
      <c r="K203" s="4"/>
    </row>
    <row r="204" spans="1:11" x14ac:dyDescent="0.2">
      <c r="A204" s="2">
        <v>45611</v>
      </c>
      <c r="B204" s="3">
        <v>585.75</v>
      </c>
      <c r="C204" s="3"/>
      <c r="D204" s="3"/>
      <c r="E204" s="3"/>
      <c r="F204" s="3"/>
      <c r="G204" s="4"/>
      <c r="H204" s="3"/>
      <c r="I204" s="3"/>
      <c r="J204" s="3"/>
      <c r="K204" s="4"/>
    </row>
    <row r="205" spans="1:11" x14ac:dyDescent="0.2">
      <c r="A205" s="2">
        <v>45610</v>
      </c>
      <c r="B205" s="3">
        <v>593.35</v>
      </c>
      <c r="C205" s="3"/>
      <c r="D205" s="3"/>
      <c r="E205" s="3"/>
      <c r="F205" s="3"/>
      <c r="G205" s="4"/>
      <c r="H205" s="3"/>
      <c r="I205" s="3"/>
      <c r="J205" s="3"/>
      <c r="K205" s="4"/>
    </row>
    <row r="206" spans="1:11" x14ac:dyDescent="0.2">
      <c r="A206" s="2">
        <v>45609</v>
      </c>
      <c r="B206" s="3">
        <v>597.19000000000005</v>
      </c>
      <c r="C206" s="3"/>
      <c r="D206" s="3"/>
      <c r="E206" s="3"/>
      <c r="F206" s="3"/>
      <c r="G206" s="4"/>
      <c r="H206" s="3"/>
      <c r="I206" s="3"/>
      <c r="J206" s="3"/>
      <c r="K206" s="4"/>
    </row>
    <row r="207" spans="1:11" x14ac:dyDescent="0.2">
      <c r="A207" s="2">
        <v>45608</v>
      </c>
      <c r="B207" s="3">
        <v>596.9</v>
      </c>
      <c r="C207" s="3"/>
      <c r="D207" s="3"/>
      <c r="E207" s="3"/>
      <c r="F207" s="3"/>
      <c r="G207" s="4"/>
      <c r="H207" s="3"/>
      <c r="I207" s="3"/>
      <c r="J207" s="3"/>
      <c r="K207" s="4"/>
    </row>
    <row r="208" spans="1:11" x14ac:dyDescent="0.2">
      <c r="A208" s="2">
        <v>45607</v>
      </c>
      <c r="B208" s="3">
        <v>598.76</v>
      </c>
      <c r="C208" s="3"/>
      <c r="D208" s="3"/>
      <c r="E208" s="3"/>
      <c r="F208" s="3"/>
      <c r="G208" s="4"/>
      <c r="H208" s="3"/>
      <c r="I208" s="3"/>
      <c r="J208" s="3"/>
      <c r="K208" s="4"/>
    </row>
    <row r="209" spans="1:11" x14ac:dyDescent="0.2">
      <c r="A209" s="2">
        <v>45604</v>
      </c>
      <c r="B209" s="3">
        <v>598.19000000000005</v>
      </c>
      <c r="C209" s="3"/>
      <c r="D209" s="3"/>
      <c r="E209" s="3"/>
      <c r="F209" s="3"/>
      <c r="G209" s="4"/>
      <c r="H209" s="3"/>
      <c r="I209" s="3"/>
      <c r="J209" s="3"/>
      <c r="K209" s="4"/>
    </row>
    <row r="210" spans="1:11" x14ac:dyDescent="0.2">
      <c r="A210" s="2">
        <v>45603</v>
      </c>
      <c r="B210" s="3">
        <v>595.61</v>
      </c>
      <c r="C210" s="3"/>
      <c r="D210" s="3"/>
      <c r="E210" s="3"/>
      <c r="F210" s="3"/>
      <c r="G210" s="4"/>
      <c r="H210" s="3"/>
      <c r="I210" s="3"/>
      <c r="J210" s="3"/>
      <c r="K210" s="4"/>
    </row>
    <row r="211" spans="1:11" x14ac:dyDescent="0.2">
      <c r="A211" s="2">
        <v>45602</v>
      </c>
      <c r="B211" s="3">
        <v>591.04</v>
      </c>
      <c r="C211" s="3"/>
      <c r="D211" s="3"/>
      <c r="E211" s="3"/>
      <c r="F211" s="3"/>
      <c r="G211" s="4"/>
      <c r="H211" s="3"/>
      <c r="I211" s="3"/>
      <c r="J211" s="3"/>
      <c r="K211" s="4"/>
    </row>
    <row r="212" spans="1:11" x14ac:dyDescent="0.2">
      <c r="A212" s="2">
        <v>45601</v>
      </c>
      <c r="B212" s="3">
        <v>576.70000000000005</v>
      </c>
      <c r="C212" s="3"/>
      <c r="D212" s="3"/>
      <c r="E212" s="3"/>
      <c r="F212" s="3"/>
      <c r="G212" s="4"/>
      <c r="H212" s="3"/>
      <c r="I212" s="3"/>
      <c r="J212" s="3"/>
      <c r="K212" s="4"/>
    </row>
    <row r="213" spans="1:11" x14ac:dyDescent="0.2">
      <c r="A213" s="2">
        <v>45600</v>
      </c>
      <c r="B213" s="3">
        <v>569.80999999999995</v>
      </c>
      <c r="C213" s="3"/>
      <c r="D213" s="3"/>
      <c r="E213" s="3"/>
      <c r="F213" s="3"/>
      <c r="G213" s="4"/>
      <c r="H213" s="3"/>
      <c r="I213" s="3"/>
      <c r="J213" s="3"/>
      <c r="K213" s="4"/>
    </row>
    <row r="214" spans="1:11" x14ac:dyDescent="0.2">
      <c r="A214" s="2">
        <v>45597</v>
      </c>
      <c r="B214" s="3">
        <v>571.04</v>
      </c>
      <c r="C214" s="3"/>
      <c r="D214" s="3"/>
      <c r="E214" s="3"/>
      <c r="F214" s="3"/>
      <c r="G214" s="4"/>
      <c r="H214" s="3"/>
      <c r="I214" s="3"/>
      <c r="J214" s="3"/>
      <c r="K214" s="4"/>
    </row>
    <row r="215" spans="1:11" x14ac:dyDescent="0.2">
      <c r="A215" s="2">
        <v>45596</v>
      </c>
      <c r="B215" s="3">
        <v>568.64</v>
      </c>
      <c r="C215" s="3"/>
      <c r="D215" s="3"/>
      <c r="E215" s="3"/>
      <c r="F215" s="3"/>
      <c r="G215" s="4"/>
      <c r="H215" s="3"/>
      <c r="I215" s="3"/>
      <c r="J215" s="3"/>
      <c r="K215" s="4"/>
    </row>
    <row r="216" spans="1:11" x14ac:dyDescent="0.2">
      <c r="A216" s="2">
        <v>45595</v>
      </c>
      <c r="B216" s="3">
        <v>580.01</v>
      </c>
      <c r="C216" s="3"/>
      <c r="D216" s="3"/>
      <c r="E216" s="3"/>
      <c r="F216" s="3"/>
      <c r="G216" s="4"/>
      <c r="H216" s="3"/>
      <c r="I216" s="3"/>
      <c r="J216" s="3"/>
      <c r="K216" s="4"/>
    </row>
    <row r="217" spans="1:11" x14ac:dyDescent="0.2">
      <c r="A217" s="2">
        <v>45594</v>
      </c>
      <c r="B217" s="3">
        <v>581.77</v>
      </c>
      <c r="C217" s="3"/>
      <c r="D217" s="3"/>
      <c r="E217" s="3"/>
      <c r="F217" s="3"/>
      <c r="G217" s="4"/>
      <c r="H217" s="3"/>
      <c r="I217" s="3"/>
      <c r="J217" s="3"/>
      <c r="K217" s="4"/>
    </row>
    <row r="218" spans="1:11" x14ac:dyDescent="0.2">
      <c r="A218" s="2">
        <v>45593</v>
      </c>
      <c r="B218" s="3">
        <v>580.83000000000004</v>
      </c>
      <c r="C218" s="3"/>
      <c r="D218" s="3"/>
      <c r="E218" s="3"/>
      <c r="F218" s="3"/>
      <c r="G218" s="4"/>
      <c r="H218" s="3"/>
      <c r="I218" s="3"/>
      <c r="J218" s="3"/>
      <c r="K218" s="4"/>
    </row>
    <row r="219" spans="1:11" x14ac:dyDescent="0.2">
      <c r="A219" s="2">
        <v>45590</v>
      </c>
      <c r="B219" s="3">
        <v>579.04</v>
      </c>
      <c r="C219" s="3"/>
      <c r="D219" s="3"/>
      <c r="E219" s="3"/>
      <c r="F219" s="3"/>
      <c r="G219" s="4"/>
      <c r="H219" s="3"/>
      <c r="I219" s="3"/>
      <c r="J219" s="3"/>
      <c r="K219" s="4"/>
    </row>
    <row r="220" spans="1:11" x14ac:dyDescent="0.2">
      <c r="A220" s="2">
        <v>45589</v>
      </c>
      <c r="B220" s="3">
        <v>579.24</v>
      </c>
      <c r="C220" s="3"/>
      <c r="D220" s="3"/>
      <c r="E220" s="3"/>
      <c r="F220" s="3"/>
      <c r="G220" s="4"/>
      <c r="H220" s="3"/>
      <c r="I220" s="3"/>
      <c r="J220" s="3"/>
      <c r="K220" s="4"/>
    </row>
    <row r="221" spans="1:11" x14ac:dyDescent="0.2">
      <c r="A221" s="2">
        <v>45588</v>
      </c>
      <c r="B221" s="3">
        <v>577.99</v>
      </c>
      <c r="C221" s="3"/>
      <c r="D221" s="3"/>
      <c r="E221" s="3"/>
      <c r="F221" s="3"/>
      <c r="G221" s="4"/>
      <c r="H221" s="3"/>
      <c r="I221" s="3"/>
      <c r="J221" s="3"/>
      <c r="K221" s="4"/>
    </row>
    <row r="222" spans="1:11" x14ac:dyDescent="0.2">
      <c r="A222" s="2">
        <v>45587</v>
      </c>
      <c r="B222" s="3">
        <v>583.32000000000005</v>
      </c>
      <c r="C222" s="3"/>
      <c r="D222" s="3"/>
      <c r="E222" s="3"/>
      <c r="F222" s="3"/>
      <c r="G222" s="4"/>
      <c r="H222" s="3"/>
      <c r="I222" s="3"/>
      <c r="J222" s="3"/>
      <c r="K222" s="4"/>
    </row>
    <row r="223" spans="1:11" x14ac:dyDescent="0.2">
      <c r="A223" s="2">
        <v>45586</v>
      </c>
      <c r="B223" s="3">
        <v>583.63</v>
      </c>
      <c r="C223" s="3"/>
      <c r="D223" s="3"/>
      <c r="E223" s="3"/>
      <c r="F223" s="3"/>
      <c r="G223" s="4"/>
      <c r="H223" s="3"/>
      <c r="I223" s="3"/>
      <c r="J223" s="3"/>
      <c r="K223" s="4"/>
    </row>
    <row r="224" spans="1:11" x14ac:dyDescent="0.2">
      <c r="A224" s="2">
        <v>45583</v>
      </c>
      <c r="B224" s="3">
        <v>584.59</v>
      </c>
      <c r="C224" s="3"/>
      <c r="D224" s="3"/>
      <c r="E224" s="3"/>
      <c r="F224" s="3"/>
      <c r="G224" s="4"/>
      <c r="H224" s="3"/>
      <c r="I224" s="3"/>
      <c r="J224" s="3"/>
      <c r="K224" s="4"/>
    </row>
    <row r="225" spans="1:11" x14ac:dyDescent="0.2">
      <c r="A225" s="2">
        <v>45582</v>
      </c>
      <c r="B225" s="3">
        <v>582.35</v>
      </c>
      <c r="C225" s="3"/>
      <c r="D225" s="3"/>
      <c r="E225" s="3"/>
      <c r="F225" s="3"/>
      <c r="G225" s="4"/>
      <c r="H225" s="3"/>
      <c r="I225" s="3"/>
      <c r="J225" s="3"/>
      <c r="K225" s="4"/>
    </row>
    <row r="226" spans="1:11" x14ac:dyDescent="0.2">
      <c r="A226" s="2">
        <v>45581</v>
      </c>
      <c r="B226" s="3">
        <v>582.29999999999995</v>
      </c>
      <c r="C226" s="3"/>
      <c r="D226" s="3"/>
      <c r="E226" s="3"/>
      <c r="F226" s="3"/>
      <c r="G226" s="4"/>
    </row>
    <row r="227" spans="1:11" x14ac:dyDescent="0.2">
      <c r="A227" s="2">
        <v>45580</v>
      </c>
      <c r="B227" s="3">
        <v>579.78</v>
      </c>
      <c r="C227" s="3"/>
      <c r="D227" s="3"/>
      <c r="E227" s="3"/>
      <c r="F227" s="3"/>
      <c r="G227" s="4"/>
    </row>
    <row r="228" spans="1:11" x14ac:dyDescent="0.2">
      <c r="A228" s="2">
        <v>45579</v>
      </c>
      <c r="B228" s="3">
        <v>584.32000000000005</v>
      </c>
      <c r="C228" s="3"/>
      <c r="D228" s="3"/>
      <c r="E228" s="3"/>
      <c r="F228" s="3"/>
      <c r="G228" s="4"/>
    </row>
    <row r="229" spans="1:11" x14ac:dyDescent="0.2">
      <c r="A229" s="2">
        <v>45576</v>
      </c>
      <c r="B229" s="3">
        <v>579.58000000000004</v>
      </c>
      <c r="C229" s="3"/>
      <c r="D229" s="3"/>
      <c r="E229" s="3"/>
      <c r="F229" s="3"/>
      <c r="G229" s="4"/>
    </row>
    <row r="230" spans="1:11" x14ac:dyDescent="0.2">
      <c r="A230" s="2">
        <v>45575</v>
      </c>
      <c r="B230" s="3">
        <v>576.13</v>
      </c>
      <c r="C230" s="3"/>
      <c r="D230" s="3"/>
      <c r="E230" s="3"/>
      <c r="F230" s="3"/>
      <c r="G230" s="4"/>
    </row>
    <row r="231" spans="1:11" x14ac:dyDescent="0.2">
      <c r="A231" s="2">
        <v>45574</v>
      </c>
      <c r="B231" s="3">
        <v>577.14</v>
      </c>
      <c r="C231" s="3"/>
      <c r="D231" s="3"/>
      <c r="E231" s="3"/>
      <c r="F231" s="3"/>
      <c r="G231" s="4"/>
    </row>
    <row r="232" spans="1:11" x14ac:dyDescent="0.2">
      <c r="A232" s="2">
        <v>45573</v>
      </c>
      <c r="B232" s="3">
        <v>573.16999999999996</v>
      </c>
      <c r="C232" s="3"/>
      <c r="D232" s="3"/>
      <c r="E232" s="3"/>
      <c r="F232" s="3"/>
      <c r="G232" s="4"/>
    </row>
    <row r="233" spans="1:11" x14ac:dyDescent="0.2">
      <c r="A233" s="2">
        <v>45572</v>
      </c>
      <c r="B233" s="3">
        <v>567.79999999999995</v>
      </c>
      <c r="C233" s="3"/>
      <c r="D233" s="3"/>
      <c r="E233" s="3"/>
      <c r="F233" s="3"/>
      <c r="G233" s="4"/>
    </row>
    <row r="234" spans="1:11" x14ac:dyDescent="0.2">
      <c r="A234" s="2">
        <v>45569</v>
      </c>
      <c r="B234" s="3">
        <v>572.98</v>
      </c>
      <c r="C234" s="3"/>
      <c r="D234" s="3"/>
      <c r="E234" s="3"/>
      <c r="F234" s="3"/>
      <c r="G234" s="4"/>
    </row>
    <row r="235" spans="1:11" x14ac:dyDescent="0.2">
      <c r="A235" s="2">
        <v>45568</v>
      </c>
      <c r="B235" s="3">
        <v>567.82000000000005</v>
      </c>
      <c r="C235" s="3"/>
      <c r="D235" s="3"/>
      <c r="E235" s="3"/>
      <c r="F235" s="3"/>
      <c r="G235" s="4"/>
    </row>
    <row r="236" spans="1:11" x14ac:dyDescent="0.2">
      <c r="A236" s="2">
        <v>45567</v>
      </c>
      <c r="B236" s="3">
        <v>568.86</v>
      </c>
      <c r="C236" s="3"/>
      <c r="D236" s="3"/>
      <c r="E236" s="3"/>
      <c r="F236" s="3"/>
      <c r="G236" s="4"/>
    </row>
    <row r="237" spans="1:11" x14ac:dyDescent="0.2">
      <c r="A237" s="2">
        <v>45566</v>
      </c>
      <c r="B237" s="3">
        <v>568.62</v>
      </c>
      <c r="C237" s="3"/>
      <c r="D237" s="3"/>
      <c r="E237" s="3"/>
      <c r="F237" s="3"/>
      <c r="G237" s="4"/>
    </row>
    <row r="238" spans="1:11" x14ac:dyDescent="0.2">
      <c r="A238" s="2">
        <v>45565</v>
      </c>
      <c r="B238" s="3">
        <v>573.76</v>
      </c>
      <c r="C238" s="3"/>
      <c r="D238" s="3"/>
      <c r="E238" s="3"/>
      <c r="F238" s="3"/>
      <c r="G238" s="4"/>
    </row>
    <row r="239" spans="1:11" x14ac:dyDescent="0.2">
      <c r="A239" s="2">
        <v>45562</v>
      </c>
      <c r="B239" s="3">
        <v>571.47</v>
      </c>
      <c r="C239" s="3"/>
      <c r="D239" s="3"/>
      <c r="E239" s="3"/>
      <c r="F239" s="3"/>
      <c r="G239" s="4"/>
    </row>
    <row r="240" spans="1:11" x14ac:dyDescent="0.2">
      <c r="A240" s="2">
        <v>45561</v>
      </c>
      <c r="B240" s="3">
        <v>572.29999999999995</v>
      </c>
      <c r="C240" s="3"/>
      <c r="D240" s="3"/>
      <c r="E240" s="3"/>
      <c r="F240" s="3"/>
      <c r="G240" s="4"/>
    </row>
    <row r="241" spans="1:8" x14ac:dyDescent="0.2">
      <c r="A241" s="2">
        <v>45560</v>
      </c>
      <c r="B241" s="3">
        <v>570.04</v>
      </c>
      <c r="C241" s="3"/>
      <c r="D241" s="3"/>
      <c r="E241" s="3"/>
      <c r="F241" s="3"/>
      <c r="G241" s="4"/>
    </row>
    <row r="242" spans="1:8" x14ac:dyDescent="0.2">
      <c r="A242" s="2">
        <v>45559</v>
      </c>
      <c r="B242" s="3">
        <v>571.29999999999995</v>
      </c>
      <c r="C242" s="3"/>
      <c r="D242" s="3"/>
      <c r="E242" s="3"/>
      <c r="F242" s="3"/>
      <c r="G242" s="4"/>
    </row>
    <row r="243" spans="1:8" x14ac:dyDescent="0.2">
      <c r="A243" s="2">
        <v>45558</v>
      </c>
      <c r="B243" s="3">
        <v>569.66999999999996</v>
      </c>
      <c r="C243" s="3"/>
      <c r="D243" s="3"/>
      <c r="E243" s="3"/>
      <c r="F243" s="3"/>
      <c r="G243" s="4"/>
    </row>
    <row r="244" spans="1:8" x14ac:dyDescent="0.2">
      <c r="A244" s="2">
        <v>45555</v>
      </c>
      <c r="B244" s="3">
        <v>568.25</v>
      </c>
      <c r="C244" s="3"/>
      <c r="D244" s="3"/>
      <c r="E244" s="3"/>
      <c r="F244" s="3"/>
      <c r="G244" s="4"/>
    </row>
    <row r="245" spans="1:8" x14ac:dyDescent="0.2">
      <c r="A245" s="2">
        <v>45554</v>
      </c>
      <c r="B245" s="3">
        <v>570.98</v>
      </c>
      <c r="C245" s="3"/>
      <c r="D245" s="3"/>
      <c r="E245" s="3"/>
      <c r="F245" s="3"/>
      <c r="G245" s="4"/>
    </row>
    <row r="246" spans="1:8" x14ac:dyDescent="0.2">
      <c r="A246" s="2">
        <v>45553</v>
      </c>
      <c r="B246" s="3">
        <v>561.4</v>
      </c>
      <c r="C246" s="3"/>
      <c r="D246" s="3"/>
      <c r="E246" s="3"/>
      <c r="F246" s="3"/>
      <c r="G246" s="4"/>
    </row>
    <row r="247" spans="1:8" x14ac:dyDescent="0.2">
      <c r="A247" s="2">
        <v>45552</v>
      </c>
      <c r="B247" s="3">
        <v>563.07000000000005</v>
      </c>
      <c r="C247" s="3"/>
      <c r="D247" s="3"/>
      <c r="E247" s="3"/>
      <c r="F247" s="3"/>
      <c r="G247" s="4"/>
      <c r="H247" s="3"/>
    </row>
    <row r="248" spans="1:8" x14ac:dyDescent="0.2">
      <c r="A248" s="2">
        <v>45551</v>
      </c>
      <c r="B248" s="3">
        <v>562.84</v>
      </c>
      <c r="C248" s="3"/>
      <c r="D248" s="3"/>
      <c r="E248" s="3"/>
      <c r="F248" s="3"/>
      <c r="G248" s="4"/>
      <c r="H248" s="3"/>
    </row>
    <row r="249" spans="1:8" x14ac:dyDescent="0.2">
      <c r="A249" s="2">
        <v>45548</v>
      </c>
      <c r="B249" s="3">
        <v>562.01</v>
      </c>
      <c r="C249" s="3"/>
      <c r="D249" s="3"/>
      <c r="E249" s="3"/>
      <c r="F249" s="3"/>
      <c r="G249" s="4"/>
      <c r="H249" s="3"/>
    </row>
    <row r="250" spans="1:8" x14ac:dyDescent="0.2">
      <c r="A250" s="2">
        <v>45547</v>
      </c>
      <c r="B250" s="3">
        <v>559.09</v>
      </c>
      <c r="C250" s="3"/>
      <c r="D250" s="3"/>
      <c r="E250" s="3"/>
      <c r="F250" s="3"/>
      <c r="G250" s="4"/>
      <c r="H250" s="3"/>
    </row>
    <row r="251" spans="1:8" x14ac:dyDescent="0.2">
      <c r="A251" s="2">
        <v>45546</v>
      </c>
      <c r="B251" s="3">
        <v>554.41999999999996</v>
      </c>
      <c r="C251" s="3"/>
      <c r="D251" s="3"/>
      <c r="E251" s="3"/>
      <c r="F251" s="3"/>
      <c r="G251" s="4"/>
      <c r="H251" s="3"/>
    </row>
    <row r="252" spans="1:8" x14ac:dyDescent="0.2">
      <c r="A252" s="2">
        <v>45910</v>
      </c>
      <c r="B252" s="6">
        <v>567.55681060241</v>
      </c>
      <c r="C252" s="3"/>
      <c r="D252" s="3"/>
      <c r="E252" s="3"/>
      <c r="F252" s="3"/>
      <c r="G252" s="4"/>
      <c r="H2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C03B-9F53-2D48-8496-648263F05CD6}">
  <dimension ref="A1:G252"/>
  <sheetViews>
    <sheetView workbookViewId="0">
      <selection activeCell="F40" sqref="F40"/>
    </sheetView>
  </sheetViews>
  <sheetFormatPr baseColWidth="10" defaultRowHeight="16" x14ac:dyDescent="0.2"/>
  <cols>
    <col min="1" max="1" width="11.1640625" customWidth="1"/>
    <col min="2" max="2" width="16.5" customWidth="1"/>
    <col min="3" max="6" width="11" bestFit="1" customWidth="1"/>
    <col min="7" max="7" width="11.5" bestFit="1" customWidth="1"/>
  </cols>
  <sheetData>
    <row r="1" spans="1:7" x14ac:dyDescent="0.2">
      <c r="A1" s="1" t="s">
        <v>0</v>
      </c>
      <c r="B1" s="1" t="s">
        <v>140</v>
      </c>
      <c r="C1" s="1"/>
      <c r="D1" s="1"/>
      <c r="E1" s="1"/>
      <c r="F1" s="1"/>
    </row>
    <row r="2" spans="1:7" x14ac:dyDescent="0.2">
      <c r="A2" s="2">
        <v>45939</v>
      </c>
      <c r="B2" s="3">
        <v>655.49</v>
      </c>
      <c r="C2" s="3"/>
      <c r="D2" s="3"/>
      <c r="E2" s="3"/>
      <c r="F2" s="3"/>
      <c r="G2" s="4"/>
    </row>
    <row r="3" spans="1:7" x14ac:dyDescent="0.2">
      <c r="A3" s="2">
        <v>45909</v>
      </c>
      <c r="B3" s="3">
        <v>653.62</v>
      </c>
      <c r="C3" s="3"/>
      <c r="D3" s="3"/>
      <c r="E3" s="3"/>
      <c r="F3" s="3"/>
      <c r="G3" s="4"/>
    </row>
    <row r="4" spans="1:7" x14ac:dyDescent="0.2">
      <c r="A4" s="2">
        <v>45878</v>
      </c>
      <c r="B4" s="3">
        <v>652.12</v>
      </c>
      <c r="C4" s="3"/>
      <c r="D4" s="3"/>
      <c r="E4" s="3"/>
      <c r="F4" s="3"/>
      <c r="G4" s="4"/>
    </row>
    <row r="5" spans="1:7" x14ac:dyDescent="0.2">
      <c r="A5" s="2">
        <v>45786</v>
      </c>
      <c r="B5" s="3">
        <v>650.47</v>
      </c>
      <c r="C5" s="3"/>
      <c r="D5" s="3"/>
      <c r="E5" s="3"/>
      <c r="F5" s="3"/>
      <c r="G5" s="4"/>
    </row>
    <row r="6" spans="1:7" x14ac:dyDescent="0.2">
      <c r="A6" s="2">
        <v>45756</v>
      </c>
      <c r="B6" s="3">
        <v>652.21</v>
      </c>
      <c r="C6" s="3"/>
      <c r="D6" s="3"/>
      <c r="E6" s="3"/>
      <c r="F6" s="3"/>
      <c r="G6" s="4"/>
    </row>
    <row r="7" spans="1:7" x14ac:dyDescent="0.2">
      <c r="A7" s="2">
        <v>45725</v>
      </c>
      <c r="B7" s="3">
        <v>646.88</v>
      </c>
      <c r="C7" s="3"/>
      <c r="D7" s="3"/>
      <c r="E7" s="3"/>
      <c r="F7" s="3"/>
      <c r="G7" s="4"/>
    </row>
    <row r="8" spans="1:7" x14ac:dyDescent="0.2">
      <c r="A8" s="2">
        <v>45697</v>
      </c>
      <c r="B8" s="3">
        <v>643.41999999999996</v>
      </c>
      <c r="C8" s="3"/>
      <c r="D8" s="3"/>
      <c r="E8" s="3"/>
      <c r="F8" s="3"/>
      <c r="G8" s="4"/>
    </row>
    <row r="9" spans="1:7" x14ac:dyDescent="0.2">
      <c r="A9" s="3" t="s">
        <v>141</v>
      </c>
      <c r="B9" s="3">
        <v>648.32000000000005</v>
      </c>
      <c r="C9" s="3"/>
      <c r="D9" s="3"/>
      <c r="E9" s="3"/>
      <c r="F9" s="3"/>
      <c r="G9" s="4"/>
    </row>
    <row r="10" spans="1:7" x14ac:dyDescent="0.2">
      <c r="A10" s="3" t="s">
        <v>142</v>
      </c>
      <c r="B10" s="3">
        <v>652.14</v>
      </c>
      <c r="C10" s="3"/>
      <c r="D10" s="3"/>
      <c r="E10" s="3"/>
      <c r="F10" s="3"/>
      <c r="G10" s="4"/>
    </row>
    <row r="11" spans="1:7" x14ac:dyDescent="0.2">
      <c r="A11" s="3" t="s">
        <v>143</v>
      </c>
      <c r="B11" s="3">
        <v>649.79999999999995</v>
      </c>
      <c r="C11" s="3"/>
      <c r="D11" s="3"/>
      <c r="E11" s="3"/>
      <c r="F11" s="3"/>
      <c r="G11" s="4"/>
    </row>
    <row r="12" spans="1:7" x14ac:dyDescent="0.2">
      <c r="A12" s="3" t="s">
        <v>144</v>
      </c>
      <c r="B12" s="3">
        <v>648.26</v>
      </c>
      <c r="C12" s="3"/>
      <c r="D12" s="3"/>
      <c r="E12" s="3"/>
      <c r="F12" s="3"/>
      <c r="G12" s="4"/>
    </row>
    <row r="13" spans="1:7" x14ac:dyDescent="0.2">
      <c r="A13" s="3" t="s">
        <v>145</v>
      </c>
      <c r="B13" s="3">
        <v>645.64</v>
      </c>
      <c r="C13" s="3"/>
      <c r="D13" s="3"/>
      <c r="E13" s="3"/>
      <c r="F13" s="3"/>
      <c r="G13" s="4"/>
    </row>
    <row r="14" spans="1:7" x14ac:dyDescent="0.2">
      <c r="A14" s="3" t="s">
        <v>146</v>
      </c>
      <c r="B14" s="3">
        <v>648.5</v>
      </c>
      <c r="C14" s="3"/>
      <c r="D14" s="3"/>
      <c r="E14" s="3"/>
      <c r="F14" s="3"/>
      <c r="G14" s="4"/>
    </row>
    <row r="15" spans="1:7" x14ac:dyDescent="0.2">
      <c r="A15" s="3" t="s">
        <v>147</v>
      </c>
      <c r="B15" s="3">
        <v>638.70000000000005</v>
      </c>
      <c r="C15" s="3"/>
      <c r="D15" s="3"/>
      <c r="E15" s="3"/>
      <c r="F15" s="3"/>
      <c r="G15" s="4"/>
    </row>
    <row r="16" spans="1:7" x14ac:dyDescent="0.2">
      <c r="A16" s="3" t="s">
        <v>148</v>
      </c>
      <c r="B16" s="3">
        <v>641.23</v>
      </c>
      <c r="C16" s="3"/>
      <c r="D16" s="3"/>
      <c r="E16" s="3"/>
      <c r="F16" s="3"/>
      <c r="G16" s="4"/>
    </row>
    <row r="17" spans="1:7" x14ac:dyDescent="0.2">
      <c r="A17" s="3" t="s">
        <v>149</v>
      </c>
      <c r="B17" s="3">
        <v>642.95000000000005</v>
      </c>
      <c r="C17" s="3"/>
      <c r="D17" s="3"/>
      <c r="E17" s="3"/>
      <c r="F17" s="3"/>
      <c r="G17" s="4"/>
    </row>
    <row r="18" spans="1:7" x14ac:dyDescent="0.2">
      <c r="A18" s="3" t="s">
        <v>150</v>
      </c>
      <c r="B18" s="3">
        <v>646.37</v>
      </c>
      <c r="C18" s="3"/>
      <c r="D18" s="3"/>
      <c r="E18" s="3"/>
      <c r="F18" s="3"/>
      <c r="G18" s="4"/>
    </row>
    <row r="19" spans="1:7" x14ac:dyDescent="0.2">
      <c r="A19" s="3" t="s">
        <v>151</v>
      </c>
      <c r="B19" s="3">
        <v>646.66999999999996</v>
      </c>
      <c r="C19" s="3"/>
      <c r="D19" s="3"/>
      <c r="E19" s="3"/>
      <c r="F19" s="3"/>
      <c r="G19" s="4"/>
    </row>
    <row r="20" spans="1:7" x14ac:dyDescent="0.2">
      <c r="A20" s="3" t="s">
        <v>152</v>
      </c>
      <c r="B20" s="3">
        <v>648.13</v>
      </c>
      <c r="C20" s="3"/>
      <c r="D20" s="3"/>
      <c r="E20" s="3"/>
      <c r="F20" s="3"/>
      <c r="G20" s="4"/>
    </row>
    <row r="21" spans="1:7" x14ac:dyDescent="0.2">
      <c r="A21" s="3" t="s">
        <v>153</v>
      </c>
      <c r="B21" s="3">
        <v>648.11</v>
      </c>
      <c r="C21" s="3"/>
      <c r="D21" s="3"/>
      <c r="E21" s="3"/>
      <c r="F21" s="3"/>
      <c r="G21" s="4"/>
    </row>
    <row r="22" spans="1:7" x14ac:dyDescent="0.2">
      <c r="A22" s="2">
        <v>45999</v>
      </c>
      <c r="B22" s="3">
        <v>645.74</v>
      </c>
      <c r="C22" s="3"/>
      <c r="D22" s="3"/>
      <c r="E22" s="3"/>
      <c r="F22" s="3"/>
      <c r="G22" s="4"/>
    </row>
    <row r="23" spans="1:7" x14ac:dyDescent="0.2">
      <c r="A23" s="2">
        <v>45969</v>
      </c>
      <c r="B23" s="3">
        <v>638.98</v>
      </c>
      <c r="C23" s="3"/>
      <c r="D23" s="3"/>
      <c r="E23" s="3"/>
      <c r="F23" s="3"/>
      <c r="G23" s="4"/>
    </row>
    <row r="24" spans="1:7" x14ac:dyDescent="0.2">
      <c r="A24" s="2">
        <v>45877</v>
      </c>
      <c r="B24" s="3">
        <v>640.25</v>
      </c>
      <c r="C24" s="3"/>
      <c r="D24" s="3"/>
      <c r="E24" s="3"/>
      <c r="F24" s="3"/>
      <c r="G24" s="4"/>
    </row>
    <row r="25" spans="1:7" x14ac:dyDescent="0.2">
      <c r="A25" s="2">
        <v>45846</v>
      </c>
      <c r="B25" s="3">
        <v>635.44000000000005</v>
      </c>
      <c r="C25" s="3"/>
      <c r="D25" s="3"/>
      <c r="E25" s="3"/>
      <c r="F25" s="3"/>
      <c r="G25" s="4"/>
    </row>
    <row r="26" spans="1:7" x14ac:dyDescent="0.2">
      <c r="A26" s="2">
        <v>45816</v>
      </c>
      <c r="B26" s="3">
        <v>635.79</v>
      </c>
      <c r="C26" s="3"/>
      <c r="D26" s="3"/>
      <c r="E26" s="3"/>
      <c r="F26" s="3"/>
      <c r="G26" s="4"/>
    </row>
    <row r="27" spans="1:7" x14ac:dyDescent="0.2">
      <c r="A27" s="2">
        <v>45785</v>
      </c>
      <c r="B27" s="3">
        <v>631.12</v>
      </c>
      <c r="C27" s="3"/>
      <c r="D27" s="3"/>
      <c r="E27" s="3"/>
      <c r="F27" s="3"/>
      <c r="G27" s="4"/>
    </row>
    <row r="28" spans="1:7" x14ac:dyDescent="0.2">
      <c r="A28" s="2">
        <v>45755</v>
      </c>
      <c r="B28" s="3">
        <v>634.16999999999996</v>
      </c>
      <c r="C28" s="3"/>
      <c r="D28" s="3"/>
      <c r="E28" s="3"/>
      <c r="F28" s="3"/>
      <c r="G28" s="4"/>
    </row>
    <row r="29" spans="1:7" x14ac:dyDescent="0.2">
      <c r="A29" s="2">
        <v>45665</v>
      </c>
      <c r="B29" s="3">
        <v>624.65</v>
      </c>
      <c r="C29" s="3"/>
      <c r="D29" s="3"/>
      <c r="E29" s="3"/>
      <c r="F29" s="3"/>
      <c r="G29" s="4"/>
    </row>
    <row r="30" spans="1:7" x14ac:dyDescent="0.2">
      <c r="A30" s="3" t="s">
        <v>1</v>
      </c>
      <c r="B30" s="3">
        <v>634.9</v>
      </c>
      <c r="C30" s="3"/>
      <c r="D30" s="3"/>
      <c r="E30" s="3"/>
      <c r="F30" s="3"/>
      <c r="G30" s="4"/>
    </row>
    <row r="31" spans="1:7" x14ac:dyDescent="0.2">
      <c r="A31" s="3" t="s">
        <v>2</v>
      </c>
      <c r="B31" s="3">
        <v>637.51</v>
      </c>
      <c r="C31" s="3"/>
      <c r="D31" s="3"/>
      <c r="E31" s="3"/>
      <c r="F31" s="3"/>
      <c r="G31" s="4"/>
    </row>
    <row r="32" spans="1:7" x14ac:dyDescent="0.2">
      <c r="A32" s="3" t="s">
        <v>3</v>
      </c>
      <c r="B32" s="3">
        <v>638.4</v>
      </c>
      <c r="C32" s="3"/>
      <c r="D32" s="3"/>
      <c r="E32" s="3"/>
      <c r="F32" s="3"/>
      <c r="G32" s="4"/>
    </row>
    <row r="33" spans="1:7" x14ac:dyDescent="0.2">
      <c r="A33" s="3" t="s">
        <v>4</v>
      </c>
      <c r="B33" s="3">
        <v>639.91999999999996</v>
      </c>
      <c r="C33" s="3"/>
      <c r="D33" s="3"/>
      <c r="E33" s="3"/>
      <c r="F33" s="3"/>
      <c r="G33" s="4"/>
    </row>
    <row r="34" spans="1:7" x14ac:dyDescent="0.2">
      <c r="A34" s="3" t="s">
        <v>5</v>
      </c>
      <c r="B34" s="3">
        <v>640.05999999999995</v>
      </c>
      <c r="C34" s="3"/>
      <c r="D34" s="3"/>
      <c r="E34" s="3"/>
      <c r="F34" s="3"/>
      <c r="G34" s="4"/>
    </row>
    <row r="35" spans="1:7" x14ac:dyDescent="0.2">
      <c r="A35" s="3" t="s">
        <v>6</v>
      </c>
      <c r="B35" s="3">
        <v>637.58000000000004</v>
      </c>
      <c r="C35" s="3"/>
      <c r="D35" s="3"/>
      <c r="E35" s="3"/>
      <c r="F35" s="3"/>
      <c r="G35" s="4"/>
    </row>
    <row r="36" spans="1:7" x14ac:dyDescent="0.2">
      <c r="A36" s="3" t="s">
        <v>7</v>
      </c>
      <c r="B36" s="3">
        <v>637.33000000000004</v>
      </c>
      <c r="C36" s="3"/>
      <c r="D36" s="3"/>
      <c r="E36" s="3"/>
      <c r="F36" s="3"/>
      <c r="G36" s="4"/>
    </row>
    <row r="37" spans="1:7" x14ac:dyDescent="0.2">
      <c r="A37" s="3" t="s">
        <v>8</v>
      </c>
      <c r="B37" s="3">
        <v>631.74</v>
      </c>
      <c r="C37" s="3"/>
      <c r="D37" s="3"/>
      <c r="E37" s="3"/>
      <c r="F37" s="3"/>
      <c r="G37" s="4"/>
    </row>
    <row r="38" spans="1:7" x14ac:dyDescent="0.2">
      <c r="A38" s="3" t="s">
        <v>9</v>
      </c>
      <c r="B38" s="3">
        <v>631.73</v>
      </c>
      <c r="C38" s="3"/>
      <c r="D38" s="3"/>
      <c r="E38" s="3"/>
      <c r="F38" s="3"/>
      <c r="G38" s="4"/>
    </row>
    <row r="39" spans="1:7" x14ac:dyDescent="0.2">
      <c r="A39" s="3" t="s">
        <v>10</v>
      </c>
      <c r="B39" s="3">
        <v>630.66999999999996</v>
      </c>
      <c r="C39" s="3"/>
      <c r="D39" s="3"/>
      <c r="E39" s="3"/>
      <c r="F39" s="3"/>
      <c r="G39" s="4"/>
    </row>
    <row r="40" spans="1:7" x14ac:dyDescent="0.2">
      <c r="A40" s="3" t="s">
        <v>11</v>
      </c>
      <c r="B40" s="3">
        <v>630.92999999999995</v>
      </c>
      <c r="C40" s="3"/>
      <c r="D40" s="3"/>
      <c r="E40" s="3"/>
      <c r="F40" s="3"/>
      <c r="G40" s="4"/>
    </row>
    <row r="41" spans="1:7" x14ac:dyDescent="0.2">
      <c r="A41" s="3" t="s">
        <v>12</v>
      </c>
      <c r="B41" s="3">
        <v>627.25</v>
      </c>
      <c r="C41" s="3"/>
      <c r="D41" s="3"/>
      <c r="E41" s="3"/>
      <c r="F41" s="3"/>
      <c r="G41" s="4"/>
    </row>
    <row r="42" spans="1:7" x14ac:dyDescent="0.2">
      <c r="A42" s="3" t="s">
        <v>13</v>
      </c>
      <c r="B42" s="3">
        <v>624.99</v>
      </c>
      <c r="C42" s="3"/>
      <c r="D42" s="3"/>
      <c r="E42" s="3"/>
      <c r="F42" s="3"/>
      <c r="G42" s="4"/>
    </row>
    <row r="43" spans="1:7" x14ac:dyDescent="0.2">
      <c r="A43" s="3" t="s">
        <v>14</v>
      </c>
      <c r="B43" s="3">
        <v>627.74</v>
      </c>
      <c r="C43" s="3"/>
      <c r="D43" s="3"/>
      <c r="E43" s="3"/>
      <c r="F43" s="3"/>
      <c r="G43" s="4"/>
    </row>
    <row r="44" spans="1:7" x14ac:dyDescent="0.2">
      <c r="A44" s="2">
        <v>45968</v>
      </c>
      <c r="B44" s="3">
        <v>626.44000000000005</v>
      </c>
      <c r="C44" s="3"/>
      <c r="D44" s="3"/>
      <c r="E44" s="3"/>
      <c r="F44" s="3"/>
      <c r="G44" s="4"/>
    </row>
    <row r="45" spans="1:7" x14ac:dyDescent="0.2">
      <c r="A45" s="2">
        <v>45937</v>
      </c>
      <c r="B45" s="3">
        <v>628.85</v>
      </c>
      <c r="C45" s="3"/>
      <c r="D45" s="3"/>
      <c r="E45" s="3"/>
      <c r="F45" s="3"/>
      <c r="G45" s="4"/>
    </row>
    <row r="46" spans="1:7" x14ac:dyDescent="0.2">
      <c r="A46" s="2">
        <v>45907</v>
      </c>
      <c r="B46" s="3">
        <v>627.03</v>
      </c>
      <c r="C46" s="3"/>
      <c r="D46" s="3"/>
      <c r="E46" s="3"/>
      <c r="F46" s="3"/>
      <c r="G46" s="4"/>
    </row>
    <row r="47" spans="1:7" x14ac:dyDescent="0.2">
      <c r="A47" s="2">
        <v>45876</v>
      </c>
      <c r="B47" s="3">
        <v>623.33000000000004</v>
      </c>
      <c r="C47" s="3"/>
      <c r="D47" s="3"/>
      <c r="E47" s="3"/>
      <c r="F47" s="3"/>
      <c r="G47" s="4"/>
    </row>
    <row r="48" spans="1:7" x14ac:dyDescent="0.2">
      <c r="A48" s="2">
        <v>45845</v>
      </c>
      <c r="B48" s="3">
        <v>623.83000000000004</v>
      </c>
      <c r="C48" s="3"/>
      <c r="D48" s="3"/>
      <c r="E48" s="3"/>
      <c r="F48" s="3"/>
      <c r="G48" s="4"/>
    </row>
    <row r="49" spans="1:7" x14ac:dyDescent="0.2">
      <c r="A49" s="2">
        <v>45723</v>
      </c>
      <c r="B49" s="3">
        <v>628.16999999999996</v>
      </c>
      <c r="C49" s="3"/>
      <c r="D49" s="3"/>
      <c r="E49" s="3"/>
      <c r="F49" s="3"/>
      <c r="G49" s="4"/>
    </row>
    <row r="50" spans="1:7" x14ac:dyDescent="0.2">
      <c r="A50" s="2">
        <v>45695</v>
      </c>
      <c r="B50" s="3">
        <v>623.41999999999996</v>
      </c>
      <c r="C50" s="3"/>
      <c r="D50" s="3"/>
      <c r="E50" s="3"/>
      <c r="F50" s="3"/>
      <c r="G50" s="4"/>
    </row>
    <row r="51" spans="1:7" x14ac:dyDescent="0.2">
      <c r="A51" s="2">
        <v>45664</v>
      </c>
      <c r="B51" s="3">
        <v>620.66999999999996</v>
      </c>
      <c r="C51" s="3"/>
      <c r="D51" s="3"/>
      <c r="E51" s="3"/>
      <c r="F51" s="3"/>
      <c r="G51" s="4"/>
    </row>
    <row r="52" spans="1:7" x14ac:dyDescent="0.2">
      <c r="A52" s="3" t="s">
        <v>15</v>
      </c>
      <c r="B52" s="3">
        <v>620.9</v>
      </c>
      <c r="C52" s="3"/>
      <c r="D52" s="3"/>
      <c r="E52" s="3"/>
      <c r="F52" s="3"/>
      <c r="G52" s="4"/>
    </row>
    <row r="53" spans="1:7" x14ac:dyDescent="0.2">
      <c r="A53" s="3" t="s">
        <v>16</v>
      </c>
      <c r="B53" s="3">
        <v>617.46</v>
      </c>
      <c r="C53" s="3"/>
      <c r="D53" s="3"/>
      <c r="E53" s="3"/>
      <c r="F53" s="3"/>
      <c r="G53" s="4"/>
    </row>
    <row r="54" spans="1:7" x14ac:dyDescent="0.2">
      <c r="A54" s="3" t="s">
        <v>17</v>
      </c>
      <c r="B54" s="3">
        <v>614.76</v>
      </c>
      <c r="C54" s="3"/>
      <c r="D54" s="3"/>
      <c r="E54" s="3"/>
      <c r="F54" s="3"/>
      <c r="G54" s="4"/>
    </row>
    <row r="55" spans="1:7" x14ac:dyDescent="0.2">
      <c r="A55" s="3" t="s">
        <v>18</v>
      </c>
      <c r="B55" s="3">
        <v>609.96</v>
      </c>
      <c r="C55" s="3"/>
      <c r="D55" s="3"/>
      <c r="E55" s="3"/>
      <c r="F55" s="3"/>
      <c r="G55" s="4"/>
    </row>
    <row r="56" spans="1:7" x14ac:dyDescent="0.2">
      <c r="A56" s="3" t="s">
        <v>19</v>
      </c>
      <c r="B56" s="3">
        <v>609.51</v>
      </c>
      <c r="C56" s="3"/>
      <c r="D56" s="3"/>
      <c r="E56" s="3"/>
      <c r="F56" s="3"/>
      <c r="G56" s="4"/>
    </row>
    <row r="57" spans="1:7" x14ac:dyDescent="0.2">
      <c r="A57" s="3" t="s">
        <v>20</v>
      </c>
      <c r="B57" s="3">
        <v>602.92999999999995</v>
      </c>
      <c r="C57" s="3"/>
      <c r="D57" s="3"/>
      <c r="E57" s="3"/>
      <c r="F57" s="3"/>
      <c r="G57" s="4"/>
    </row>
    <row r="58" spans="1:7" x14ac:dyDescent="0.2">
      <c r="A58" s="3" t="s">
        <v>21</v>
      </c>
      <c r="B58" s="3">
        <v>596.66</v>
      </c>
      <c r="C58" s="3"/>
      <c r="D58" s="3"/>
      <c r="E58" s="3"/>
      <c r="F58" s="3"/>
      <c r="G58" s="4"/>
    </row>
    <row r="59" spans="1:7" x14ac:dyDescent="0.2">
      <c r="A59" s="3" t="s">
        <v>22</v>
      </c>
      <c r="B59" s="3">
        <v>598.62</v>
      </c>
      <c r="C59" s="3"/>
      <c r="D59" s="3"/>
      <c r="E59" s="3"/>
      <c r="F59" s="3"/>
      <c r="G59" s="4"/>
    </row>
    <row r="60" spans="1:7" x14ac:dyDescent="0.2">
      <c r="A60" s="3" t="s">
        <v>23</v>
      </c>
      <c r="B60" s="3">
        <v>598.76</v>
      </c>
      <c r="C60" s="3"/>
      <c r="D60" s="3"/>
      <c r="E60" s="3"/>
      <c r="F60" s="3"/>
      <c r="G60" s="4"/>
    </row>
    <row r="61" spans="1:7" x14ac:dyDescent="0.2">
      <c r="A61" s="3" t="s">
        <v>24</v>
      </c>
      <c r="B61" s="3">
        <v>603.76</v>
      </c>
      <c r="C61" s="3"/>
      <c r="D61" s="3"/>
      <c r="E61" s="3"/>
      <c r="F61" s="3"/>
      <c r="G61" s="4"/>
    </row>
    <row r="62" spans="1:7" x14ac:dyDescent="0.2">
      <c r="A62" s="3" t="s">
        <v>25</v>
      </c>
      <c r="B62" s="3">
        <v>599.79</v>
      </c>
      <c r="C62" s="3"/>
      <c r="D62" s="3"/>
      <c r="E62" s="3"/>
      <c r="F62" s="3"/>
      <c r="G62" s="4"/>
    </row>
    <row r="63" spans="1:7" x14ac:dyDescent="0.2">
      <c r="A63" s="2">
        <v>45997</v>
      </c>
      <c r="B63" s="3">
        <v>606.51</v>
      </c>
      <c r="C63" s="3"/>
      <c r="D63" s="3"/>
      <c r="E63" s="3"/>
      <c r="F63" s="3"/>
      <c r="G63" s="4"/>
    </row>
    <row r="64" spans="1:7" x14ac:dyDescent="0.2">
      <c r="A64" s="2">
        <v>45967</v>
      </c>
      <c r="B64" s="3">
        <v>604.30999999999995</v>
      </c>
      <c r="C64" s="3"/>
      <c r="D64" s="3"/>
      <c r="E64" s="3"/>
      <c r="F64" s="3"/>
      <c r="G64" s="4"/>
    </row>
    <row r="65" spans="1:7" x14ac:dyDescent="0.2">
      <c r="A65" s="2">
        <v>45936</v>
      </c>
      <c r="B65" s="3">
        <v>606.03</v>
      </c>
      <c r="C65" s="3"/>
      <c r="D65" s="3"/>
      <c r="E65" s="3"/>
      <c r="F65" s="3"/>
      <c r="G65" s="4"/>
    </row>
    <row r="66" spans="1:7" x14ac:dyDescent="0.2">
      <c r="A66" s="2">
        <v>45906</v>
      </c>
      <c r="B66" s="3">
        <v>602.57000000000005</v>
      </c>
      <c r="C66" s="3"/>
      <c r="D66" s="3"/>
      <c r="E66" s="3"/>
      <c r="F66" s="3"/>
      <c r="G66" s="4"/>
    </row>
    <row r="67" spans="1:7" x14ac:dyDescent="0.2">
      <c r="A67" s="2">
        <v>45814</v>
      </c>
      <c r="B67" s="3">
        <v>602</v>
      </c>
      <c r="C67" s="3"/>
      <c r="D67" s="3"/>
      <c r="E67" s="3"/>
      <c r="F67" s="3"/>
      <c r="G67" s="4"/>
    </row>
    <row r="68" spans="1:7" x14ac:dyDescent="0.2">
      <c r="A68" s="2">
        <v>45783</v>
      </c>
      <c r="B68" s="3">
        <v>595.98</v>
      </c>
      <c r="C68" s="3"/>
      <c r="D68" s="3"/>
      <c r="E68" s="3"/>
      <c r="F68" s="3"/>
      <c r="G68" s="4"/>
    </row>
    <row r="69" spans="1:7" x14ac:dyDescent="0.2">
      <c r="A69" s="2">
        <v>45753</v>
      </c>
      <c r="B69" s="3">
        <v>598.77</v>
      </c>
      <c r="C69" s="3"/>
      <c r="D69" s="3"/>
      <c r="E69" s="3"/>
      <c r="F69" s="3"/>
      <c r="G69" s="4"/>
    </row>
    <row r="70" spans="1:7" x14ac:dyDescent="0.2">
      <c r="A70" s="2">
        <v>45722</v>
      </c>
      <c r="B70" s="3">
        <v>598.92999999999995</v>
      </c>
      <c r="C70" s="3"/>
      <c r="D70" s="3"/>
      <c r="E70" s="3"/>
      <c r="F70" s="3"/>
      <c r="G70" s="4"/>
    </row>
    <row r="71" spans="1:7" x14ac:dyDescent="0.2">
      <c r="A71" s="2">
        <v>45694</v>
      </c>
      <c r="B71" s="3">
        <v>595.59</v>
      </c>
      <c r="C71" s="3"/>
      <c r="D71" s="3"/>
      <c r="E71" s="3"/>
      <c r="F71" s="3"/>
      <c r="G71" s="4"/>
    </row>
    <row r="72" spans="1:7" x14ac:dyDescent="0.2">
      <c r="A72" s="3" t="s">
        <v>26</v>
      </c>
      <c r="B72" s="3">
        <v>592.15</v>
      </c>
      <c r="C72" s="3"/>
      <c r="D72" s="3"/>
      <c r="E72" s="3"/>
      <c r="F72" s="3"/>
      <c r="G72" s="4"/>
    </row>
    <row r="73" spans="1:7" x14ac:dyDescent="0.2">
      <c r="A73" s="3" t="s">
        <v>27</v>
      </c>
      <c r="B73" s="3">
        <v>592.78</v>
      </c>
      <c r="C73" s="3"/>
      <c r="D73" s="3"/>
      <c r="E73" s="3"/>
      <c r="F73" s="3"/>
      <c r="G73" s="4"/>
    </row>
    <row r="74" spans="1:7" x14ac:dyDescent="0.2">
      <c r="A74" s="3" t="s">
        <v>28</v>
      </c>
      <c r="B74" s="3">
        <v>590.44000000000005</v>
      </c>
      <c r="C74" s="3"/>
      <c r="D74" s="3"/>
      <c r="E74" s="3"/>
      <c r="F74" s="3"/>
      <c r="G74" s="4"/>
    </row>
    <row r="75" spans="1:7" x14ac:dyDescent="0.2">
      <c r="A75" s="3" t="s">
        <v>29</v>
      </c>
      <c r="B75" s="3">
        <v>593.94000000000005</v>
      </c>
      <c r="C75" s="3"/>
      <c r="D75" s="3"/>
      <c r="E75" s="3"/>
      <c r="F75" s="3"/>
      <c r="G75" s="4"/>
    </row>
    <row r="76" spans="1:7" x14ac:dyDescent="0.2">
      <c r="A76" s="3" t="s">
        <v>30</v>
      </c>
      <c r="B76" s="3">
        <v>582</v>
      </c>
      <c r="C76" s="3"/>
      <c r="D76" s="3"/>
      <c r="E76" s="3"/>
      <c r="F76" s="3"/>
      <c r="G76" s="4"/>
    </row>
    <row r="77" spans="1:7" x14ac:dyDescent="0.2">
      <c r="A77" s="3" t="s">
        <v>31</v>
      </c>
      <c r="B77" s="3">
        <v>585.76</v>
      </c>
      <c r="C77" s="3"/>
      <c r="D77" s="3"/>
      <c r="E77" s="3"/>
      <c r="F77" s="3"/>
      <c r="G77" s="4"/>
    </row>
    <row r="78" spans="1:7" x14ac:dyDescent="0.2">
      <c r="A78" s="3" t="s">
        <v>32</v>
      </c>
      <c r="B78" s="3">
        <v>585.66999999999996</v>
      </c>
      <c r="C78" s="3"/>
      <c r="D78" s="3"/>
      <c r="E78" s="3"/>
      <c r="F78" s="3"/>
      <c r="G78" s="4"/>
    </row>
    <row r="79" spans="1:7" x14ac:dyDescent="0.2">
      <c r="A79" s="3" t="s">
        <v>33</v>
      </c>
      <c r="B79" s="3">
        <v>595.57000000000005</v>
      </c>
      <c r="C79" s="3"/>
      <c r="D79" s="3"/>
      <c r="E79" s="3"/>
      <c r="F79" s="3"/>
      <c r="G79" s="4"/>
    </row>
    <row r="80" spans="1:7" x14ac:dyDescent="0.2">
      <c r="A80" s="3" t="s">
        <v>34</v>
      </c>
      <c r="B80" s="3">
        <v>597.79</v>
      </c>
      <c r="C80" s="3"/>
      <c r="D80" s="3"/>
      <c r="E80" s="3"/>
      <c r="F80" s="3"/>
      <c r="G80" s="4"/>
    </row>
    <row r="81" spans="1:7" x14ac:dyDescent="0.2">
      <c r="A81" s="3" t="s">
        <v>35</v>
      </c>
      <c r="B81" s="3">
        <v>597.04</v>
      </c>
      <c r="C81" s="3"/>
      <c r="D81" s="3"/>
      <c r="E81" s="3"/>
      <c r="F81" s="3"/>
      <c r="G81" s="4"/>
    </row>
    <row r="82" spans="1:7" x14ac:dyDescent="0.2">
      <c r="A82" s="3" t="s">
        <v>36</v>
      </c>
      <c r="B82" s="3">
        <v>593.17999999999995</v>
      </c>
      <c r="C82" s="3"/>
      <c r="D82" s="3"/>
      <c r="E82" s="3"/>
      <c r="F82" s="3"/>
      <c r="G82" s="4"/>
    </row>
    <row r="83" spans="1:7" x14ac:dyDescent="0.2">
      <c r="A83" s="3" t="s">
        <v>37</v>
      </c>
      <c r="B83" s="3">
        <v>590.28</v>
      </c>
      <c r="C83" s="3"/>
      <c r="D83" s="3"/>
      <c r="E83" s="3"/>
      <c r="F83" s="3"/>
      <c r="G83" s="4"/>
    </row>
    <row r="84" spans="1:7" x14ac:dyDescent="0.2">
      <c r="A84" s="3" t="s">
        <v>38</v>
      </c>
      <c r="B84" s="3">
        <v>589.94000000000005</v>
      </c>
      <c r="C84" s="3"/>
      <c r="D84" s="3"/>
      <c r="E84" s="3"/>
      <c r="F84" s="3"/>
      <c r="G84" s="4"/>
    </row>
    <row r="85" spans="1:7" x14ac:dyDescent="0.2">
      <c r="A85" s="2">
        <v>45996</v>
      </c>
      <c r="B85" s="3">
        <v>585.71</v>
      </c>
      <c r="C85" s="3"/>
      <c r="D85" s="3"/>
      <c r="E85" s="3"/>
      <c r="F85" s="3"/>
      <c r="G85" s="4"/>
    </row>
    <row r="86" spans="1:7" x14ac:dyDescent="0.2">
      <c r="A86" s="2">
        <v>45905</v>
      </c>
      <c r="B86" s="3">
        <v>566.89</v>
      </c>
      <c r="C86" s="3"/>
      <c r="D86" s="3"/>
      <c r="E86" s="3"/>
      <c r="F86" s="3"/>
      <c r="G86" s="4"/>
    </row>
    <row r="87" spans="1:7" x14ac:dyDescent="0.2">
      <c r="A87" s="2">
        <v>45874</v>
      </c>
      <c r="B87" s="3">
        <v>567.33000000000004</v>
      </c>
      <c r="C87" s="3"/>
      <c r="D87" s="3"/>
      <c r="E87" s="3"/>
      <c r="F87" s="3"/>
      <c r="G87" s="4"/>
    </row>
    <row r="88" spans="1:7" x14ac:dyDescent="0.2">
      <c r="A88" s="2">
        <v>45843</v>
      </c>
      <c r="B88" s="3">
        <v>563.77</v>
      </c>
      <c r="C88" s="3"/>
      <c r="D88" s="3"/>
      <c r="E88" s="3"/>
      <c r="F88" s="3"/>
      <c r="G88" s="4"/>
    </row>
    <row r="89" spans="1:7" x14ac:dyDescent="0.2">
      <c r="A89" s="2">
        <v>45813</v>
      </c>
      <c r="B89" s="3">
        <v>561.54</v>
      </c>
      <c r="C89" s="3"/>
      <c r="D89" s="3"/>
      <c r="E89" s="3"/>
      <c r="F89" s="3"/>
      <c r="G89" s="4"/>
    </row>
    <row r="90" spans="1:7" x14ac:dyDescent="0.2">
      <c r="A90" s="2">
        <v>45782</v>
      </c>
      <c r="B90" s="3">
        <v>566.16999999999996</v>
      </c>
      <c r="C90" s="3"/>
      <c r="D90" s="3"/>
      <c r="E90" s="3"/>
      <c r="F90" s="3"/>
      <c r="G90" s="4"/>
    </row>
    <row r="91" spans="1:7" x14ac:dyDescent="0.2">
      <c r="A91" s="2">
        <v>45693</v>
      </c>
      <c r="B91" s="3">
        <v>569.34</v>
      </c>
      <c r="C91" s="3"/>
      <c r="D91" s="3"/>
      <c r="E91" s="3"/>
      <c r="F91" s="3"/>
      <c r="G91" s="4"/>
    </row>
    <row r="92" spans="1:7" x14ac:dyDescent="0.2">
      <c r="A92" s="2">
        <v>45662</v>
      </c>
      <c r="B92" s="3">
        <v>561.11</v>
      </c>
      <c r="C92" s="3"/>
      <c r="D92" s="3"/>
      <c r="E92" s="3"/>
      <c r="F92" s="3"/>
      <c r="G92" s="4"/>
    </row>
    <row r="93" spans="1:7" x14ac:dyDescent="0.2">
      <c r="A93" s="3" t="s">
        <v>39</v>
      </c>
      <c r="B93" s="3">
        <v>557.96</v>
      </c>
      <c r="C93" s="3"/>
      <c r="D93" s="3"/>
      <c r="E93" s="3"/>
      <c r="F93" s="3"/>
      <c r="G93" s="4"/>
    </row>
    <row r="94" spans="1:7" x14ac:dyDescent="0.2">
      <c r="A94" s="3" t="s">
        <v>40</v>
      </c>
      <c r="B94" s="3">
        <v>556.95000000000005</v>
      </c>
      <c r="C94" s="3"/>
      <c r="D94" s="3"/>
      <c r="E94" s="3"/>
      <c r="F94" s="3"/>
      <c r="G94" s="4"/>
    </row>
    <row r="95" spans="1:7" x14ac:dyDescent="0.2">
      <c r="A95" s="3" t="s">
        <v>41</v>
      </c>
      <c r="B95" s="3">
        <v>553.42999999999995</v>
      </c>
      <c r="C95" s="3"/>
      <c r="D95" s="3"/>
      <c r="E95" s="3"/>
      <c r="F95" s="3"/>
      <c r="G95" s="4"/>
    </row>
    <row r="96" spans="1:7" x14ac:dyDescent="0.2">
      <c r="A96" s="3" t="s">
        <v>42</v>
      </c>
      <c r="B96" s="3">
        <v>553.19000000000005</v>
      </c>
      <c r="C96" s="3"/>
      <c r="D96" s="3"/>
      <c r="E96" s="3"/>
      <c r="F96" s="3"/>
      <c r="G96" s="4"/>
    </row>
    <row r="97" spans="1:7" x14ac:dyDescent="0.2">
      <c r="A97" s="3" t="s">
        <v>43</v>
      </c>
      <c r="B97" s="3">
        <v>549.22</v>
      </c>
      <c r="C97" s="3"/>
      <c r="D97" s="3"/>
      <c r="E97" s="3"/>
      <c r="F97" s="3"/>
      <c r="G97" s="4"/>
    </row>
    <row r="98" spans="1:7" x14ac:dyDescent="0.2">
      <c r="A98" s="3" t="s">
        <v>44</v>
      </c>
      <c r="B98" s="3">
        <v>537.85</v>
      </c>
      <c r="C98" s="3"/>
      <c r="D98" s="3"/>
      <c r="E98" s="3"/>
      <c r="F98" s="3"/>
      <c r="G98" s="4"/>
    </row>
    <row r="99" spans="1:7" x14ac:dyDescent="0.2">
      <c r="A99" s="3" t="s">
        <v>45</v>
      </c>
      <c r="B99" s="3">
        <v>529.38</v>
      </c>
      <c r="C99" s="3"/>
      <c r="D99" s="3"/>
      <c r="E99" s="3"/>
      <c r="F99" s="3"/>
      <c r="G99" s="4"/>
    </row>
    <row r="100" spans="1:7" x14ac:dyDescent="0.2">
      <c r="A100" s="3" t="s">
        <v>46</v>
      </c>
      <c r="B100" s="3">
        <v>516.38</v>
      </c>
      <c r="C100" s="3"/>
      <c r="D100" s="3"/>
      <c r="E100" s="3"/>
      <c r="F100" s="3"/>
      <c r="G100" s="4"/>
    </row>
    <row r="101" spans="1:7" x14ac:dyDescent="0.2">
      <c r="A101" s="3" t="s">
        <v>47</v>
      </c>
      <c r="B101" s="3">
        <v>528.66999999999996</v>
      </c>
      <c r="C101" s="3"/>
      <c r="D101" s="3"/>
      <c r="E101" s="3"/>
      <c r="F101" s="3"/>
      <c r="G101" s="4"/>
    </row>
    <row r="102" spans="1:7" x14ac:dyDescent="0.2">
      <c r="A102" s="3" t="s">
        <v>48</v>
      </c>
      <c r="B102" s="3">
        <v>528.14</v>
      </c>
      <c r="C102" s="3"/>
      <c r="D102" s="3"/>
      <c r="E102" s="3"/>
      <c r="F102" s="3"/>
      <c r="G102" s="4"/>
    </row>
    <row r="103" spans="1:7" x14ac:dyDescent="0.2">
      <c r="A103" s="3" t="s">
        <v>49</v>
      </c>
      <c r="B103" s="3">
        <v>540.19000000000005</v>
      </c>
      <c r="C103" s="3"/>
      <c r="D103" s="3"/>
      <c r="E103" s="3"/>
      <c r="F103" s="3"/>
      <c r="G103" s="4"/>
    </row>
    <row r="104" spans="1:7" x14ac:dyDescent="0.2">
      <c r="A104" s="3" t="s">
        <v>50</v>
      </c>
      <c r="B104" s="3">
        <v>541.52</v>
      </c>
      <c r="C104" s="3"/>
      <c r="D104" s="3"/>
      <c r="E104" s="3"/>
      <c r="F104" s="3"/>
      <c r="G104" s="4"/>
    </row>
    <row r="105" spans="1:7" x14ac:dyDescent="0.2">
      <c r="A105" s="2">
        <v>45965</v>
      </c>
      <c r="B105" s="3">
        <v>536.98</v>
      </c>
      <c r="C105" s="3"/>
      <c r="D105" s="3"/>
      <c r="E105" s="3"/>
      <c r="F105" s="3"/>
      <c r="G105" s="4"/>
    </row>
    <row r="106" spans="1:7" x14ac:dyDescent="0.2">
      <c r="A106" s="2">
        <v>45934</v>
      </c>
      <c r="B106" s="3">
        <v>527.05999999999995</v>
      </c>
      <c r="C106" s="3"/>
      <c r="D106" s="3"/>
      <c r="E106" s="3"/>
      <c r="F106" s="3"/>
      <c r="G106" s="4"/>
    </row>
    <row r="107" spans="1:7" x14ac:dyDescent="0.2">
      <c r="A107" s="2">
        <v>45904</v>
      </c>
      <c r="B107" s="3">
        <v>546.25</v>
      </c>
      <c r="C107" s="3"/>
      <c r="D107" s="3"/>
      <c r="E107" s="3"/>
      <c r="F107" s="3"/>
      <c r="G107" s="4"/>
    </row>
    <row r="108" spans="1:7" x14ac:dyDescent="0.2">
      <c r="A108" s="2">
        <v>45873</v>
      </c>
      <c r="B108" s="3">
        <v>498.8</v>
      </c>
      <c r="C108" s="3"/>
      <c r="D108" s="3"/>
      <c r="E108" s="3"/>
      <c r="F108" s="3"/>
      <c r="G108" s="4"/>
    </row>
    <row r="109" spans="1:7" x14ac:dyDescent="0.2">
      <c r="A109" s="2">
        <v>45842</v>
      </c>
      <c r="B109" s="3">
        <v>506.38</v>
      </c>
      <c r="C109" s="3"/>
      <c r="D109" s="3"/>
      <c r="E109" s="3"/>
      <c r="F109" s="3"/>
      <c r="G109" s="4"/>
    </row>
    <row r="110" spans="1:7" x14ac:dyDescent="0.2">
      <c r="A110" s="2">
        <v>45751</v>
      </c>
      <c r="B110" s="3">
        <v>507.61</v>
      </c>
      <c r="C110" s="3"/>
      <c r="D110" s="3"/>
      <c r="E110" s="3"/>
      <c r="F110" s="3"/>
      <c r="G110" s="4"/>
    </row>
    <row r="111" spans="1:7" x14ac:dyDescent="0.2">
      <c r="A111" s="2">
        <v>45720</v>
      </c>
      <c r="B111" s="3">
        <v>540.07000000000005</v>
      </c>
      <c r="C111" s="3"/>
      <c r="D111" s="3"/>
      <c r="E111" s="3"/>
      <c r="F111" s="3"/>
      <c r="G111" s="4"/>
    </row>
    <row r="112" spans="1:7" x14ac:dyDescent="0.2">
      <c r="A112" s="2">
        <v>45692</v>
      </c>
      <c r="B112" s="3">
        <v>567.20000000000005</v>
      </c>
      <c r="C112" s="3"/>
      <c r="D112" s="3"/>
      <c r="E112" s="3"/>
      <c r="F112" s="3"/>
      <c r="G112" s="4"/>
    </row>
    <row r="113" spans="1:7" x14ac:dyDescent="0.2">
      <c r="A113" s="2">
        <v>45661</v>
      </c>
      <c r="B113" s="3">
        <v>563.78</v>
      </c>
      <c r="C113" s="3"/>
      <c r="D113" s="3"/>
      <c r="E113" s="3"/>
      <c r="F113" s="3"/>
      <c r="G113" s="4"/>
    </row>
    <row r="114" spans="1:7" x14ac:dyDescent="0.2">
      <c r="A114" s="3" t="s">
        <v>51</v>
      </c>
      <c r="B114" s="3">
        <v>561.9</v>
      </c>
      <c r="C114" s="3"/>
      <c r="D114" s="3"/>
      <c r="E114" s="3"/>
      <c r="F114" s="3"/>
      <c r="G114" s="4"/>
    </row>
    <row r="115" spans="1:7" x14ac:dyDescent="0.2">
      <c r="A115" s="3" t="s">
        <v>52</v>
      </c>
      <c r="B115" s="3">
        <v>558.12</v>
      </c>
      <c r="C115" s="3"/>
      <c r="D115" s="3"/>
      <c r="E115" s="3"/>
      <c r="F115" s="3"/>
      <c r="G115" s="4"/>
    </row>
    <row r="116" spans="1:7" x14ac:dyDescent="0.2">
      <c r="A116" s="3" t="s">
        <v>53</v>
      </c>
      <c r="B116" s="3">
        <v>569.62</v>
      </c>
      <c r="C116" s="3"/>
      <c r="D116" s="3"/>
      <c r="E116" s="3"/>
      <c r="F116" s="3"/>
      <c r="G116" s="4"/>
    </row>
    <row r="117" spans="1:7" x14ac:dyDescent="0.2">
      <c r="A117" s="3" t="s">
        <v>54</v>
      </c>
      <c r="B117" s="3">
        <v>571.41999999999996</v>
      </c>
      <c r="C117" s="3"/>
      <c r="D117" s="3"/>
      <c r="E117" s="3"/>
      <c r="F117" s="3"/>
      <c r="G117" s="4"/>
    </row>
    <row r="118" spans="1:7" x14ac:dyDescent="0.2">
      <c r="A118" s="3" t="s">
        <v>55</v>
      </c>
      <c r="B118" s="3">
        <v>577.96</v>
      </c>
      <c r="C118" s="3"/>
      <c r="D118" s="3"/>
      <c r="E118" s="3"/>
      <c r="F118" s="3"/>
      <c r="G118" s="4"/>
    </row>
    <row r="119" spans="1:7" x14ac:dyDescent="0.2">
      <c r="A119" s="3" t="s">
        <v>56</v>
      </c>
      <c r="B119" s="3">
        <v>576.72</v>
      </c>
      <c r="C119" s="3"/>
      <c r="D119" s="3"/>
      <c r="E119" s="3"/>
      <c r="F119" s="3"/>
      <c r="G119" s="4"/>
    </row>
    <row r="120" spans="1:7" x14ac:dyDescent="0.2">
      <c r="A120" s="3" t="s">
        <v>57</v>
      </c>
      <c r="B120" s="3">
        <v>566.58000000000004</v>
      </c>
      <c r="C120" s="3"/>
      <c r="D120" s="3"/>
      <c r="E120" s="3"/>
      <c r="F120" s="3"/>
      <c r="G120" s="4"/>
    </row>
    <row r="121" spans="1:7" x14ac:dyDescent="0.2">
      <c r="A121" s="3" t="s">
        <v>58</v>
      </c>
      <c r="B121" s="3">
        <v>566.74</v>
      </c>
      <c r="C121" s="3"/>
      <c r="D121" s="3"/>
      <c r="E121" s="3"/>
      <c r="F121" s="3"/>
      <c r="G121" s="4"/>
    </row>
    <row r="122" spans="1:7" x14ac:dyDescent="0.2">
      <c r="A122" s="3" t="s">
        <v>59</v>
      </c>
      <c r="B122" s="3">
        <v>568.01</v>
      </c>
      <c r="C122" s="3"/>
      <c r="D122" s="3"/>
      <c r="E122" s="3"/>
      <c r="F122" s="3"/>
      <c r="G122" s="4"/>
    </row>
    <row r="123" spans="1:7" x14ac:dyDescent="0.2">
      <c r="A123" s="3" t="s">
        <v>60</v>
      </c>
      <c r="B123" s="3">
        <v>561.92999999999995</v>
      </c>
      <c r="C123" s="3"/>
      <c r="D123" s="3"/>
      <c r="E123" s="3"/>
      <c r="F123" s="3"/>
      <c r="G123" s="4"/>
    </row>
    <row r="124" spans="1:7" x14ac:dyDescent="0.2">
      <c r="A124" s="3" t="s">
        <v>61</v>
      </c>
      <c r="B124" s="3">
        <v>569.61</v>
      </c>
      <c r="C124" s="3"/>
      <c r="D124" s="3"/>
      <c r="E124" s="3"/>
      <c r="F124" s="3"/>
      <c r="G124" s="4"/>
    </row>
    <row r="125" spans="1:7" x14ac:dyDescent="0.2">
      <c r="A125" s="3" t="s">
        <v>62</v>
      </c>
      <c r="B125" s="3">
        <v>565.55999999999995</v>
      </c>
      <c r="C125" s="3"/>
      <c r="D125" s="3"/>
      <c r="E125" s="3"/>
      <c r="F125" s="3"/>
      <c r="G125" s="4"/>
    </row>
    <row r="126" spans="1:7" x14ac:dyDescent="0.2">
      <c r="A126" s="3" t="s">
        <v>63</v>
      </c>
      <c r="B126" s="3">
        <v>554.05999999999995</v>
      </c>
      <c r="C126" s="3"/>
      <c r="D126" s="3"/>
      <c r="E126" s="3"/>
      <c r="F126" s="3"/>
      <c r="G126" s="4"/>
    </row>
    <row r="127" spans="1:7" x14ac:dyDescent="0.2">
      <c r="A127" s="2">
        <v>45994</v>
      </c>
      <c r="B127" s="3">
        <v>561.48</v>
      </c>
      <c r="C127" s="3"/>
      <c r="D127" s="3"/>
      <c r="E127" s="3"/>
      <c r="F127" s="3"/>
      <c r="G127" s="4"/>
    </row>
    <row r="128" spans="1:7" x14ac:dyDescent="0.2">
      <c r="A128" s="2">
        <v>45964</v>
      </c>
      <c r="B128" s="3">
        <v>558.64</v>
      </c>
      <c r="C128" s="3"/>
      <c r="D128" s="3"/>
      <c r="E128" s="3"/>
      <c r="F128" s="3"/>
      <c r="G128" s="4"/>
    </row>
    <row r="129" spans="1:7" x14ac:dyDescent="0.2">
      <c r="A129" s="2">
        <v>45933</v>
      </c>
      <c r="B129" s="3">
        <v>563.44000000000005</v>
      </c>
      <c r="C129" s="3"/>
      <c r="D129" s="3"/>
      <c r="E129" s="3"/>
      <c r="F129" s="3"/>
      <c r="G129" s="4"/>
    </row>
    <row r="130" spans="1:7" x14ac:dyDescent="0.2">
      <c r="A130" s="2">
        <v>45841</v>
      </c>
      <c r="B130" s="3">
        <v>578.51</v>
      </c>
      <c r="C130" s="3"/>
      <c r="D130" s="3"/>
      <c r="E130" s="3"/>
      <c r="F130" s="3"/>
      <c r="G130" s="4"/>
    </row>
    <row r="131" spans="1:7" x14ac:dyDescent="0.2">
      <c r="A131" s="2">
        <v>45811</v>
      </c>
      <c r="B131" s="3">
        <v>575.54</v>
      </c>
      <c r="C131" s="3"/>
      <c r="D131" s="3"/>
      <c r="E131" s="3"/>
      <c r="F131" s="3"/>
      <c r="G131" s="4"/>
    </row>
    <row r="132" spans="1:7" x14ac:dyDescent="0.2">
      <c r="A132" s="2">
        <v>45780</v>
      </c>
      <c r="B132" s="3">
        <v>586.05999999999995</v>
      </c>
      <c r="C132" s="3"/>
      <c r="D132" s="3"/>
      <c r="E132" s="3"/>
      <c r="F132" s="3"/>
      <c r="G132" s="4"/>
    </row>
    <row r="133" spans="1:7" x14ac:dyDescent="0.2">
      <c r="A133" s="2">
        <v>45750</v>
      </c>
      <c r="B133" s="3">
        <v>579.71</v>
      </c>
      <c r="C133" s="3"/>
      <c r="D133" s="3"/>
      <c r="E133" s="3"/>
      <c r="F133" s="3"/>
      <c r="G133" s="4"/>
    </row>
    <row r="134" spans="1:7" x14ac:dyDescent="0.2">
      <c r="A134" s="2">
        <v>45719</v>
      </c>
      <c r="B134" s="3">
        <v>586.79</v>
      </c>
      <c r="C134" s="3"/>
      <c r="D134" s="3"/>
      <c r="E134" s="3"/>
      <c r="F134" s="3"/>
      <c r="G134" s="4"/>
    </row>
    <row r="135" spans="1:7" x14ac:dyDescent="0.2">
      <c r="A135" s="3" t="s">
        <v>64</v>
      </c>
      <c r="B135" s="3">
        <v>597.04</v>
      </c>
      <c r="C135" s="3"/>
      <c r="D135" s="3"/>
      <c r="E135" s="3"/>
      <c r="F135" s="3"/>
      <c r="G135" s="4"/>
    </row>
    <row r="136" spans="1:7" x14ac:dyDescent="0.2">
      <c r="A136" s="3" t="s">
        <v>65</v>
      </c>
      <c r="B136" s="3">
        <v>587.78</v>
      </c>
      <c r="C136" s="3"/>
      <c r="D136" s="3"/>
      <c r="E136" s="3"/>
      <c r="F136" s="3"/>
      <c r="G136" s="4"/>
    </row>
    <row r="137" spans="1:7" x14ac:dyDescent="0.2">
      <c r="A137" s="3" t="s">
        <v>66</v>
      </c>
      <c r="B137" s="3">
        <v>597.28</v>
      </c>
      <c r="C137" s="3"/>
      <c r="D137" s="3"/>
      <c r="E137" s="3"/>
      <c r="F137" s="3"/>
      <c r="G137" s="4"/>
    </row>
    <row r="138" spans="1:7" x14ac:dyDescent="0.2">
      <c r="A138" s="3" t="s">
        <v>67</v>
      </c>
      <c r="B138" s="3">
        <v>597.08000000000004</v>
      </c>
      <c r="C138" s="3"/>
      <c r="D138" s="3"/>
      <c r="E138" s="3"/>
      <c r="F138" s="3"/>
      <c r="G138" s="4"/>
    </row>
    <row r="139" spans="1:7" x14ac:dyDescent="0.2">
      <c r="A139" s="3" t="s">
        <v>68</v>
      </c>
      <c r="B139" s="3">
        <v>600</v>
      </c>
      <c r="C139" s="3"/>
      <c r="D139" s="3"/>
      <c r="E139" s="3"/>
      <c r="F139" s="3"/>
      <c r="G139" s="4"/>
    </row>
    <row r="140" spans="1:7" x14ac:dyDescent="0.2">
      <c r="A140" s="3" t="s">
        <v>69</v>
      </c>
      <c r="B140" s="3">
        <v>602.87</v>
      </c>
      <c r="C140" s="3"/>
      <c r="D140" s="3"/>
      <c r="E140" s="3"/>
      <c r="F140" s="3"/>
      <c r="G140" s="4"/>
    </row>
    <row r="141" spans="1:7" x14ac:dyDescent="0.2">
      <c r="A141" s="3" t="s">
        <v>70</v>
      </c>
      <c r="B141" s="3">
        <v>613.46</v>
      </c>
      <c r="C141" s="3"/>
      <c r="D141" s="3"/>
      <c r="E141" s="3"/>
      <c r="F141" s="3"/>
      <c r="G141" s="4"/>
    </row>
    <row r="142" spans="1:7" x14ac:dyDescent="0.2">
      <c r="A142" s="3" t="s">
        <v>71</v>
      </c>
      <c r="B142" s="3">
        <v>615.85</v>
      </c>
      <c r="C142" s="3"/>
      <c r="D142" s="3"/>
      <c r="E142" s="3"/>
      <c r="F142" s="3"/>
      <c r="G142" s="4"/>
    </row>
    <row r="143" spans="1:7" x14ac:dyDescent="0.2">
      <c r="A143" s="3" t="s">
        <v>72</v>
      </c>
      <c r="B143" s="3">
        <v>614.48</v>
      </c>
      <c r="C143" s="3"/>
      <c r="D143" s="3"/>
      <c r="E143" s="3"/>
      <c r="F143" s="3"/>
      <c r="G143" s="4"/>
    </row>
    <row r="144" spans="1:7" x14ac:dyDescent="0.2">
      <c r="A144" s="3" t="s">
        <v>73</v>
      </c>
      <c r="B144" s="3">
        <v>612.67999999999995</v>
      </c>
      <c r="C144" s="3"/>
      <c r="D144" s="3"/>
      <c r="E144" s="3"/>
      <c r="F144" s="3"/>
      <c r="G144" s="4"/>
    </row>
    <row r="145" spans="1:7" x14ac:dyDescent="0.2">
      <c r="A145" s="3" t="s">
        <v>74</v>
      </c>
      <c r="B145" s="3">
        <v>612.66999999999996</v>
      </c>
      <c r="C145" s="3"/>
      <c r="D145" s="3"/>
      <c r="E145" s="3"/>
      <c r="F145" s="3"/>
      <c r="G145" s="4"/>
    </row>
    <row r="146" spans="1:7" x14ac:dyDescent="0.2">
      <c r="A146" s="2">
        <v>45993</v>
      </c>
      <c r="B146" s="3">
        <v>606.21</v>
      </c>
      <c r="C146" s="3"/>
      <c r="D146" s="3"/>
      <c r="E146" s="3"/>
      <c r="F146" s="3"/>
      <c r="G146" s="4"/>
    </row>
    <row r="147" spans="1:7" x14ac:dyDescent="0.2">
      <c r="A147" s="2">
        <v>45963</v>
      </c>
      <c r="B147" s="3">
        <v>608.23</v>
      </c>
      <c r="C147" s="3"/>
      <c r="D147" s="3"/>
      <c r="E147" s="3"/>
      <c r="F147" s="3"/>
      <c r="G147" s="4"/>
    </row>
    <row r="148" spans="1:7" x14ac:dyDescent="0.2">
      <c r="A148" s="2">
        <v>45932</v>
      </c>
      <c r="B148" s="3">
        <v>607.75</v>
      </c>
      <c r="C148" s="3"/>
      <c r="D148" s="3"/>
      <c r="E148" s="3"/>
      <c r="F148" s="3"/>
      <c r="G148" s="4"/>
    </row>
    <row r="149" spans="1:7" x14ac:dyDescent="0.2">
      <c r="A149" s="2">
        <v>45840</v>
      </c>
      <c r="B149" s="3">
        <v>603.79999999999995</v>
      </c>
      <c r="C149" s="3"/>
      <c r="D149" s="3"/>
      <c r="E149" s="3"/>
      <c r="F149" s="3"/>
      <c r="G149" s="4"/>
    </row>
    <row r="150" spans="1:7" x14ac:dyDescent="0.2">
      <c r="A150" s="2">
        <v>45810</v>
      </c>
      <c r="B150" s="3">
        <v>609.4</v>
      </c>
      <c r="C150" s="3"/>
      <c r="D150" s="3"/>
      <c r="E150" s="3"/>
      <c r="F150" s="3"/>
      <c r="G150" s="4"/>
    </row>
    <row r="151" spans="1:7" x14ac:dyDescent="0.2">
      <c r="A151" s="2">
        <v>45779</v>
      </c>
      <c r="B151" s="3">
        <v>607.16999999999996</v>
      </c>
      <c r="C151" s="3"/>
      <c r="D151" s="3"/>
      <c r="E151" s="3"/>
      <c r="F151" s="3"/>
      <c r="G151" s="4"/>
    </row>
    <row r="152" spans="1:7" x14ac:dyDescent="0.2">
      <c r="A152" s="2">
        <v>45749</v>
      </c>
      <c r="B152" s="3">
        <v>604.69000000000005</v>
      </c>
      <c r="C152" s="3"/>
      <c r="D152" s="3"/>
      <c r="E152" s="3"/>
      <c r="F152" s="3"/>
      <c r="G152" s="4"/>
    </row>
    <row r="153" spans="1:7" x14ac:dyDescent="0.2">
      <c r="A153" s="2">
        <v>45718</v>
      </c>
      <c r="B153" s="3">
        <v>600.67999999999995</v>
      </c>
      <c r="C153" s="3"/>
      <c r="D153" s="3"/>
      <c r="E153" s="3"/>
      <c r="F153" s="3"/>
      <c r="G153" s="4"/>
    </row>
    <row r="154" spans="1:7" x14ac:dyDescent="0.2">
      <c r="A154" s="3" t="s">
        <v>75</v>
      </c>
      <c r="B154" s="3">
        <v>604.66</v>
      </c>
      <c r="C154" s="3"/>
      <c r="D154" s="3"/>
      <c r="E154" s="3"/>
      <c r="F154" s="3"/>
      <c r="G154" s="4"/>
    </row>
    <row r="155" spans="1:7" x14ac:dyDescent="0.2">
      <c r="A155" s="3" t="s">
        <v>76</v>
      </c>
      <c r="B155" s="3">
        <v>607.94000000000005</v>
      </c>
      <c r="C155" s="3"/>
      <c r="D155" s="3"/>
      <c r="E155" s="3"/>
      <c r="F155" s="3"/>
      <c r="G155" s="4"/>
    </row>
    <row r="156" spans="1:7" x14ac:dyDescent="0.2">
      <c r="A156" s="3" t="s">
        <v>77</v>
      </c>
      <c r="B156" s="3">
        <v>604.91</v>
      </c>
      <c r="C156" s="3"/>
      <c r="D156" s="3"/>
      <c r="E156" s="3"/>
      <c r="F156" s="3"/>
      <c r="G156" s="4"/>
    </row>
    <row r="157" spans="1:7" x14ac:dyDescent="0.2">
      <c r="A157" s="3" t="s">
        <v>78</v>
      </c>
      <c r="B157" s="3">
        <v>607.49</v>
      </c>
      <c r="C157" s="3"/>
      <c r="D157" s="3"/>
      <c r="E157" s="3"/>
      <c r="F157" s="3"/>
      <c r="G157" s="4"/>
    </row>
    <row r="158" spans="1:7" x14ac:dyDescent="0.2">
      <c r="A158" s="3" t="s">
        <v>79</v>
      </c>
      <c r="B158" s="3">
        <v>602.37</v>
      </c>
      <c r="C158" s="3"/>
      <c r="D158" s="3"/>
      <c r="E158" s="3"/>
      <c r="F158" s="3"/>
      <c r="G158" s="4"/>
    </row>
    <row r="159" spans="1:7" x14ac:dyDescent="0.2">
      <c r="A159" s="3" t="s">
        <v>80</v>
      </c>
      <c r="B159" s="3">
        <v>610.89</v>
      </c>
      <c r="C159" s="3"/>
      <c r="D159" s="3"/>
      <c r="E159" s="3"/>
      <c r="F159" s="3"/>
      <c r="G159" s="4"/>
    </row>
    <row r="160" spans="1:7" x14ac:dyDescent="0.2">
      <c r="A160" s="3" t="s">
        <v>81</v>
      </c>
      <c r="B160" s="3">
        <v>612.70000000000005</v>
      </c>
      <c r="C160" s="3"/>
      <c r="D160" s="3"/>
      <c r="E160" s="3"/>
      <c r="F160" s="3"/>
      <c r="G160" s="4"/>
    </row>
    <row r="161" spans="1:7" x14ac:dyDescent="0.2">
      <c r="A161" s="3" t="s">
        <v>82</v>
      </c>
      <c r="B161" s="3">
        <v>609.29999999999995</v>
      </c>
      <c r="C161" s="3"/>
      <c r="D161" s="3"/>
      <c r="E161" s="3"/>
      <c r="F161" s="3"/>
      <c r="G161" s="4"/>
    </row>
    <row r="162" spans="1:7" x14ac:dyDescent="0.2">
      <c r="A162" s="3" t="s">
        <v>83</v>
      </c>
      <c r="B162" s="3">
        <v>605.70000000000005</v>
      </c>
      <c r="C162" s="3"/>
      <c r="D162" s="3"/>
      <c r="E162" s="3"/>
      <c r="F162" s="3"/>
      <c r="G162" s="4"/>
    </row>
    <row r="163" spans="1:7" x14ac:dyDescent="0.2">
      <c r="A163" s="3" t="s">
        <v>84</v>
      </c>
      <c r="B163" s="3">
        <v>600.26</v>
      </c>
      <c r="C163" s="3"/>
      <c r="D163" s="3"/>
      <c r="E163" s="3"/>
      <c r="F163" s="3"/>
      <c r="G163" s="4"/>
    </row>
    <row r="164" spans="1:7" x14ac:dyDescent="0.2">
      <c r="A164" s="3" t="s">
        <v>85</v>
      </c>
      <c r="B164" s="3">
        <v>594.62</v>
      </c>
      <c r="C164" s="3"/>
      <c r="D164" s="3"/>
      <c r="E164" s="3"/>
      <c r="F164" s="3"/>
      <c r="G164" s="4"/>
    </row>
    <row r="165" spans="1:7" x14ac:dyDescent="0.2">
      <c r="A165" s="3" t="s">
        <v>86</v>
      </c>
      <c r="B165" s="3">
        <v>595.63</v>
      </c>
      <c r="C165" s="3"/>
      <c r="D165" s="3"/>
      <c r="E165" s="3"/>
      <c r="F165" s="3"/>
      <c r="G165" s="4"/>
    </row>
    <row r="166" spans="1:7" x14ac:dyDescent="0.2">
      <c r="A166" s="3" t="s">
        <v>87</v>
      </c>
      <c r="B166" s="3">
        <v>584.99</v>
      </c>
      <c r="C166" s="3"/>
      <c r="D166" s="3"/>
      <c r="E166" s="3"/>
      <c r="F166" s="3"/>
      <c r="G166" s="4"/>
    </row>
    <row r="167" spans="1:7" x14ac:dyDescent="0.2">
      <c r="A167" s="3" t="s">
        <v>88</v>
      </c>
      <c r="B167" s="3">
        <v>584.17999999999995</v>
      </c>
      <c r="C167" s="3"/>
      <c r="D167" s="3"/>
      <c r="E167" s="3"/>
      <c r="F167" s="3"/>
      <c r="G167" s="4"/>
    </row>
    <row r="168" spans="1:7" x14ac:dyDescent="0.2">
      <c r="A168" s="2">
        <v>45931</v>
      </c>
      <c r="B168" s="3">
        <v>583.33000000000004</v>
      </c>
      <c r="C168" s="3"/>
      <c r="D168" s="3"/>
      <c r="E168" s="3"/>
      <c r="F168" s="3"/>
      <c r="G168" s="4"/>
    </row>
    <row r="169" spans="1:7" x14ac:dyDescent="0.2">
      <c r="A169" s="2">
        <v>45870</v>
      </c>
      <c r="B169" s="3">
        <v>592.19000000000005</v>
      </c>
      <c r="C169" s="3"/>
      <c r="D169" s="3"/>
      <c r="E169" s="3"/>
      <c r="F169" s="3"/>
      <c r="G169" s="4"/>
    </row>
    <row r="170" spans="1:7" x14ac:dyDescent="0.2">
      <c r="A170" s="2">
        <v>45839</v>
      </c>
      <c r="B170" s="3">
        <v>591.57000000000005</v>
      </c>
      <c r="C170" s="3"/>
      <c r="D170" s="3"/>
      <c r="E170" s="3"/>
      <c r="F170" s="3"/>
      <c r="G170" s="4"/>
    </row>
    <row r="171" spans="1:7" x14ac:dyDescent="0.2">
      <c r="A171" s="2">
        <v>45809</v>
      </c>
      <c r="B171" s="3">
        <v>598.29999999999995</v>
      </c>
      <c r="C171" s="3"/>
      <c r="D171" s="3"/>
      <c r="E171" s="3"/>
      <c r="F171" s="3"/>
      <c r="G171" s="4"/>
    </row>
    <row r="172" spans="1:7" x14ac:dyDescent="0.2">
      <c r="A172" s="2">
        <v>45717</v>
      </c>
      <c r="B172" s="3">
        <v>594.61</v>
      </c>
      <c r="C172" s="3"/>
      <c r="D172" s="3"/>
      <c r="E172" s="3"/>
      <c r="F172" s="3"/>
      <c r="G172" s="4"/>
    </row>
    <row r="173" spans="1:7" x14ac:dyDescent="0.2">
      <c r="A173" s="2">
        <v>45689</v>
      </c>
      <c r="B173" s="3">
        <v>587.45000000000005</v>
      </c>
      <c r="C173" s="3"/>
      <c r="D173" s="3"/>
      <c r="E173" s="3"/>
      <c r="F173" s="3"/>
      <c r="G173" s="4"/>
    </row>
    <row r="174" spans="1:7" x14ac:dyDescent="0.2">
      <c r="A174" s="3" t="s">
        <v>89</v>
      </c>
      <c r="B174" s="6">
        <v>588.67999999999995</v>
      </c>
      <c r="C174" s="3"/>
      <c r="D174" s="3"/>
      <c r="E174" s="3"/>
      <c r="F174" s="4"/>
    </row>
    <row r="175" spans="1:7" x14ac:dyDescent="0.2">
      <c r="A175" s="3" t="s">
        <v>90</v>
      </c>
      <c r="B175" s="3">
        <v>590.98</v>
      </c>
      <c r="C175" s="3"/>
      <c r="D175" s="3"/>
      <c r="E175" s="3"/>
      <c r="F175" s="3"/>
      <c r="G175" s="4"/>
    </row>
    <row r="176" spans="1:7" x14ac:dyDescent="0.2">
      <c r="A176" s="3" t="s">
        <v>91</v>
      </c>
      <c r="B176" s="3">
        <v>597.53</v>
      </c>
      <c r="C176" s="3"/>
      <c r="D176" s="3"/>
      <c r="E176" s="3"/>
      <c r="F176" s="3"/>
      <c r="G176" s="4"/>
    </row>
    <row r="177" spans="1:7" x14ac:dyDescent="0.2">
      <c r="A177" s="3" t="s">
        <v>92</v>
      </c>
      <c r="B177" s="3">
        <v>604.07000000000005</v>
      </c>
      <c r="C177" s="3"/>
      <c r="D177" s="3"/>
      <c r="E177" s="3"/>
      <c r="F177" s="3"/>
      <c r="G177" s="4"/>
    </row>
    <row r="178" spans="1:7" x14ac:dyDescent="0.2">
      <c r="A178" s="3" t="s">
        <v>93</v>
      </c>
      <c r="B178" s="3">
        <v>604.36</v>
      </c>
      <c r="C178" s="3"/>
      <c r="D178" s="3"/>
      <c r="E178" s="3"/>
      <c r="F178" s="3"/>
      <c r="G178" s="4"/>
    </row>
    <row r="179" spans="1:7" x14ac:dyDescent="0.2">
      <c r="A179" s="3" t="s">
        <v>94</v>
      </c>
      <c r="B179" s="3">
        <v>597.64</v>
      </c>
      <c r="C179" s="3"/>
      <c r="D179" s="3"/>
      <c r="E179" s="3"/>
      <c r="F179" s="3"/>
      <c r="G179" s="4"/>
    </row>
    <row r="180" spans="1:7" x14ac:dyDescent="0.2">
      <c r="A180" s="3" t="s">
        <v>95</v>
      </c>
      <c r="B180" s="3">
        <v>593.33000000000004</v>
      </c>
      <c r="C180" s="3"/>
      <c r="D180" s="3"/>
      <c r="E180" s="3"/>
      <c r="F180" s="3"/>
      <c r="G180" s="4"/>
    </row>
    <row r="181" spans="1:7" x14ac:dyDescent="0.2">
      <c r="A181" s="3" t="s">
        <v>96</v>
      </c>
      <c r="B181" s="3">
        <v>586.83000000000004</v>
      </c>
      <c r="C181" s="3"/>
      <c r="D181" s="3"/>
      <c r="E181" s="3"/>
      <c r="F181" s="3"/>
      <c r="G181" s="4"/>
    </row>
    <row r="182" spans="1:7" x14ac:dyDescent="0.2">
      <c r="A182" s="3" t="s">
        <v>97</v>
      </c>
      <c r="B182" s="3">
        <v>587.26</v>
      </c>
      <c r="C182" s="3"/>
      <c r="D182" s="3"/>
      <c r="E182" s="3"/>
      <c r="F182" s="3"/>
      <c r="G182" s="4"/>
    </row>
    <row r="183" spans="1:7" x14ac:dyDescent="0.2">
      <c r="A183" s="3" t="s">
        <v>98</v>
      </c>
      <c r="B183" s="3">
        <v>605.04999999999995</v>
      </c>
      <c r="C183" s="3"/>
      <c r="D183" s="3"/>
      <c r="E183" s="3"/>
      <c r="F183" s="3"/>
      <c r="G183" s="4"/>
    </row>
    <row r="184" spans="1:7" x14ac:dyDescent="0.2">
      <c r="A184" s="3" t="s">
        <v>99</v>
      </c>
      <c r="B184" s="3">
        <v>609.83000000000004</v>
      </c>
      <c r="C184" s="3"/>
      <c r="D184" s="3"/>
      <c r="E184" s="3"/>
      <c r="F184" s="3"/>
      <c r="G184" s="4"/>
    </row>
    <row r="185" spans="1:7" x14ac:dyDescent="0.2">
      <c r="A185" s="3" t="s">
        <v>100</v>
      </c>
      <c r="B185" s="3">
        <v>607.24</v>
      </c>
      <c r="C185" s="3"/>
      <c r="D185" s="3"/>
      <c r="E185" s="3"/>
      <c r="F185" s="3"/>
      <c r="G185" s="4"/>
    </row>
    <row r="186" spans="1:7" x14ac:dyDescent="0.2">
      <c r="A186" s="2">
        <v>45638</v>
      </c>
      <c r="B186" s="3">
        <v>607.35</v>
      </c>
      <c r="C186" s="3"/>
      <c r="D186" s="3"/>
      <c r="E186" s="3"/>
      <c r="F186" s="3"/>
      <c r="G186" s="4"/>
    </row>
    <row r="187" spans="1:7" x14ac:dyDescent="0.2">
      <c r="A187" s="2">
        <v>45608</v>
      </c>
      <c r="B187" s="3">
        <v>610.59</v>
      </c>
      <c r="C187" s="3"/>
      <c r="D187" s="3"/>
      <c r="E187" s="3"/>
      <c r="F187" s="3"/>
      <c r="G187" s="4"/>
    </row>
    <row r="188" spans="1:7" x14ac:dyDescent="0.2">
      <c r="A188" s="2">
        <v>45577</v>
      </c>
      <c r="B188" s="3">
        <v>605.91999999999996</v>
      </c>
      <c r="C188" s="3"/>
      <c r="D188" s="3"/>
      <c r="E188" s="3"/>
      <c r="F188" s="3"/>
      <c r="G188" s="4"/>
    </row>
    <row r="189" spans="1:7" x14ac:dyDescent="0.2">
      <c r="A189" s="2">
        <v>45547</v>
      </c>
      <c r="B189" s="3">
        <v>607.67999999999995</v>
      </c>
      <c r="C189" s="3"/>
      <c r="D189" s="3"/>
      <c r="E189" s="3"/>
      <c r="F189" s="3"/>
      <c r="G189" s="4"/>
    </row>
    <row r="190" spans="1:7" x14ac:dyDescent="0.2">
      <c r="A190" s="2">
        <v>45455</v>
      </c>
      <c r="B190" s="3">
        <v>610.83000000000004</v>
      </c>
      <c r="C190" s="3"/>
      <c r="D190" s="3"/>
      <c r="E190" s="3"/>
      <c r="F190" s="3"/>
      <c r="G190" s="4"/>
    </row>
    <row r="191" spans="1:7" x14ac:dyDescent="0.2">
      <c r="A191" s="2">
        <v>45424</v>
      </c>
      <c r="B191" s="3">
        <v>609.73</v>
      </c>
      <c r="C191" s="3"/>
      <c r="D191" s="3"/>
      <c r="E191" s="3"/>
      <c r="F191" s="3"/>
      <c r="G191" s="4"/>
    </row>
    <row r="192" spans="1:7" x14ac:dyDescent="0.2">
      <c r="A192" s="2">
        <v>45394</v>
      </c>
      <c r="B192" s="3">
        <v>610.70000000000005</v>
      </c>
      <c r="C192" s="3"/>
      <c r="D192" s="3"/>
      <c r="E192" s="3"/>
      <c r="F192" s="3"/>
      <c r="G192" s="4"/>
    </row>
    <row r="193" spans="1:7" x14ac:dyDescent="0.2">
      <c r="A193" s="2">
        <v>45363</v>
      </c>
      <c r="B193" s="3">
        <v>606.96</v>
      </c>
      <c r="C193" s="3"/>
      <c r="D193" s="3"/>
      <c r="E193" s="3"/>
      <c r="F193" s="3"/>
      <c r="G193" s="4"/>
    </row>
    <row r="194" spans="1:7" x14ac:dyDescent="0.2">
      <c r="A194" s="2">
        <v>45334</v>
      </c>
      <c r="B194" s="3">
        <v>606.71</v>
      </c>
      <c r="C194" s="3"/>
      <c r="D194" s="3"/>
      <c r="E194" s="3"/>
      <c r="F194" s="3"/>
      <c r="G194" s="4"/>
    </row>
    <row r="195" spans="1:7" x14ac:dyDescent="0.2">
      <c r="A195" s="3" t="s">
        <v>101</v>
      </c>
      <c r="B195" s="3">
        <v>605.07000000000005</v>
      </c>
      <c r="C195" s="3"/>
      <c r="D195" s="3"/>
      <c r="E195" s="3"/>
      <c r="F195" s="3"/>
      <c r="G195" s="4"/>
    </row>
    <row r="196" spans="1:7" x14ac:dyDescent="0.2">
      <c r="A196" s="3" t="s">
        <v>102</v>
      </c>
      <c r="B196" s="3">
        <v>601.82000000000005</v>
      </c>
      <c r="C196" s="3"/>
      <c r="D196" s="3"/>
      <c r="E196" s="3"/>
      <c r="F196" s="3"/>
      <c r="G196" s="4"/>
    </row>
    <row r="197" spans="1:7" x14ac:dyDescent="0.2">
      <c r="A197" s="3" t="s">
        <v>103</v>
      </c>
      <c r="B197" s="3">
        <v>603.76</v>
      </c>
      <c r="C197" s="3"/>
      <c r="D197" s="3"/>
      <c r="E197" s="3"/>
      <c r="F197" s="3"/>
      <c r="G197" s="4"/>
    </row>
    <row r="198" spans="1:7" x14ac:dyDescent="0.2">
      <c r="A198" s="3" t="s">
        <v>104</v>
      </c>
      <c r="B198" s="3">
        <v>600.22</v>
      </c>
      <c r="C198" s="3"/>
      <c r="D198" s="3"/>
      <c r="E198" s="3"/>
      <c r="F198" s="3"/>
      <c r="G198" s="4"/>
    </row>
    <row r="199" spans="1:7" x14ac:dyDescent="0.2">
      <c r="A199" s="3" t="s">
        <v>105</v>
      </c>
      <c r="B199" s="3">
        <v>598.45000000000005</v>
      </c>
      <c r="C199" s="3"/>
      <c r="D199" s="3"/>
      <c r="E199" s="3"/>
      <c r="F199" s="3"/>
      <c r="G199" s="4"/>
    </row>
    <row r="200" spans="1:7" x14ac:dyDescent="0.2">
      <c r="A200" s="3" t="s">
        <v>106</v>
      </c>
      <c r="B200" s="3">
        <v>596.48</v>
      </c>
      <c r="C200" s="3"/>
      <c r="D200" s="3"/>
      <c r="E200" s="3"/>
      <c r="F200" s="3"/>
      <c r="G200" s="4"/>
    </row>
    <row r="201" spans="1:7" x14ac:dyDescent="0.2">
      <c r="A201" s="3" t="s">
        <v>107</v>
      </c>
      <c r="B201" s="3">
        <v>593.44000000000005</v>
      </c>
      <c r="C201" s="3"/>
      <c r="D201" s="3"/>
      <c r="E201" s="3"/>
      <c r="F201" s="3"/>
      <c r="G201" s="4"/>
    </row>
    <row r="202" spans="1:7" x14ac:dyDescent="0.2">
      <c r="A202" s="3" t="s">
        <v>108</v>
      </c>
      <c r="B202" s="3">
        <v>593.16999999999996</v>
      </c>
      <c r="C202" s="3"/>
      <c r="D202" s="3"/>
      <c r="E202" s="3"/>
      <c r="F202" s="3"/>
      <c r="G202" s="4"/>
    </row>
    <row r="203" spans="1:7" x14ac:dyDescent="0.2">
      <c r="A203" s="3" t="s">
        <v>109</v>
      </c>
      <c r="B203" s="3">
        <v>591.11</v>
      </c>
      <c r="C203" s="3"/>
      <c r="D203" s="3"/>
      <c r="E203" s="3"/>
      <c r="F203" s="3"/>
      <c r="G203" s="4"/>
    </row>
    <row r="204" spans="1:7" x14ac:dyDescent="0.2">
      <c r="A204" s="3" t="s">
        <v>110</v>
      </c>
      <c r="B204" s="3">
        <v>588.66</v>
      </c>
      <c r="C204" s="3"/>
      <c r="D204" s="3"/>
      <c r="E204" s="3"/>
      <c r="F204" s="3"/>
      <c r="G204" s="4"/>
    </row>
    <row r="205" spans="1:7" x14ac:dyDescent="0.2">
      <c r="A205" s="3" t="s">
        <v>111</v>
      </c>
      <c r="B205" s="3">
        <v>596.23</v>
      </c>
      <c r="C205" s="3"/>
      <c r="D205" s="3"/>
      <c r="E205" s="3"/>
      <c r="F205" s="3"/>
      <c r="G205" s="4"/>
    </row>
    <row r="206" spans="1:7" x14ac:dyDescent="0.2">
      <c r="A206" s="3" t="s">
        <v>112</v>
      </c>
      <c r="B206" s="3">
        <v>600.20000000000005</v>
      </c>
      <c r="C206" s="3"/>
      <c r="D206" s="3"/>
      <c r="E206" s="3"/>
      <c r="F206" s="3"/>
      <c r="G206" s="4"/>
    </row>
    <row r="207" spans="1:7" x14ac:dyDescent="0.2">
      <c r="A207" s="2">
        <v>45637</v>
      </c>
      <c r="B207" s="3">
        <v>599.75</v>
      </c>
      <c r="C207" s="3"/>
      <c r="D207" s="3"/>
      <c r="E207" s="3"/>
      <c r="F207" s="3"/>
      <c r="G207" s="4"/>
    </row>
    <row r="208" spans="1:7" x14ac:dyDescent="0.2">
      <c r="A208" s="2">
        <v>45607</v>
      </c>
      <c r="B208" s="3">
        <v>601.59</v>
      </c>
      <c r="C208" s="3"/>
      <c r="D208" s="3"/>
      <c r="E208" s="3"/>
      <c r="F208" s="3"/>
      <c r="G208" s="4"/>
    </row>
    <row r="209" spans="1:7" x14ac:dyDescent="0.2">
      <c r="A209" s="2">
        <v>45515</v>
      </c>
      <c r="B209" s="3">
        <v>601.13</v>
      </c>
      <c r="C209" s="3"/>
      <c r="D209" s="3"/>
      <c r="E209" s="3"/>
      <c r="F209" s="3"/>
      <c r="G209" s="4"/>
    </row>
    <row r="210" spans="1:7" x14ac:dyDescent="0.2">
      <c r="A210" s="2">
        <v>45484</v>
      </c>
      <c r="B210" s="3">
        <v>598.51</v>
      </c>
      <c r="C210" s="3"/>
      <c r="D210" s="3"/>
      <c r="E210" s="3"/>
      <c r="F210" s="3"/>
      <c r="G210" s="4"/>
    </row>
    <row r="211" spans="1:7" x14ac:dyDescent="0.2">
      <c r="A211" s="2">
        <v>45454</v>
      </c>
      <c r="B211" s="3">
        <v>593.88</v>
      </c>
      <c r="C211" s="3"/>
      <c r="D211" s="3"/>
      <c r="E211" s="3"/>
      <c r="F211" s="3"/>
      <c r="G211" s="4"/>
    </row>
    <row r="212" spans="1:7" x14ac:dyDescent="0.2">
      <c r="A212" s="2">
        <v>45423</v>
      </c>
      <c r="B212" s="3">
        <v>579.49</v>
      </c>
      <c r="C212" s="3"/>
      <c r="D212" s="3"/>
      <c r="E212" s="3"/>
      <c r="F212" s="3"/>
      <c r="G212" s="4"/>
    </row>
    <row r="213" spans="1:7" x14ac:dyDescent="0.2">
      <c r="A213" s="2">
        <v>45393</v>
      </c>
      <c r="B213" s="3">
        <v>572.57000000000005</v>
      </c>
      <c r="C213" s="3"/>
      <c r="D213" s="3"/>
      <c r="E213" s="3"/>
      <c r="F213" s="3"/>
      <c r="G213" s="4"/>
    </row>
    <row r="214" spans="1:7" x14ac:dyDescent="0.2">
      <c r="A214" s="2">
        <v>45302</v>
      </c>
      <c r="B214" s="3">
        <v>573.72</v>
      </c>
      <c r="C214" s="3"/>
      <c r="D214" s="3"/>
      <c r="E214" s="3"/>
      <c r="F214" s="3"/>
      <c r="G214" s="4"/>
    </row>
    <row r="215" spans="1:7" x14ac:dyDescent="0.2">
      <c r="A215" s="3" t="s">
        <v>113</v>
      </c>
      <c r="B215" s="3">
        <v>571.24</v>
      </c>
      <c r="C215" s="3"/>
      <c r="D215" s="3"/>
      <c r="E215" s="3"/>
      <c r="F215" s="3"/>
      <c r="G215" s="4"/>
    </row>
    <row r="216" spans="1:7" x14ac:dyDescent="0.2">
      <c r="A216" s="3" t="s">
        <v>114</v>
      </c>
      <c r="B216" s="3">
        <v>582.66999999999996</v>
      </c>
      <c r="C216" s="3"/>
      <c r="D216" s="3"/>
      <c r="E216" s="3"/>
      <c r="F216" s="3"/>
      <c r="G216" s="4"/>
    </row>
    <row r="217" spans="1:7" x14ac:dyDescent="0.2">
      <c r="A217" s="3" t="s">
        <v>115</v>
      </c>
      <c r="B217" s="3">
        <v>584.54999999999995</v>
      </c>
      <c r="C217" s="3"/>
      <c r="D217" s="3"/>
      <c r="E217" s="3"/>
      <c r="F217" s="3"/>
      <c r="G217" s="4"/>
    </row>
    <row r="218" spans="1:7" x14ac:dyDescent="0.2">
      <c r="A218" s="3" t="s">
        <v>116</v>
      </c>
      <c r="B218" s="3">
        <v>583.65</v>
      </c>
      <c r="C218" s="3"/>
      <c r="D218" s="3"/>
      <c r="E218" s="3"/>
      <c r="F218" s="3"/>
      <c r="G218" s="4"/>
    </row>
    <row r="219" spans="1:7" x14ac:dyDescent="0.2">
      <c r="A219" s="3" t="s">
        <v>117</v>
      </c>
      <c r="B219" s="3">
        <v>581.9</v>
      </c>
      <c r="C219" s="3"/>
      <c r="D219" s="3"/>
      <c r="E219" s="3"/>
      <c r="F219" s="3"/>
      <c r="G219" s="4"/>
    </row>
    <row r="220" spans="1:7" x14ac:dyDescent="0.2">
      <c r="A220" s="3" t="s">
        <v>118</v>
      </c>
      <c r="B220" s="3">
        <v>582.03</v>
      </c>
      <c r="C220" s="3"/>
      <c r="D220" s="3"/>
      <c r="E220" s="3"/>
      <c r="F220" s="3"/>
      <c r="G220" s="4"/>
    </row>
    <row r="221" spans="1:7" x14ac:dyDescent="0.2">
      <c r="A221" s="3" t="s">
        <v>119</v>
      </c>
      <c r="B221" s="3">
        <v>580.79</v>
      </c>
      <c r="C221" s="3"/>
      <c r="D221" s="3"/>
      <c r="E221" s="3"/>
      <c r="F221" s="3"/>
      <c r="G221" s="4"/>
    </row>
    <row r="222" spans="1:7" x14ac:dyDescent="0.2">
      <c r="A222" s="3" t="s">
        <v>120</v>
      </c>
      <c r="B222" s="3">
        <v>586.13</v>
      </c>
      <c r="C222" s="3"/>
      <c r="D222" s="3"/>
      <c r="E222" s="3"/>
      <c r="F222" s="3"/>
      <c r="G222" s="4"/>
    </row>
    <row r="223" spans="1:7" x14ac:dyDescent="0.2">
      <c r="A223" s="3" t="s">
        <v>121</v>
      </c>
      <c r="B223" s="3">
        <v>586.59</v>
      </c>
      <c r="C223" s="3"/>
      <c r="D223" s="3"/>
      <c r="E223" s="3"/>
      <c r="F223" s="3"/>
      <c r="G223" s="4"/>
    </row>
    <row r="224" spans="1:7" x14ac:dyDescent="0.2">
      <c r="A224" s="3" t="s">
        <v>122</v>
      </c>
      <c r="B224" s="3">
        <v>587.46</v>
      </c>
      <c r="C224" s="3"/>
      <c r="D224" s="3"/>
      <c r="E224" s="3"/>
      <c r="F224" s="3"/>
      <c r="G224" s="4"/>
    </row>
    <row r="225" spans="1:7" x14ac:dyDescent="0.2">
      <c r="A225" s="3" t="s">
        <v>123</v>
      </c>
      <c r="B225" s="3">
        <v>585.25</v>
      </c>
      <c r="C225" s="3"/>
      <c r="D225" s="3"/>
      <c r="E225" s="3"/>
      <c r="F225" s="3"/>
      <c r="G225" s="4"/>
    </row>
    <row r="226" spans="1:7" x14ac:dyDescent="0.2">
      <c r="A226" s="3" t="s">
        <v>124</v>
      </c>
      <c r="B226" s="3">
        <v>585.08000000000004</v>
      </c>
      <c r="C226" s="3"/>
      <c r="D226" s="3"/>
      <c r="E226" s="3"/>
      <c r="F226" s="3"/>
      <c r="G226" s="4"/>
    </row>
    <row r="227" spans="1:7" x14ac:dyDescent="0.2">
      <c r="A227" s="3" t="s">
        <v>125</v>
      </c>
      <c r="B227" s="3">
        <v>582.49</v>
      </c>
      <c r="C227" s="3"/>
      <c r="D227" s="3"/>
      <c r="E227" s="3"/>
      <c r="F227" s="3"/>
      <c r="G227" s="4"/>
    </row>
    <row r="228" spans="1:7" x14ac:dyDescent="0.2">
      <c r="A228" s="3" t="s">
        <v>126</v>
      </c>
      <c r="B228" s="3">
        <v>587.15</v>
      </c>
      <c r="C228" s="3"/>
      <c r="D228" s="3"/>
      <c r="E228" s="3"/>
      <c r="F228" s="3"/>
      <c r="G228" s="4"/>
    </row>
    <row r="229" spans="1:7" x14ac:dyDescent="0.2">
      <c r="A229" s="2">
        <v>45606</v>
      </c>
      <c r="B229" s="3">
        <v>582.35</v>
      </c>
      <c r="C229" s="3"/>
      <c r="D229" s="3"/>
      <c r="E229" s="3"/>
      <c r="F229" s="3"/>
      <c r="G229" s="4"/>
    </row>
    <row r="230" spans="1:7" x14ac:dyDescent="0.2">
      <c r="A230" s="2">
        <v>45575</v>
      </c>
      <c r="B230" s="3">
        <v>578.83000000000004</v>
      </c>
      <c r="C230" s="3"/>
      <c r="D230" s="3"/>
      <c r="E230" s="3"/>
      <c r="F230" s="3"/>
      <c r="G230" s="4"/>
    </row>
    <row r="231" spans="1:7" x14ac:dyDescent="0.2">
      <c r="A231" s="2">
        <v>45545</v>
      </c>
      <c r="B231" s="3">
        <v>579.85</v>
      </c>
      <c r="C231" s="3"/>
      <c r="D231" s="3"/>
      <c r="E231" s="3"/>
      <c r="F231" s="3"/>
      <c r="G231" s="4"/>
    </row>
    <row r="232" spans="1:7" x14ac:dyDescent="0.2">
      <c r="A232" s="2">
        <v>45514</v>
      </c>
      <c r="B232" s="3">
        <v>575.94000000000005</v>
      </c>
      <c r="C232" s="3"/>
      <c r="D232" s="3"/>
      <c r="E232" s="3"/>
      <c r="F232" s="3"/>
      <c r="G232" s="4"/>
    </row>
    <row r="233" spans="1:7" x14ac:dyDescent="0.2">
      <c r="A233" s="2">
        <v>45483</v>
      </c>
      <c r="B233" s="3">
        <v>570.53</v>
      </c>
      <c r="C233" s="3"/>
      <c r="D233" s="3"/>
      <c r="E233" s="3"/>
      <c r="F233" s="3"/>
      <c r="G233" s="4"/>
    </row>
    <row r="234" spans="1:7" x14ac:dyDescent="0.2">
      <c r="A234" s="2">
        <v>45392</v>
      </c>
      <c r="B234" s="3">
        <v>575.69000000000005</v>
      </c>
      <c r="C234" s="3"/>
      <c r="D234" s="3"/>
      <c r="E234" s="3"/>
      <c r="F234" s="3"/>
      <c r="G234" s="4"/>
    </row>
    <row r="235" spans="1:7" x14ac:dyDescent="0.2">
      <c r="A235" s="2">
        <v>45361</v>
      </c>
      <c r="B235" s="3">
        <v>570.51</v>
      </c>
      <c r="C235" s="3"/>
      <c r="D235" s="3"/>
      <c r="E235" s="3"/>
      <c r="F235" s="3"/>
      <c r="G235" s="4"/>
    </row>
    <row r="236" spans="1:7" x14ac:dyDescent="0.2">
      <c r="A236" s="2">
        <v>45332</v>
      </c>
      <c r="B236" s="3">
        <v>571.6</v>
      </c>
      <c r="C236" s="3"/>
      <c r="D236" s="3"/>
      <c r="E236" s="3"/>
      <c r="F236" s="3"/>
      <c r="G236" s="4"/>
    </row>
    <row r="237" spans="1:7" x14ac:dyDescent="0.2">
      <c r="A237" s="2">
        <v>45301</v>
      </c>
      <c r="B237" s="3">
        <v>571.37</v>
      </c>
      <c r="C237" s="3"/>
      <c r="D237" s="3"/>
      <c r="E237" s="3"/>
      <c r="F237" s="3"/>
      <c r="G237" s="4"/>
    </row>
    <row r="238" spans="1:7" x14ac:dyDescent="0.2">
      <c r="A238" s="3" t="s">
        <v>127</v>
      </c>
      <c r="B238" s="3">
        <v>576.82000000000005</v>
      </c>
      <c r="C238" s="3"/>
      <c r="D238" s="3"/>
      <c r="E238" s="3"/>
      <c r="F238" s="3"/>
      <c r="G238" s="4"/>
    </row>
    <row r="239" spans="1:7" x14ac:dyDescent="0.2">
      <c r="A239" s="3" t="s">
        <v>128</v>
      </c>
      <c r="B239" s="3">
        <v>574.07000000000005</v>
      </c>
      <c r="C239" s="3"/>
      <c r="D239" s="3"/>
      <c r="E239" s="3"/>
      <c r="F239" s="3"/>
      <c r="G239" s="4"/>
    </row>
    <row r="240" spans="1:7" x14ac:dyDescent="0.2">
      <c r="A240" s="3" t="s">
        <v>129</v>
      </c>
      <c r="B240" s="3">
        <v>575.11</v>
      </c>
      <c r="C240" s="3"/>
      <c r="D240" s="3"/>
      <c r="E240" s="3"/>
      <c r="F240" s="3"/>
      <c r="G240" s="4"/>
    </row>
    <row r="241" spans="1:7" x14ac:dyDescent="0.2">
      <c r="A241" s="3" t="s">
        <v>130</v>
      </c>
      <c r="B241" s="3">
        <v>572.66</v>
      </c>
      <c r="C241" s="3"/>
      <c r="D241" s="3"/>
      <c r="E241" s="3"/>
      <c r="F241" s="3"/>
      <c r="G241" s="4"/>
    </row>
    <row r="242" spans="1:7" x14ac:dyDescent="0.2">
      <c r="A242" s="3" t="s">
        <v>131</v>
      </c>
      <c r="B242" s="3">
        <v>576.25</v>
      </c>
      <c r="C242" s="3"/>
      <c r="D242" s="3"/>
      <c r="E242" s="3"/>
      <c r="F242" s="3"/>
      <c r="G242" s="4"/>
    </row>
    <row r="243" spans="1:7" x14ac:dyDescent="0.2">
      <c r="A243" s="3" t="s">
        <v>132</v>
      </c>
      <c r="B243" s="3">
        <v>574.58000000000004</v>
      </c>
      <c r="C243" s="3"/>
      <c r="D243" s="3"/>
      <c r="E243" s="3"/>
      <c r="F243" s="3"/>
      <c r="G243" s="4"/>
    </row>
    <row r="244" spans="1:7" x14ac:dyDescent="0.2">
      <c r="A244" s="3" t="s">
        <v>133</v>
      </c>
      <c r="B244" s="3">
        <v>572.99</v>
      </c>
      <c r="C244" s="3"/>
      <c r="D244" s="3"/>
      <c r="E244" s="3"/>
      <c r="F244" s="3"/>
      <c r="G244" s="4"/>
    </row>
    <row r="245" spans="1:7" x14ac:dyDescent="0.2">
      <c r="A245" s="3" t="s">
        <v>134</v>
      </c>
      <c r="B245" s="3">
        <v>574.19000000000005</v>
      </c>
      <c r="C245" s="3"/>
      <c r="D245" s="3"/>
      <c r="E245" s="3"/>
      <c r="F245" s="3"/>
      <c r="G245" s="4"/>
    </row>
    <row r="246" spans="1:7" x14ac:dyDescent="0.2">
      <c r="A246" s="3" t="s">
        <v>135</v>
      </c>
      <c r="B246" s="3">
        <v>564.51</v>
      </c>
      <c r="C246" s="3"/>
      <c r="D246" s="3"/>
      <c r="E246" s="3"/>
      <c r="F246" s="3"/>
      <c r="G246" s="4"/>
    </row>
    <row r="247" spans="1:7" x14ac:dyDescent="0.2">
      <c r="A247" s="3" t="s">
        <v>136</v>
      </c>
      <c r="B247" s="3">
        <v>566.20000000000005</v>
      </c>
      <c r="C247" s="3"/>
      <c r="D247" s="3"/>
      <c r="E247" s="3"/>
      <c r="F247" s="3"/>
      <c r="G247" s="4"/>
    </row>
    <row r="248" spans="1:7" x14ac:dyDescent="0.2">
      <c r="A248" s="3" t="s">
        <v>137</v>
      </c>
      <c r="B248" s="3">
        <v>565.99</v>
      </c>
      <c r="C248" s="3"/>
      <c r="D248" s="3"/>
      <c r="E248" s="3"/>
      <c r="F248" s="3"/>
      <c r="G248" s="4"/>
    </row>
    <row r="249" spans="1:7" x14ac:dyDescent="0.2">
      <c r="A249" s="3" t="s">
        <v>138</v>
      </c>
      <c r="B249" s="3">
        <v>565.04999999999995</v>
      </c>
      <c r="C249" s="3"/>
      <c r="D249" s="3"/>
      <c r="E249" s="3"/>
      <c r="F249" s="3"/>
      <c r="G249" s="4"/>
    </row>
    <row r="250" spans="1:7" x14ac:dyDescent="0.2">
      <c r="A250" s="2">
        <v>45635</v>
      </c>
      <c r="B250" s="3">
        <v>562.16999999999996</v>
      </c>
      <c r="C250" s="3"/>
      <c r="D250" s="3"/>
      <c r="E250" s="3"/>
      <c r="F250" s="3"/>
      <c r="G250" s="4"/>
    </row>
    <row r="251" spans="1:7" x14ac:dyDescent="0.2">
      <c r="A251" s="2">
        <v>45605</v>
      </c>
      <c r="B251" s="3">
        <v>557.45000000000005</v>
      </c>
      <c r="C251" s="3"/>
      <c r="D251" s="3"/>
      <c r="E251" s="3"/>
      <c r="F251" s="3"/>
      <c r="G251" s="4"/>
    </row>
    <row r="252" spans="1:7" x14ac:dyDescent="0.2">
      <c r="A252" s="2">
        <v>45574</v>
      </c>
      <c r="B252" s="3">
        <v>551.5</v>
      </c>
      <c r="C252" s="3"/>
      <c r="D252" s="3"/>
      <c r="E252" s="3"/>
      <c r="F252" s="3"/>
      <c r="G2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747-41F5-7941-ABC9-B163C95ED377}">
  <dimension ref="A1:H252"/>
  <sheetViews>
    <sheetView workbookViewId="0">
      <selection activeCell="K39" sqref="K39"/>
    </sheetView>
  </sheetViews>
  <sheetFormatPr baseColWidth="10" defaultRowHeight="16" x14ac:dyDescent="0.2"/>
  <cols>
    <col min="1" max="1" width="10.5" bestFit="1" customWidth="1"/>
    <col min="2" max="5" width="8" bestFit="1" customWidth="1"/>
    <col min="6" max="6" width="7.1640625" bestFit="1" customWidth="1"/>
    <col min="7" max="7" width="4.1640625" bestFit="1" customWidth="1"/>
    <col min="8" max="8" width="4.83203125" bestFit="1" customWidth="1"/>
  </cols>
  <sheetData>
    <row r="1" spans="1:8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8" x14ac:dyDescent="0.2">
      <c r="A2" s="7">
        <v>45939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>
        <v>34</v>
      </c>
      <c r="H2" t="s">
        <v>167</v>
      </c>
    </row>
    <row r="3" spans="1:8" x14ac:dyDescent="0.2">
      <c r="A3" s="7">
        <v>45909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>
        <v>133</v>
      </c>
      <c r="H3" t="s">
        <v>173</v>
      </c>
    </row>
    <row r="4" spans="1:8" x14ac:dyDescent="0.2">
      <c r="A4" s="7">
        <v>45878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>
        <v>133</v>
      </c>
      <c r="H4" t="s">
        <v>179</v>
      </c>
    </row>
    <row r="5" spans="1:8" x14ac:dyDescent="0.2">
      <c r="A5" s="7">
        <v>45786</v>
      </c>
      <c r="B5" t="s">
        <v>180</v>
      </c>
      <c r="C5" t="s">
        <v>165</v>
      </c>
      <c r="D5" t="s">
        <v>181</v>
      </c>
      <c r="E5" t="s">
        <v>182</v>
      </c>
      <c r="F5" t="s">
        <v>183</v>
      </c>
      <c r="G5">
        <v>178</v>
      </c>
      <c r="H5" t="s">
        <v>184</v>
      </c>
    </row>
    <row r="6" spans="1:8" x14ac:dyDescent="0.2">
      <c r="A6" s="7">
        <v>45756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>
        <v>219</v>
      </c>
      <c r="H6" t="s">
        <v>190</v>
      </c>
    </row>
    <row r="7" spans="1:8" x14ac:dyDescent="0.2">
      <c r="A7" s="7">
        <v>45725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>
        <v>820</v>
      </c>
      <c r="H7" t="s">
        <v>196</v>
      </c>
    </row>
    <row r="8" spans="1:8" x14ac:dyDescent="0.2">
      <c r="A8" s="7">
        <v>45697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>
        <v>983</v>
      </c>
      <c r="H8" t="s">
        <v>202</v>
      </c>
    </row>
    <row r="9" spans="1:8" x14ac:dyDescent="0.2">
      <c r="A9" t="s">
        <v>141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>
        <v>522</v>
      </c>
      <c r="H9" t="s">
        <v>208</v>
      </c>
    </row>
    <row r="10" spans="1:8" x14ac:dyDescent="0.2">
      <c r="A10" t="s">
        <v>142</v>
      </c>
      <c r="B10" t="s">
        <v>182</v>
      </c>
      <c r="C10" t="s">
        <v>209</v>
      </c>
      <c r="D10" t="s">
        <v>210</v>
      </c>
      <c r="E10" t="s">
        <v>211</v>
      </c>
      <c r="F10" t="s">
        <v>212</v>
      </c>
      <c r="G10">
        <v>519</v>
      </c>
      <c r="H10" t="s">
        <v>213</v>
      </c>
    </row>
    <row r="11" spans="1:8" x14ac:dyDescent="0.2">
      <c r="A11" t="s">
        <v>143</v>
      </c>
      <c r="B11" t="s">
        <v>214</v>
      </c>
      <c r="C11" t="s">
        <v>215</v>
      </c>
      <c r="D11" t="s">
        <v>185</v>
      </c>
      <c r="E11" t="s">
        <v>216</v>
      </c>
      <c r="F11" t="s">
        <v>217</v>
      </c>
      <c r="G11">
        <v>341</v>
      </c>
      <c r="H11" t="s">
        <v>218</v>
      </c>
    </row>
    <row r="12" spans="1:8" x14ac:dyDescent="0.2">
      <c r="A12" t="s">
        <v>144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>
        <v>581</v>
      </c>
      <c r="H12" t="s">
        <v>224</v>
      </c>
    </row>
    <row r="13" spans="1:8" x14ac:dyDescent="0.2">
      <c r="A13" t="s">
        <v>145</v>
      </c>
      <c r="B13" t="s">
        <v>225</v>
      </c>
      <c r="C13" t="s">
        <v>226</v>
      </c>
      <c r="D13" t="s">
        <v>227</v>
      </c>
      <c r="E13" t="s">
        <v>228</v>
      </c>
      <c r="F13" t="s">
        <v>223</v>
      </c>
      <c r="G13">
        <v>274</v>
      </c>
      <c r="H13" t="s">
        <v>229</v>
      </c>
    </row>
    <row r="14" spans="1:8" x14ac:dyDescent="0.2">
      <c r="A14" t="s">
        <v>146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>
        <v>83</v>
      </c>
      <c r="H14" t="s">
        <v>235</v>
      </c>
    </row>
    <row r="15" spans="1:8" x14ac:dyDescent="0.2">
      <c r="A15" t="s">
        <v>147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>
        <v>805</v>
      </c>
      <c r="H15" t="s">
        <v>241</v>
      </c>
    </row>
    <row r="16" spans="1:8" x14ac:dyDescent="0.2">
      <c r="A16" t="s">
        <v>148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>
        <v>890</v>
      </c>
      <c r="H16" t="s">
        <v>247</v>
      </c>
    </row>
    <row r="17" spans="1:8" x14ac:dyDescent="0.2">
      <c r="A17" t="s">
        <v>149</v>
      </c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>
        <v>750</v>
      </c>
      <c r="H17" t="s">
        <v>253</v>
      </c>
    </row>
    <row r="18" spans="1:8" x14ac:dyDescent="0.2">
      <c r="A18" t="s">
        <v>150</v>
      </c>
      <c r="B18" t="s">
        <v>254</v>
      </c>
      <c r="C18" t="s">
        <v>255</v>
      </c>
      <c r="D18" t="s">
        <v>256</v>
      </c>
      <c r="E18" t="s">
        <v>257</v>
      </c>
      <c r="F18" t="s">
        <v>258</v>
      </c>
      <c r="G18">
        <v>804</v>
      </c>
      <c r="H18" t="s">
        <v>259</v>
      </c>
    </row>
    <row r="19" spans="1:8" x14ac:dyDescent="0.2">
      <c r="A19" t="s">
        <v>151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>
        <v>592</v>
      </c>
      <c r="H19" t="s">
        <v>265</v>
      </c>
    </row>
    <row r="20" spans="1:8" x14ac:dyDescent="0.2">
      <c r="A20" t="s">
        <v>152</v>
      </c>
      <c r="B20" t="s">
        <v>266</v>
      </c>
      <c r="C20" t="s">
        <v>267</v>
      </c>
      <c r="D20" t="s">
        <v>268</v>
      </c>
      <c r="E20" t="s">
        <v>269</v>
      </c>
      <c r="F20" t="s">
        <v>270</v>
      </c>
      <c r="G20">
        <v>327</v>
      </c>
      <c r="H20" t="s">
        <v>271</v>
      </c>
    </row>
    <row r="21" spans="1:8" x14ac:dyDescent="0.2">
      <c r="A21" t="s">
        <v>153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>
        <v>92</v>
      </c>
      <c r="H21" t="s">
        <v>277</v>
      </c>
    </row>
    <row r="22" spans="1:8" x14ac:dyDescent="0.2">
      <c r="A22" s="7">
        <v>45999</v>
      </c>
      <c r="B22" t="s">
        <v>278</v>
      </c>
      <c r="C22" t="s">
        <v>279</v>
      </c>
      <c r="D22" t="s">
        <v>280</v>
      </c>
      <c r="E22" t="s">
        <v>281</v>
      </c>
      <c r="F22" t="s">
        <v>282</v>
      </c>
      <c r="G22">
        <v>821</v>
      </c>
      <c r="H22" t="s">
        <v>283</v>
      </c>
    </row>
    <row r="23" spans="1:8" x14ac:dyDescent="0.2">
      <c r="A23" s="7">
        <v>45969</v>
      </c>
      <c r="B23" t="s">
        <v>284</v>
      </c>
      <c r="C23" t="s">
        <v>285</v>
      </c>
      <c r="D23" t="s">
        <v>286</v>
      </c>
      <c r="E23" t="s">
        <v>287</v>
      </c>
      <c r="F23" t="s">
        <v>288</v>
      </c>
      <c r="G23">
        <v>742</v>
      </c>
      <c r="H23" t="s">
        <v>289</v>
      </c>
    </row>
    <row r="24" spans="1:8" x14ac:dyDescent="0.2">
      <c r="A24" s="7">
        <v>45877</v>
      </c>
      <c r="B24" t="s">
        <v>290</v>
      </c>
      <c r="C24" t="s">
        <v>291</v>
      </c>
      <c r="D24" t="s">
        <v>292</v>
      </c>
      <c r="E24" t="s">
        <v>293</v>
      </c>
      <c r="F24" t="s">
        <v>282</v>
      </c>
      <c r="G24">
        <v>51</v>
      </c>
      <c r="H24" t="s">
        <v>294</v>
      </c>
    </row>
    <row r="25" spans="1:8" x14ac:dyDescent="0.2">
      <c r="A25" s="7">
        <v>45846</v>
      </c>
      <c r="B25" t="s">
        <v>295</v>
      </c>
      <c r="C25" t="s">
        <v>296</v>
      </c>
      <c r="D25" t="s">
        <v>297</v>
      </c>
      <c r="E25" t="s">
        <v>298</v>
      </c>
      <c r="F25" t="s">
        <v>207</v>
      </c>
      <c r="G25">
        <v>205</v>
      </c>
      <c r="H25" t="s">
        <v>299</v>
      </c>
    </row>
    <row r="26" spans="1:8" x14ac:dyDescent="0.2">
      <c r="A26" s="7">
        <v>45816</v>
      </c>
      <c r="B26" t="s">
        <v>300</v>
      </c>
      <c r="C26" t="s">
        <v>301</v>
      </c>
      <c r="D26" t="s">
        <v>302</v>
      </c>
      <c r="E26" t="s">
        <v>303</v>
      </c>
      <c r="F26" t="s">
        <v>282</v>
      </c>
      <c r="G26">
        <v>357</v>
      </c>
      <c r="H26" t="s">
        <v>304</v>
      </c>
    </row>
    <row r="27" spans="1:8" x14ac:dyDescent="0.2">
      <c r="A27" s="7">
        <v>45785</v>
      </c>
      <c r="B27" t="s">
        <v>305</v>
      </c>
      <c r="C27" t="s">
        <v>306</v>
      </c>
      <c r="D27" t="s">
        <v>307</v>
      </c>
      <c r="E27" t="s">
        <v>308</v>
      </c>
      <c r="F27" t="s">
        <v>264</v>
      </c>
      <c r="G27">
        <v>51</v>
      </c>
      <c r="H27" t="s">
        <v>309</v>
      </c>
    </row>
    <row r="28" spans="1:8" x14ac:dyDescent="0.2">
      <c r="A28" s="7">
        <v>45755</v>
      </c>
      <c r="B28" t="s">
        <v>310</v>
      </c>
      <c r="C28" t="s">
        <v>311</v>
      </c>
      <c r="D28" t="s">
        <v>312</v>
      </c>
      <c r="E28" t="s">
        <v>313</v>
      </c>
      <c r="F28" t="s">
        <v>314</v>
      </c>
      <c r="G28">
        <v>218</v>
      </c>
      <c r="H28" t="s">
        <v>315</v>
      </c>
    </row>
    <row r="29" spans="1:8" x14ac:dyDescent="0.2">
      <c r="A29" s="7">
        <v>45665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>
        <v>103</v>
      </c>
      <c r="H29" t="s">
        <v>321</v>
      </c>
    </row>
    <row r="30" spans="1:8" x14ac:dyDescent="0.2">
      <c r="A30" t="s">
        <v>1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>
        <v>385</v>
      </c>
      <c r="H30" t="s">
        <v>327</v>
      </c>
    </row>
    <row r="31" spans="1:8" x14ac:dyDescent="0.2">
      <c r="A31" t="s">
        <v>2</v>
      </c>
      <c r="B31" t="s">
        <v>287</v>
      </c>
      <c r="C31" t="s">
        <v>328</v>
      </c>
      <c r="D31" t="s">
        <v>329</v>
      </c>
      <c r="E31" t="s">
        <v>330</v>
      </c>
      <c r="F31" t="s">
        <v>331</v>
      </c>
      <c r="G31">
        <v>418</v>
      </c>
      <c r="H31" t="s">
        <v>332</v>
      </c>
    </row>
    <row r="32" spans="1:8" x14ac:dyDescent="0.2">
      <c r="A32" t="s">
        <v>3</v>
      </c>
      <c r="B32" t="s">
        <v>333</v>
      </c>
      <c r="C32" t="s">
        <v>334</v>
      </c>
      <c r="D32" t="s">
        <v>335</v>
      </c>
      <c r="E32" t="s">
        <v>336</v>
      </c>
      <c r="F32" t="s">
        <v>276</v>
      </c>
      <c r="G32">
        <v>556</v>
      </c>
      <c r="H32" t="s">
        <v>337</v>
      </c>
    </row>
    <row r="33" spans="1:8" x14ac:dyDescent="0.2">
      <c r="A33" t="s">
        <v>4</v>
      </c>
      <c r="B33" t="s">
        <v>338</v>
      </c>
      <c r="C33" t="s">
        <v>339</v>
      </c>
      <c r="D33" t="s">
        <v>340</v>
      </c>
      <c r="E33" t="s">
        <v>341</v>
      </c>
      <c r="F33" t="s">
        <v>240</v>
      </c>
      <c r="G33">
        <v>917</v>
      </c>
      <c r="H33" t="s">
        <v>179</v>
      </c>
    </row>
    <row r="34" spans="1:8" x14ac:dyDescent="0.2">
      <c r="A34" t="s">
        <v>5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>
        <v>865</v>
      </c>
      <c r="H34" t="s">
        <v>347</v>
      </c>
    </row>
    <row r="35" spans="1:8" x14ac:dyDescent="0.2">
      <c r="A35" t="s">
        <v>6</v>
      </c>
      <c r="B35" t="s">
        <v>348</v>
      </c>
      <c r="C35" t="s">
        <v>349</v>
      </c>
      <c r="D35" t="s">
        <v>350</v>
      </c>
      <c r="E35" t="s">
        <v>351</v>
      </c>
      <c r="F35" t="s">
        <v>352</v>
      </c>
      <c r="G35">
        <v>307</v>
      </c>
      <c r="H35" t="s">
        <v>353</v>
      </c>
    </row>
    <row r="36" spans="1:8" x14ac:dyDescent="0.2">
      <c r="A36" t="s">
        <v>7</v>
      </c>
      <c r="B36" t="s">
        <v>354</v>
      </c>
      <c r="C36" t="s">
        <v>355</v>
      </c>
      <c r="D36" t="s">
        <v>356</v>
      </c>
      <c r="E36" t="s">
        <v>355</v>
      </c>
      <c r="F36" t="s">
        <v>195</v>
      </c>
      <c r="G36">
        <v>511</v>
      </c>
      <c r="H36" t="s">
        <v>357</v>
      </c>
    </row>
    <row r="37" spans="1:8" x14ac:dyDescent="0.2">
      <c r="A37" t="s">
        <v>8</v>
      </c>
      <c r="B37" t="s">
        <v>358</v>
      </c>
      <c r="C37" t="s">
        <v>356</v>
      </c>
      <c r="D37" t="s">
        <v>359</v>
      </c>
      <c r="E37" t="s">
        <v>360</v>
      </c>
      <c r="F37" t="s">
        <v>276</v>
      </c>
      <c r="G37">
        <v>46</v>
      </c>
      <c r="H37" t="s">
        <v>361</v>
      </c>
    </row>
    <row r="38" spans="1:8" x14ac:dyDescent="0.2">
      <c r="A38" t="s">
        <v>9</v>
      </c>
      <c r="B38" t="s">
        <v>362</v>
      </c>
      <c r="C38" t="s">
        <v>329</v>
      </c>
      <c r="D38" t="s">
        <v>363</v>
      </c>
      <c r="E38" t="s">
        <v>362</v>
      </c>
      <c r="F38" t="s">
        <v>178</v>
      </c>
      <c r="G38">
        <v>374</v>
      </c>
      <c r="H38" t="s">
        <v>364</v>
      </c>
    </row>
    <row r="39" spans="1:8" x14ac:dyDescent="0.2">
      <c r="A39" t="s">
        <v>10</v>
      </c>
      <c r="B39" t="s">
        <v>365</v>
      </c>
      <c r="C39" t="s">
        <v>366</v>
      </c>
      <c r="D39" t="s">
        <v>367</v>
      </c>
      <c r="E39" t="s">
        <v>368</v>
      </c>
      <c r="F39" t="s">
        <v>189</v>
      </c>
      <c r="G39">
        <v>621</v>
      </c>
      <c r="H39" t="s">
        <v>369</v>
      </c>
    </row>
    <row r="40" spans="1:8" x14ac:dyDescent="0.2">
      <c r="A40" t="s">
        <v>11</v>
      </c>
      <c r="B40" t="s">
        <v>370</v>
      </c>
      <c r="C40" t="s">
        <v>371</v>
      </c>
      <c r="D40" t="s">
        <v>372</v>
      </c>
      <c r="E40" t="s">
        <v>373</v>
      </c>
      <c r="F40" t="s">
        <v>264</v>
      </c>
      <c r="G40">
        <v>885</v>
      </c>
      <c r="H40" t="s">
        <v>374</v>
      </c>
    </row>
    <row r="41" spans="1:8" x14ac:dyDescent="0.2">
      <c r="A41" t="s">
        <v>12</v>
      </c>
      <c r="B41" t="s">
        <v>375</v>
      </c>
      <c r="C41" t="s">
        <v>376</v>
      </c>
      <c r="D41" t="s">
        <v>377</v>
      </c>
      <c r="E41" t="s">
        <v>378</v>
      </c>
      <c r="F41" t="s">
        <v>246</v>
      </c>
      <c r="G41">
        <v>987</v>
      </c>
      <c r="H41" t="s">
        <v>265</v>
      </c>
    </row>
    <row r="42" spans="1:8" x14ac:dyDescent="0.2">
      <c r="A42" t="s">
        <v>13</v>
      </c>
      <c r="B42" t="s">
        <v>379</v>
      </c>
      <c r="C42" t="s">
        <v>380</v>
      </c>
      <c r="D42" t="s">
        <v>381</v>
      </c>
      <c r="E42" t="s">
        <v>382</v>
      </c>
      <c r="F42" t="s">
        <v>207</v>
      </c>
      <c r="G42">
        <v>317</v>
      </c>
      <c r="H42" t="s">
        <v>383</v>
      </c>
    </row>
    <row r="43" spans="1:8" x14ac:dyDescent="0.2">
      <c r="A43" t="s">
        <v>14</v>
      </c>
      <c r="B43" t="s">
        <v>384</v>
      </c>
      <c r="C43" t="s">
        <v>385</v>
      </c>
      <c r="D43" t="s">
        <v>386</v>
      </c>
      <c r="E43" t="s">
        <v>387</v>
      </c>
      <c r="F43" t="s">
        <v>223</v>
      </c>
      <c r="G43">
        <v>898</v>
      </c>
      <c r="H43" t="s">
        <v>388</v>
      </c>
    </row>
    <row r="44" spans="1:8" x14ac:dyDescent="0.2">
      <c r="A44" s="7">
        <v>45968</v>
      </c>
      <c r="B44" t="s">
        <v>389</v>
      </c>
      <c r="C44" t="s">
        <v>390</v>
      </c>
      <c r="D44" t="s">
        <v>391</v>
      </c>
      <c r="E44" t="s">
        <v>392</v>
      </c>
      <c r="F44" t="s">
        <v>178</v>
      </c>
      <c r="G44">
        <v>670</v>
      </c>
      <c r="H44" t="s">
        <v>190</v>
      </c>
    </row>
    <row r="45" spans="1:8" x14ac:dyDescent="0.2">
      <c r="A45" s="7">
        <v>45937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>
        <v>528</v>
      </c>
      <c r="H45" t="s">
        <v>398</v>
      </c>
    </row>
    <row r="46" spans="1:8" x14ac:dyDescent="0.2">
      <c r="A46" s="7">
        <v>45907</v>
      </c>
      <c r="B46" t="s">
        <v>399</v>
      </c>
      <c r="C46" t="s">
        <v>400</v>
      </c>
      <c r="D46" t="s">
        <v>401</v>
      </c>
      <c r="E46" t="s">
        <v>402</v>
      </c>
      <c r="F46" t="s">
        <v>172</v>
      </c>
      <c r="G46">
        <v>113</v>
      </c>
      <c r="H46" t="s">
        <v>229</v>
      </c>
    </row>
    <row r="47" spans="1:8" x14ac:dyDescent="0.2">
      <c r="A47" s="7">
        <v>45876</v>
      </c>
      <c r="B47" t="s">
        <v>403</v>
      </c>
      <c r="C47" t="s">
        <v>404</v>
      </c>
      <c r="D47" t="s">
        <v>405</v>
      </c>
      <c r="E47" t="s">
        <v>406</v>
      </c>
      <c r="F47" t="s">
        <v>270</v>
      </c>
      <c r="G47">
        <v>24</v>
      </c>
      <c r="H47" t="s">
        <v>321</v>
      </c>
    </row>
    <row r="48" spans="1:8" x14ac:dyDescent="0.2">
      <c r="A48" s="7">
        <v>45845</v>
      </c>
      <c r="B48" t="s">
        <v>407</v>
      </c>
      <c r="C48" t="s">
        <v>408</v>
      </c>
      <c r="D48" t="s">
        <v>409</v>
      </c>
      <c r="E48" t="s">
        <v>410</v>
      </c>
      <c r="F48" t="s">
        <v>207</v>
      </c>
      <c r="G48">
        <v>814</v>
      </c>
      <c r="H48" t="s">
        <v>265</v>
      </c>
    </row>
    <row r="49" spans="1:8" x14ac:dyDescent="0.2">
      <c r="A49" s="7">
        <v>45723</v>
      </c>
      <c r="B49" t="s">
        <v>411</v>
      </c>
      <c r="C49" t="s">
        <v>412</v>
      </c>
      <c r="D49" t="s">
        <v>413</v>
      </c>
      <c r="E49" t="s">
        <v>414</v>
      </c>
      <c r="F49" t="s">
        <v>223</v>
      </c>
      <c r="G49">
        <v>65</v>
      </c>
      <c r="H49" t="s">
        <v>277</v>
      </c>
    </row>
    <row r="50" spans="1:8" x14ac:dyDescent="0.2">
      <c r="A50" s="7">
        <v>45695</v>
      </c>
      <c r="B50" t="s">
        <v>415</v>
      </c>
      <c r="C50" t="s">
        <v>416</v>
      </c>
      <c r="D50" t="s">
        <v>417</v>
      </c>
      <c r="E50" t="s">
        <v>418</v>
      </c>
      <c r="F50" t="s">
        <v>172</v>
      </c>
      <c r="G50">
        <v>510</v>
      </c>
      <c r="H50" t="s">
        <v>419</v>
      </c>
    </row>
    <row r="51" spans="1:8" x14ac:dyDescent="0.2">
      <c r="A51" s="7">
        <v>45664</v>
      </c>
      <c r="B51" t="s">
        <v>420</v>
      </c>
      <c r="C51" t="s">
        <v>421</v>
      </c>
      <c r="D51" t="s">
        <v>422</v>
      </c>
      <c r="E51" t="s">
        <v>423</v>
      </c>
      <c r="F51" t="s">
        <v>195</v>
      </c>
      <c r="G51">
        <v>30</v>
      </c>
      <c r="H51" t="s">
        <v>424</v>
      </c>
    </row>
    <row r="52" spans="1:8" x14ac:dyDescent="0.2">
      <c r="A52" t="s">
        <v>15</v>
      </c>
      <c r="B52" t="s">
        <v>425</v>
      </c>
      <c r="C52" t="s">
        <v>426</v>
      </c>
      <c r="D52" t="s">
        <v>427</v>
      </c>
      <c r="E52" t="s">
        <v>428</v>
      </c>
      <c r="F52" t="s">
        <v>429</v>
      </c>
      <c r="G52">
        <v>502</v>
      </c>
      <c r="H52" t="s">
        <v>430</v>
      </c>
    </row>
    <row r="53" spans="1:8" x14ac:dyDescent="0.2">
      <c r="A53" t="s">
        <v>16</v>
      </c>
      <c r="B53" t="s">
        <v>431</v>
      </c>
      <c r="C53" t="s">
        <v>432</v>
      </c>
      <c r="D53" t="s">
        <v>433</v>
      </c>
      <c r="E53" t="s">
        <v>434</v>
      </c>
      <c r="F53" t="s">
        <v>435</v>
      </c>
      <c r="G53">
        <v>258</v>
      </c>
      <c r="H53" t="s">
        <v>309</v>
      </c>
    </row>
    <row r="54" spans="1:8" x14ac:dyDescent="0.2">
      <c r="A54" t="s">
        <v>17</v>
      </c>
      <c r="B54" t="s">
        <v>436</v>
      </c>
      <c r="C54" t="s">
        <v>437</v>
      </c>
      <c r="D54" t="s">
        <v>438</v>
      </c>
      <c r="E54" t="s">
        <v>439</v>
      </c>
      <c r="F54" t="s">
        <v>166</v>
      </c>
      <c r="G54">
        <v>548</v>
      </c>
      <c r="H54" t="s">
        <v>347</v>
      </c>
    </row>
    <row r="55" spans="1:8" x14ac:dyDescent="0.2">
      <c r="A55" t="s">
        <v>18</v>
      </c>
      <c r="B55" t="s">
        <v>440</v>
      </c>
      <c r="C55" t="s">
        <v>441</v>
      </c>
      <c r="D55" t="s">
        <v>442</v>
      </c>
      <c r="E55" t="s">
        <v>443</v>
      </c>
      <c r="F55" t="s">
        <v>444</v>
      </c>
      <c r="G55">
        <v>114</v>
      </c>
      <c r="H55" t="s">
        <v>445</v>
      </c>
    </row>
    <row r="56" spans="1:8" x14ac:dyDescent="0.2">
      <c r="A56" t="s">
        <v>19</v>
      </c>
      <c r="B56" t="s">
        <v>446</v>
      </c>
      <c r="C56" t="s">
        <v>447</v>
      </c>
      <c r="D56" t="s">
        <v>448</v>
      </c>
      <c r="E56" t="s">
        <v>449</v>
      </c>
      <c r="F56" t="s">
        <v>450</v>
      </c>
      <c r="G56">
        <v>735</v>
      </c>
      <c r="H56" t="s">
        <v>361</v>
      </c>
    </row>
    <row r="57" spans="1:8" x14ac:dyDescent="0.2">
      <c r="A57" t="s">
        <v>20</v>
      </c>
      <c r="B57" t="s">
        <v>451</v>
      </c>
      <c r="C57" t="s">
        <v>452</v>
      </c>
      <c r="D57" t="s">
        <v>453</v>
      </c>
      <c r="E57" t="s">
        <v>454</v>
      </c>
      <c r="F57" t="s">
        <v>455</v>
      </c>
      <c r="G57">
        <v>426</v>
      </c>
      <c r="H57" t="s">
        <v>357</v>
      </c>
    </row>
    <row r="58" spans="1:8" x14ac:dyDescent="0.2">
      <c r="A58" t="s">
        <v>21</v>
      </c>
      <c r="B58" t="s">
        <v>456</v>
      </c>
      <c r="C58" t="s">
        <v>457</v>
      </c>
      <c r="D58" t="s">
        <v>458</v>
      </c>
      <c r="E58" t="s">
        <v>459</v>
      </c>
      <c r="F58" t="s">
        <v>460</v>
      </c>
      <c r="G58">
        <v>51</v>
      </c>
      <c r="H58" t="s">
        <v>419</v>
      </c>
    </row>
    <row r="59" spans="1:8" x14ac:dyDescent="0.2">
      <c r="A59" t="s">
        <v>22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  <c r="G59">
        <v>605</v>
      </c>
      <c r="H59" t="s">
        <v>466</v>
      </c>
    </row>
    <row r="60" spans="1:8" x14ac:dyDescent="0.2">
      <c r="A60" t="s">
        <v>23</v>
      </c>
      <c r="B60" t="s">
        <v>467</v>
      </c>
      <c r="C60" t="s">
        <v>468</v>
      </c>
      <c r="D60" t="s">
        <v>469</v>
      </c>
      <c r="E60" t="s">
        <v>470</v>
      </c>
      <c r="F60" t="s">
        <v>471</v>
      </c>
      <c r="G60">
        <v>209</v>
      </c>
      <c r="H60" t="s">
        <v>419</v>
      </c>
    </row>
    <row r="61" spans="1:8" x14ac:dyDescent="0.2">
      <c r="A61" t="s">
        <v>24</v>
      </c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>
        <v>984</v>
      </c>
      <c r="H61" t="s">
        <v>353</v>
      </c>
    </row>
    <row r="62" spans="1:8" x14ac:dyDescent="0.2">
      <c r="A62" t="s">
        <v>25</v>
      </c>
      <c r="B62" t="s">
        <v>477</v>
      </c>
      <c r="C62" t="s">
        <v>478</v>
      </c>
      <c r="D62" t="s">
        <v>479</v>
      </c>
      <c r="E62" t="s">
        <v>480</v>
      </c>
      <c r="F62" t="s">
        <v>481</v>
      </c>
      <c r="G62">
        <v>506</v>
      </c>
      <c r="H62" t="s">
        <v>482</v>
      </c>
    </row>
    <row r="63" spans="1:8" x14ac:dyDescent="0.2">
      <c r="A63" s="7">
        <v>45997</v>
      </c>
      <c r="B63" t="s">
        <v>483</v>
      </c>
      <c r="C63" t="s">
        <v>484</v>
      </c>
      <c r="D63" t="s">
        <v>485</v>
      </c>
      <c r="E63" t="s">
        <v>484</v>
      </c>
      <c r="F63" t="s">
        <v>282</v>
      </c>
      <c r="G63">
        <v>129</v>
      </c>
      <c r="H63" t="s">
        <v>482</v>
      </c>
    </row>
    <row r="64" spans="1:8" x14ac:dyDescent="0.2">
      <c r="A64" s="7">
        <v>45967</v>
      </c>
      <c r="B64" t="s">
        <v>486</v>
      </c>
      <c r="C64" t="s">
        <v>487</v>
      </c>
      <c r="D64" t="s">
        <v>488</v>
      </c>
      <c r="E64" t="s">
        <v>489</v>
      </c>
      <c r="F64" t="s">
        <v>314</v>
      </c>
      <c r="G64">
        <v>658</v>
      </c>
      <c r="H64" t="s">
        <v>490</v>
      </c>
    </row>
    <row r="65" spans="1:8" x14ac:dyDescent="0.2">
      <c r="A65" s="7">
        <v>45936</v>
      </c>
      <c r="B65" t="s">
        <v>474</v>
      </c>
      <c r="C65" t="s">
        <v>491</v>
      </c>
      <c r="D65" t="s">
        <v>492</v>
      </c>
      <c r="E65" t="s">
        <v>493</v>
      </c>
      <c r="F65" t="s">
        <v>172</v>
      </c>
      <c r="G65">
        <v>246</v>
      </c>
      <c r="H65" t="s">
        <v>494</v>
      </c>
    </row>
    <row r="66" spans="1:8" x14ac:dyDescent="0.2">
      <c r="A66" s="7">
        <v>45906</v>
      </c>
      <c r="B66" t="s">
        <v>495</v>
      </c>
      <c r="C66" t="s">
        <v>496</v>
      </c>
      <c r="D66" t="s">
        <v>497</v>
      </c>
      <c r="E66" t="s">
        <v>498</v>
      </c>
      <c r="F66" t="s">
        <v>499</v>
      </c>
      <c r="G66">
        <v>16</v>
      </c>
      <c r="H66" t="s">
        <v>500</v>
      </c>
    </row>
    <row r="67" spans="1:8" x14ac:dyDescent="0.2">
      <c r="A67" s="7">
        <v>45814</v>
      </c>
      <c r="B67" t="s">
        <v>501</v>
      </c>
      <c r="C67" t="s">
        <v>502</v>
      </c>
      <c r="D67" t="s">
        <v>503</v>
      </c>
      <c r="E67" t="s">
        <v>504</v>
      </c>
      <c r="F67" t="s">
        <v>172</v>
      </c>
      <c r="G67">
        <v>588</v>
      </c>
      <c r="H67" t="s">
        <v>505</v>
      </c>
    </row>
    <row r="68" spans="1:8" x14ac:dyDescent="0.2">
      <c r="A68" s="7">
        <v>45783</v>
      </c>
      <c r="B68" t="s">
        <v>506</v>
      </c>
      <c r="C68" t="s">
        <v>507</v>
      </c>
      <c r="D68" t="s">
        <v>508</v>
      </c>
      <c r="E68" t="s">
        <v>509</v>
      </c>
      <c r="F68" t="s">
        <v>429</v>
      </c>
      <c r="G68">
        <v>436</v>
      </c>
      <c r="H68" t="s">
        <v>309</v>
      </c>
    </row>
    <row r="69" spans="1:8" x14ac:dyDescent="0.2">
      <c r="A69" s="7">
        <v>45753</v>
      </c>
      <c r="B69" t="s">
        <v>510</v>
      </c>
      <c r="C69" t="s">
        <v>511</v>
      </c>
      <c r="D69" t="s">
        <v>512</v>
      </c>
      <c r="E69" t="s">
        <v>513</v>
      </c>
      <c r="F69" t="s">
        <v>397</v>
      </c>
      <c r="G69">
        <v>314</v>
      </c>
      <c r="H69" t="s">
        <v>514</v>
      </c>
    </row>
    <row r="70" spans="1:8" x14ac:dyDescent="0.2">
      <c r="A70" s="7">
        <v>45722</v>
      </c>
      <c r="B70" t="s">
        <v>515</v>
      </c>
      <c r="C70" t="s">
        <v>516</v>
      </c>
      <c r="D70" t="s">
        <v>517</v>
      </c>
      <c r="E70" t="s">
        <v>518</v>
      </c>
      <c r="F70" t="s">
        <v>178</v>
      </c>
      <c r="G70">
        <v>606</v>
      </c>
      <c r="H70" t="s">
        <v>514</v>
      </c>
    </row>
    <row r="71" spans="1:8" x14ac:dyDescent="0.2">
      <c r="A71" s="7">
        <v>45694</v>
      </c>
      <c r="B71" t="s">
        <v>519</v>
      </c>
      <c r="C71" t="s">
        <v>520</v>
      </c>
      <c r="D71" t="s">
        <v>521</v>
      </c>
      <c r="E71" t="s">
        <v>522</v>
      </c>
      <c r="F71" t="s">
        <v>212</v>
      </c>
      <c r="G71">
        <v>630</v>
      </c>
      <c r="H71" t="s">
        <v>523</v>
      </c>
    </row>
    <row r="72" spans="1:8" x14ac:dyDescent="0.2">
      <c r="A72" t="s">
        <v>26</v>
      </c>
      <c r="B72" t="s">
        <v>524</v>
      </c>
      <c r="C72" t="s">
        <v>525</v>
      </c>
      <c r="D72" t="s">
        <v>526</v>
      </c>
      <c r="E72" t="s">
        <v>527</v>
      </c>
      <c r="F72" t="s">
        <v>528</v>
      </c>
      <c r="G72">
        <v>601</v>
      </c>
      <c r="H72" t="s">
        <v>529</v>
      </c>
    </row>
    <row r="73" spans="1:8" x14ac:dyDescent="0.2">
      <c r="A73" t="s">
        <v>27</v>
      </c>
      <c r="B73" t="s">
        <v>530</v>
      </c>
      <c r="C73" t="s">
        <v>531</v>
      </c>
      <c r="D73" t="s">
        <v>532</v>
      </c>
      <c r="E73" t="s">
        <v>533</v>
      </c>
      <c r="F73" t="s">
        <v>195</v>
      </c>
      <c r="G73">
        <v>73</v>
      </c>
      <c r="H73" t="s">
        <v>534</v>
      </c>
    </row>
    <row r="74" spans="1:8" x14ac:dyDescent="0.2">
      <c r="A74" t="s">
        <v>28</v>
      </c>
      <c r="B74" t="s">
        <v>535</v>
      </c>
      <c r="C74" t="s">
        <v>536</v>
      </c>
      <c r="D74" t="s">
        <v>537</v>
      </c>
      <c r="E74" t="s">
        <v>538</v>
      </c>
      <c r="F74" t="s">
        <v>264</v>
      </c>
      <c r="G74">
        <v>445</v>
      </c>
      <c r="H74" t="s">
        <v>265</v>
      </c>
    </row>
    <row r="75" spans="1:8" x14ac:dyDescent="0.2">
      <c r="A75" t="s">
        <v>29</v>
      </c>
      <c r="B75" t="s">
        <v>532</v>
      </c>
      <c r="C75" t="s">
        <v>539</v>
      </c>
      <c r="D75" t="s">
        <v>540</v>
      </c>
      <c r="E75" t="s">
        <v>541</v>
      </c>
      <c r="F75" t="s">
        <v>542</v>
      </c>
      <c r="G75">
        <v>588</v>
      </c>
      <c r="H75" t="s">
        <v>543</v>
      </c>
    </row>
    <row r="76" spans="1:8" x14ac:dyDescent="0.2">
      <c r="A76" t="s">
        <v>30</v>
      </c>
      <c r="B76" t="s">
        <v>544</v>
      </c>
      <c r="C76" t="s">
        <v>545</v>
      </c>
      <c r="D76" t="s">
        <v>546</v>
      </c>
      <c r="E76" t="s">
        <v>547</v>
      </c>
      <c r="F76" t="s">
        <v>465</v>
      </c>
      <c r="G76">
        <v>29</v>
      </c>
      <c r="H76" t="s">
        <v>548</v>
      </c>
    </row>
    <row r="77" spans="1:8" x14ac:dyDescent="0.2">
      <c r="A77" t="s">
        <v>31</v>
      </c>
      <c r="B77" t="s">
        <v>549</v>
      </c>
      <c r="C77" t="s">
        <v>550</v>
      </c>
      <c r="D77" t="s">
        <v>551</v>
      </c>
      <c r="E77" t="s">
        <v>552</v>
      </c>
      <c r="F77" t="s">
        <v>195</v>
      </c>
      <c r="G77">
        <v>860</v>
      </c>
      <c r="H77" t="s">
        <v>553</v>
      </c>
    </row>
    <row r="78" spans="1:8" x14ac:dyDescent="0.2">
      <c r="A78" t="s">
        <v>32</v>
      </c>
      <c r="B78" t="s">
        <v>554</v>
      </c>
      <c r="C78" t="s">
        <v>555</v>
      </c>
      <c r="D78" t="s">
        <v>556</v>
      </c>
      <c r="E78" t="s">
        <v>557</v>
      </c>
      <c r="F78" t="s">
        <v>558</v>
      </c>
      <c r="G78">
        <v>197</v>
      </c>
      <c r="H78" t="s">
        <v>559</v>
      </c>
    </row>
    <row r="79" spans="1:8" x14ac:dyDescent="0.2">
      <c r="A79" t="s">
        <v>33</v>
      </c>
      <c r="B79" t="s">
        <v>560</v>
      </c>
      <c r="C79" t="s">
        <v>561</v>
      </c>
      <c r="D79" t="s">
        <v>562</v>
      </c>
      <c r="E79" t="s">
        <v>563</v>
      </c>
      <c r="F79" t="s">
        <v>276</v>
      </c>
      <c r="G79">
        <v>614</v>
      </c>
      <c r="H79" t="s">
        <v>564</v>
      </c>
    </row>
    <row r="80" spans="1:8" x14ac:dyDescent="0.2">
      <c r="A80" t="s">
        <v>34</v>
      </c>
      <c r="B80" t="s">
        <v>565</v>
      </c>
      <c r="C80" t="s">
        <v>566</v>
      </c>
      <c r="D80" t="s">
        <v>565</v>
      </c>
      <c r="E80" t="s">
        <v>567</v>
      </c>
      <c r="F80" t="s">
        <v>264</v>
      </c>
      <c r="G80">
        <v>168</v>
      </c>
      <c r="H80" t="s">
        <v>265</v>
      </c>
    </row>
    <row r="81" spans="1:8" x14ac:dyDescent="0.2">
      <c r="A81" t="s">
        <v>35</v>
      </c>
      <c r="B81" t="s">
        <v>568</v>
      </c>
      <c r="C81" t="s">
        <v>569</v>
      </c>
      <c r="D81" t="s">
        <v>570</v>
      </c>
      <c r="E81" t="s">
        <v>571</v>
      </c>
      <c r="F81" t="s">
        <v>465</v>
      </c>
      <c r="G81">
        <v>52</v>
      </c>
      <c r="H81" t="s">
        <v>572</v>
      </c>
    </row>
    <row r="82" spans="1:8" x14ac:dyDescent="0.2">
      <c r="A82" t="s">
        <v>36</v>
      </c>
      <c r="B82" t="s">
        <v>573</v>
      </c>
      <c r="C82" t="s">
        <v>574</v>
      </c>
      <c r="D82" t="s">
        <v>575</v>
      </c>
      <c r="E82" t="s">
        <v>576</v>
      </c>
      <c r="F82" t="s">
        <v>352</v>
      </c>
      <c r="G82">
        <v>268</v>
      </c>
      <c r="H82" t="s">
        <v>577</v>
      </c>
    </row>
    <row r="83" spans="1:8" x14ac:dyDescent="0.2">
      <c r="A83" t="s">
        <v>37</v>
      </c>
      <c r="B83" t="s">
        <v>578</v>
      </c>
      <c r="C83" t="s">
        <v>579</v>
      </c>
      <c r="D83" t="s">
        <v>580</v>
      </c>
      <c r="E83" t="s">
        <v>581</v>
      </c>
      <c r="F83" t="s">
        <v>172</v>
      </c>
      <c r="G83">
        <v>283</v>
      </c>
      <c r="H83" t="s">
        <v>167</v>
      </c>
    </row>
    <row r="84" spans="1:8" x14ac:dyDescent="0.2">
      <c r="A84" t="s">
        <v>38</v>
      </c>
      <c r="B84" t="s">
        <v>582</v>
      </c>
      <c r="C84" t="s">
        <v>583</v>
      </c>
      <c r="D84" t="s">
        <v>584</v>
      </c>
      <c r="E84" t="s">
        <v>585</v>
      </c>
      <c r="F84" t="s">
        <v>450</v>
      </c>
      <c r="G84">
        <v>947</v>
      </c>
      <c r="H84" t="s">
        <v>490</v>
      </c>
    </row>
    <row r="85" spans="1:8" x14ac:dyDescent="0.2">
      <c r="A85" s="7">
        <v>45996</v>
      </c>
      <c r="B85" t="s">
        <v>586</v>
      </c>
      <c r="C85" t="s">
        <v>587</v>
      </c>
      <c r="D85" t="s">
        <v>588</v>
      </c>
      <c r="E85" t="s">
        <v>589</v>
      </c>
      <c r="F85" t="s">
        <v>166</v>
      </c>
      <c r="G85">
        <v>993</v>
      </c>
      <c r="H85" t="s">
        <v>590</v>
      </c>
    </row>
    <row r="86" spans="1:8" x14ac:dyDescent="0.2">
      <c r="A86" s="7">
        <v>45905</v>
      </c>
      <c r="B86" t="s">
        <v>591</v>
      </c>
      <c r="C86" t="s">
        <v>592</v>
      </c>
      <c r="D86" t="s">
        <v>593</v>
      </c>
      <c r="E86" t="s">
        <v>594</v>
      </c>
      <c r="F86" t="s">
        <v>595</v>
      </c>
      <c r="G86">
        <v>603</v>
      </c>
      <c r="H86" t="s">
        <v>596</v>
      </c>
    </row>
    <row r="87" spans="1:8" x14ac:dyDescent="0.2">
      <c r="A87" s="7">
        <v>45874</v>
      </c>
      <c r="B87" t="s">
        <v>597</v>
      </c>
      <c r="C87" t="s">
        <v>598</v>
      </c>
      <c r="D87" t="s">
        <v>599</v>
      </c>
      <c r="E87" t="s">
        <v>600</v>
      </c>
      <c r="F87" t="s">
        <v>189</v>
      </c>
      <c r="G87">
        <v>130</v>
      </c>
      <c r="H87" t="s">
        <v>277</v>
      </c>
    </row>
    <row r="88" spans="1:8" x14ac:dyDescent="0.2">
      <c r="A88" s="7">
        <v>45843</v>
      </c>
      <c r="B88" t="s">
        <v>601</v>
      </c>
      <c r="C88" t="s">
        <v>602</v>
      </c>
      <c r="D88" t="s">
        <v>603</v>
      </c>
      <c r="E88" t="s">
        <v>604</v>
      </c>
      <c r="F88" t="s">
        <v>605</v>
      </c>
      <c r="G88">
        <v>733</v>
      </c>
      <c r="H88" t="s">
        <v>190</v>
      </c>
    </row>
    <row r="89" spans="1:8" x14ac:dyDescent="0.2">
      <c r="A89" s="7">
        <v>45813</v>
      </c>
      <c r="B89" t="s">
        <v>606</v>
      </c>
      <c r="C89" t="s">
        <v>607</v>
      </c>
      <c r="D89" t="s">
        <v>608</v>
      </c>
      <c r="E89" t="s">
        <v>609</v>
      </c>
      <c r="F89" t="s">
        <v>217</v>
      </c>
      <c r="G89">
        <v>264</v>
      </c>
      <c r="H89" t="s">
        <v>610</v>
      </c>
    </row>
    <row r="90" spans="1:8" x14ac:dyDescent="0.2">
      <c r="A90" s="7">
        <v>45782</v>
      </c>
      <c r="B90" t="s">
        <v>611</v>
      </c>
      <c r="C90" t="s">
        <v>612</v>
      </c>
      <c r="D90" t="s">
        <v>599</v>
      </c>
      <c r="E90" t="s">
        <v>613</v>
      </c>
      <c r="F90" t="s">
        <v>614</v>
      </c>
      <c r="G90">
        <v>659</v>
      </c>
      <c r="H90" t="s">
        <v>615</v>
      </c>
    </row>
    <row r="91" spans="1:8" x14ac:dyDescent="0.2">
      <c r="A91" s="7">
        <v>45693</v>
      </c>
      <c r="B91" t="s">
        <v>616</v>
      </c>
      <c r="C91" t="s">
        <v>617</v>
      </c>
      <c r="D91" t="s">
        <v>618</v>
      </c>
      <c r="E91" t="s">
        <v>619</v>
      </c>
      <c r="F91" t="s">
        <v>276</v>
      </c>
      <c r="G91">
        <v>717</v>
      </c>
      <c r="H91" t="s">
        <v>620</v>
      </c>
    </row>
    <row r="92" spans="1:8" x14ac:dyDescent="0.2">
      <c r="A92" s="7">
        <v>45662</v>
      </c>
      <c r="B92" t="s">
        <v>621</v>
      </c>
      <c r="C92" t="s">
        <v>622</v>
      </c>
      <c r="D92" t="s">
        <v>623</v>
      </c>
      <c r="E92" t="s">
        <v>624</v>
      </c>
      <c r="F92" t="s">
        <v>178</v>
      </c>
      <c r="G92">
        <v>186</v>
      </c>
      <c r="H92" t="s">
        <v>625</v>
      </c>
    </row>
    <row r="93" spans="1:8" x14ac:dyDescent="0.2">
      <c r="A93" t="s">
        <v>39</v>
      </c>
      <c r="B93" t="s">
        <v>626</v>
      </c>
      <c r="C93" t="s">
        <v>627</v>
      </c>
      <c r="D93" t="s">
        <v>628</v>
      </c>
      <c r="E93" t="s">
        <v>629</v>
      </c>
      <c r="F93" t="s">
        <v>630</v>
      </c>
      <c r="G93">
        <v>101</v>
      </c>
      <c r="H93" t="s">
        <v>631</v>
      </c>
    </row>
    <row r="94" spans="1:8" x14ac:dyDescent="0.2">
      <c r="A94" t="s">
        <v>40</v>
      </c>
      <c r="B94" t="s">
        <v>632</v>
      </c>
      <c r="C94" t="s">
        <v>633</v>
      </c>
      <c r="D94" t="s">
        <v>634</v>
      </c>
      <c r="E94" t="s">
        <v>635</v>
      </c>
      <c r="F94" t="s">
        <v>636</v>
      </c>
      <c r="G94">
        <v>775</v>
      </c>
      <c r="H94" t="s">
        <v>637</v>
      </c>
    </row>
    <row r="95" spans="1:8" x14ac:dyDescent="0.2">
      <c r="A95" t="s">
        <v>41</v>
      </c>
      <c r="B95" t="s">
        <v>638</v>
      </c>
      <c r="C95" t="s">
        <v>639</v>
      </c>
      <c r="D95" t="s">
        <v>640</v>
      </c>
      <c r="E95" t="s">
        <v>641</v>
      </c>
      <c r="F95" t="s">
        <v>636</v>
      </c>
      <c r="G95">
        <v>613</v>
      </c>
      <c r="H95" t="s">
        <v>642</v>
      </c>
    </row>
    <row r="96" spans="1:8" x14ac:dyDescent="0.2">
      <c r="A96" t="s">
        <v>42</v>
      </c>
      <c r="B96" t="s">
        <v>643</v>
      </c>
      <c r="C96" t="s">
        <v>644</v>
      </c>
      <c r="D96" t="s">
        <v>645</v>
      </c>
      <c r="E96" t="s">
        <v>646</v>
      </c>
      <c r="F96" t="s">
        <v>212</v>
      </c>
      <c r="G96">
        <v>119</v>
      </c>
      <c r="H96" t="s">
        <v>321</v>
      </c>
    </row>
    <row r="97" spans="1:8" x14ac:dyDescent="0.2">
      <c r="A97" t="s">
        <v>43</v>
      </c>
      <c r="B97" t="s">
        <v>647</v>
      </c>
      <c r="C97" t="s">
        <v>648</v>
      </c>
      <c r="D97" t="s">
        <v>649</v>
      </c>
      <c r="E97" t="s">
        <v>650</v>
      </c>
      <c r="F97" t="s">
        <v>282</v>
      </c>
      <c r="G97">
        <v>150</v>
      </c>
      <c r="H97" t="s">
        <v>500</v>
      </c>
    </row>
    <row r="98" spans="1:8" x14ac:dyDescent="0.2">
      <c r="A98" t="s">
        <v>44</v>
      </c>
      <c r="B98" t="s">
        <v>651</v>
      </c>
      <c r="C98" t="s">
        <v>652</v>
      </c>
      <c r="D98" t="s">
        <v>653</v>
      </c>
      <c r="E98" t="s">
        <v>654</v>
      </c>
      <c r="F98" t="s">
        <v>528</v>
      </c>
      <c r="G98">
        <v>590</v>
      </c>
      <c r="H98" t="s">
        <v>655</v>
      </c>
    </row>
    <row r="99" spans="1:8" x14ac:dyDescent="0.2">
      <c r="A99" t="s">
        <v>45</v>
      </c>
      <c r="B99" t="s">
        <v>656</v>
      </c>
      <c r="C99" t="s">
        <v>657</v>
      </c>
      <c r="D99" t="s">
        <v>658</v>
      </c>
      <c r="E99" t="s">
        <v>659</v>
      </c>
      <c r="F99" t="s">
        <v>660</v>
      </c>
      <c r="G99">
        <v>948</v>
      </c>
      <c r="H99" t="s">
        <v>661</v>
      </c>
    </row>
    <row r="100" spans="1:8" x14ac:dyDescent="0.2">
      <c r="A100" t="s">
        <v>46</v>
      </c>
      <c r="B100" t="s">
        <v>662</v>
      </c>
      <c r="C100" t="s">
        <v>663</v>
      </c>
      <c r="D100" t="s">
        <v>664</v>
      </c>
      <c r="E100" t="s">
        <v>665</v>
      </c>
      <c r="F100" t="s">
        <v>252</v>
      </c>
      <c r="G100">
        <v>368</v>
      </c>
      <c r="H100" t="s">
        <v>353</v>
      </c>
    </row>
    <row r="101" spans="1:8" x14ac:dyDescent="0.2">
      <c r="A101" t="s">
        <v>47</v>
      </c>
      <c r="B101" t="s">
        <v>666</v>
      </c>
      <c r="C101" t="s">
        <v>667</v>
      </c>
      <c r="D101" t="s">
        <v>668</v>
      </c>
      <c r="E101" t="s">
        <v>669</v>
      </c>
      <c r="F101" t="s">
        <v>476</v>
      </c>
      <c r="G101">
        <v>868</v>
      </c>
      <c r="H101" t="s">
        <v>670</v>
      </c>
    </row>
    <row r="102" spans="1:8" x14ac:dyDescent="0.2">
      <c r="A102" t="s">
        <v>48</v>
      </c>
      <c r="B102" t="s">
        <v>671</v>
      </c>
      <c r="C102" t="s">
        <v>672</v>
      </c>
      <c r="D102" t="s">
        <v>673</v>
      </c>
      <c r="E102" t="s">
        <v>674</v>
      </c>
      <c r="F102" t="s">
        <v>675</v>
      </c>
      <c r="G102">
        <v>484</v>
      </c>
      <c r="H102" t="s">
        <v>676</v>
      </c>
    </row>
    <row r="103" spans="1:8" x14ac:dyDescent="0.2">
      <c r="A103" t="s">
        <v>49</v>
      </c>
      <c r="B103" t="s">
        <v>677</v>
      </c>
      <c r="C103" t="s">
        <v>678</v>
      </c>
      <c r="D103" t="s">
        <v>679</v>
      </c>
      <c r="E103" t="s">
        <v>680</v>
      </c>
      <c r="F103" t="s">
        <v>346</v>
      </c>
      <c r="G103">
        <v>892</v>
      </c>
      <c r="H103" t="s">
        <v>681</v>
      </c>
    </row>
    <row r="104" spans="1:8" x14ac:dyDescent="0.2">
      <c r="A104" t="s">
        <v>50</v>
      </c>
      <c r="B104" t="s">
        <v>682</v>
      </c>
      <c r="C104" t="s">
        <v>683</v>
      </c>
      <c r="D104" t="s">
        <v>684</v>
      </c>
      <c r="E104" t="s">
        <v>685</v>
      </c>
      <c r="F104" t="s">
        <v>264</v>
      </c>
      <c r="G104">
        <v>33</v>
      </c>
      <c r="H104" t="s">
        <v>686</v>
      </c>
    </row>
    <row r="105" spans="1:8" x14ac:dyDescent="0.2">
      <c r="A105" s="7">
        <v>45965</v>
      </c>
      <c r="B105" t="s">
        <v>687</v>
      </c>
      <c r="C105" t="s">
        <v>688</v>
      </c>
      <c r="D105" t="s">
        <v>689</v>
      </c>
      <c r="E105" t="s">
        <v>690</v>
      </c>
      <c r="F105" t="s">
        <v>691</v>
      </c>
      <c r="G105">
        <v>866</v>
      </c>
      <c r="H105" t="s">
        <v>229</v>
      </c>
    </row>
    <row r="106" spans="1:8" x14ac:dyDescent="0.2">
      <c r="A106" s="7">
        <v>45934</v>
      </c>
      <c r="B106" t="s">
        <v>692</v>
      </c>
      <c r="C106" t="s">
        <v>693</v>
      </c>
      <c r="D106" t="s">
        <v>694</v>
      </c>
      <c r="E106" t="s">
        <v>695</v>
      </c>
      <c r="F106" t="s">
        <v>696</v>
      </c>
      <c r="G106">
        <v>331</v>
      </c>
      <c r="H106" t="s">
        <v>327</v>
      </c>
    </row>
    <row r="107" spans="1:8" x14ac:dyDescent="0.2">
      <c r="A107" s="7">
        <v>45904</v>
      </c>
      <c r="B107" t="s">
        <v>697</v>
      </c>
      <c r="C107" t="s">
        <v>698</v>
      </c>
      <c r="D107" t="s">
        <v>699</v>
      </c>
      <c r="E107" t="s">
        <v>698</v>
      </c>
      <c r="F107" t="s">
        <v>700</v>
      </c>
      <c r="G107">
        <v>867</v>
      </c>
      <c r="H107" t="s">
        <v>701</v>
      </c>
    </row>
    <row r="108" spans="1:8" x14ac:dyDescent="0.2">
      <c r="A108" s="7">
        <v>45873</v>
      </c>
      <c r="B108" t="s">
        <v>702</v>
      </c>
      <c r="C108" t="s">
        <v>703</v>
      </c>
      <c r="D108" t="s">
        <v>704</v>
      </c>
      <c r="E108" t="s">
        <v>705</v>
      </c>
      <c r="F108" t="s">
        <v>706</v>
      </c>
      <c r="G108">
        <v>816</v>
      </c>
      <c r="H108" t="s">
        <v>707</v>
      </c>
    </row>
    <row r="109" spans="1:8" x14ac:dyDescent="0.2">
      <c r="A109" s="7">
        <v>45842</v>
      </c>
      <c r="B109" t="s">
        <v>708</v>
      </c>
      <c r="C109" t="s">
        <v>709</v>
      </c>
      <c r="D109" t="s">
        <v>710</v>
      </c>
      <c r="E109" t="s">
        <v>711</v>
      </c>
      <c r="F109" t="s">
        <v>712</v>
      </c>
      <c r="G109">
        <v>611</v>
      </c>
      <c r="H109" t="s">
        <v>713</v>
      </c>
    </row>
    <row r="110" spans="1:8" x14ac:dyDescent="0.2">
      <c r="A110" s="7">
        <v>45751</v>
      </c>
      <c r="B110" t="s">
        <v>714</v>
      </c>
      <c r="C110" t="s">
        <v>715</v>
      </c>
      <c r="D110" t="s">
        <v>716</v>
      </c>
      <c r="E110" t="s">
        <v>717</v>
      </c>
      <c r="F110" t="s">
        <v>718</v>
      </c>
      <c r="G110">
        <v>965</v>
      </c>
      <c r="H110" t="s">
        <v>719</v>
      </c>
    </row>
    <row r="111" spans="1:8" x14ac:dyDescent="0.2">
      <c r="A111" s="7">
        <v>45720</v>
      </c>
      <c r="B111" t="s">
        <v>720</v>
      </c>
      <c r="C111" t="s">
        <v>721</v>
      </c>
      <c r="D111" t="s">
        <v>722</v>
      </c>
      <c r="E111" t="s">
        <v>722</v>
      </c>
      <c r="F111" t="s">
        <v>723</v>
      </c>
      <c r="G111">
        <v>986</v>
      </c>
      <c r="H111" t="s">
        <v>482</v>
      </c>
    </row>
    <row r="112" spans="1:8" x14ac:dyDescent="0.2">
      <c r="A112" s="7">
        <v>45692</v>
      </c>
      <c r="B112" t="s">
        <v>724</v>
      </c>
      <c r="C112" t="s">
        <v>725</v>
      </c>
      <c r="D112" t="s">
        <v>726</v>
      </c>
      <c r="E112" t="s">
        <v>727</v>
      </c>
      <c r="F112" t="s">
        <v>465</v>
      </c>
      <c r="G112">
        <v>14</v>
      </c>
      <c r="H112" t="s">
        <v>430</v>
      </c>
    </row>
    <row r="113" spans="1:8" x14ac:dyDescent="0.2">
      <c r="A113" s="7">
        <v>45661</v>
      </c>
      <c r="B113" t="s">
        <v>728</v>
      </c>
      <c r="C113" t="s">
        <v>729</v>
      </c>
      <c r="D113" t="s">
        <v>730</v>
      </c>
      <c r="E113" t="s">
        <v>731</v>
      </c>
      <c r="F113" t="s">
        <v>240</v>
      </c>
      <c r="G113">
        <v>609</v>
      </c>
      <c r="H113" t="s">
        <v>732</v>
      </c>
    </row>
    <row r="114" spans="1:8" x14ac:dyDescent="0.2">
      <c r="A114" t="s">
        <v>51</v>
      </c>
      <c r="B114" t="s">
        <v>733</v>
      </c>
      <c r="C114" t="s">
        <v>734</v>
      </c>
      <c r="D114" t="s">
        <v>735</v>
      </c>
      <c r="E114" t="s">
        <v>736</v>
      </c>
      <c r="F114" t="s">
        <v>558</v>
      </c>
      <c r="G114">
        <v>328</v>
      </c>
      <c r="H114" t="s">
        <v>235</v>
      </c>
    </row>
    <row r="115" spans="1:8" x14ac:dyDescent="0.2">
      <c r="A115" t="s">
        <v>52</v>
      </c>
      <c r="B115" t="s">
        <v>737</v>
      </c>
      <c r="C115" t="s">
        <v>738</v>
      </c>
      <c r="D115" t="s">
        <v>739</v>
      </c>
      <c r="E115" t="s">
        <v>740</v>
      </c>
      <c r="F115" t="s">
        <v>352</v>
      </c>
      <c r="G115">
        <v>662</v>
      </c>
      <c r="H115" t="s">
        <v>369</v>
      </c>
    </row>
    <row r="116" spans="1:8" x14ac:dyDescent="0.2">
      <c r="A116" t="s">
        <v>53</v>
      </c>
      <c r="B116" t="s">
        <v>741</v>
      </c>
      <c r="C116" t="s">
        <v>742</v>
      </c>
      <c r="D116" t="s">
        <v>743</v>
      </c>
      <c r="E116" t="s">
        <v>744</v>
      </c>
      <c r="F116" t="s">
        <v>745</v>
      </c>
      <c r="G116">
        <v>164</v>
      </c>
      <c r="H116" t="s">
        <v>746</v>
      </c>
    </row>
    <row r="117" spans="1:8" x14ac:dyDescent="0.2">
      <c r="A117" t="s">
        <v>54</v>
      </c>
      <c r="B117" t="s">
        <v>747</v>
      </c>
      <c r="C117" t="s">
        <v>748</v>
      </c>
      <c r="D117" t="s">
        <v>749</v>
      </c>
      <c r="E117" t="s">
        <v>750</v>
      </c>
      <c r="F117" t="s">
        <v>751</v>
      </c>
      <c r="G117">
        <v>228</v>
      </c>
      <c r="H117" t="s">
        <v>196</v>
      </c>
    </row>
    <row r="118" spans="1:8" x14ac:dyDescent="0.2">
      <c r="A118" t="s">
        <v>55</v>
      </c>
      <c r="B118" t="s">
        <v>752</v>
      </c>
      <c r="C118" t="s">
        <v>753</v>
      </c>
      <c r="D118" t="s">
        <v>754</v>
      </c>
      <c r="E118" t="s">
        <v>755</v>
      </c>
      <c r="F118" t="s">
        <v>614</v>
      </c>
      <c r="G118">
        <v>355</v>
      </c>
      <c r="H118" t="s">
        <v>756</v>
      </c>
    </row>
    <row r="119" spans="1:8" x14ac:dyDescent="0.2">
      <c r="A119" t="s">
        <v>56</v>
      </c>
      <c r="B119" t="s">
        <v>757</v>
      </c>
      <c r="C119" t="s">
        <v>758</v>
      </c>
      <c r="D119" t="s">
        <v>759</v>
      </c>
      <c r="E119" t="s">
        <v>760</v>
      </c>
      <c r="F119" t="s">
        <v>288</v>
      </c>
      <c r="G119">
        <v>766</v>
      </c>
      <c r="H119" t="s">
        <v>283</v>
      </c>
    </row>
    <row r="120" spans="1:8" x14ac:dyDescent="0.2">
      <c r="A120" t="s">
        <v>57</v>
      </c>
      <c r="B120" t="s">
        <v>761</v>
      </c>
      <c r="C120" t="s">
        <v>762</v>
      </c>
      <c r="D120" t="s">
        <v>763</v>
      </c>
      <c r="E120" t="s">
        <v>764</v>
      </c>
      <c r="F120" t="s">
        <v>675</v>
      </c>
      <c r="G120">
        <v>762</v>
      </c>
      <c r="H120" t="s">
        <v>398</v>
      </c>
    </row>
    <row r="121" spans="1:8" x14ac:dyDescent="0.2">
      <c r="A121" t="s">
        <v>58</v>
      </c>
      <c r="B121" t="s">
        <v>765</v>
      </c>
      <c r="C121" t="s">
        <v>766</v>
      </c>
      <c r="D121" t="s">
        <v>767</v>
      </c>
      <c r="E121" t="s">
        <v>768</v>
      </c>
      <c r="F121" t="s">
        <v>444</v>
      </c>
      <c r="G121">
        <v>958</v>
      </c>
      <c r="H121" t="s">
        <v>514</v>
      </c>
    </row>
    <row r="122" spans="1:8" x14ac:dyDescent="0.2">
      <c r="A122" t="s">
        <v>59</v>
      </c>
      <c r="B122" t="s">
        <v>769</v>
      </c>
      <c r="C122" t="s">
        <v>770</v>
      </c>
      <c r="D122" t="s">
        <v>771</v>
      </c>
      <c r="E122" t="s">
        <v>772</v>
      </c>
      <c r="F122" t="s">
        <v>172</v>
      </c>
      <c r="G122">
        <v>555</v>
      </c>
      <c r="H122" t="s">
        <v>686</v>
      </c>
    </row>
    <row r="123" spans="1:8" x14ac:dyDescent="0.2">
      <c r="A123" t="s">
        <v>60</v>
      </c>
      <c r="B123" t="s">
        <v>773</v>
      </c>
      <c r="C123" t="s">
        <v>774</v>
      </c>
      <c r="D123" t="s">
        <v>775</v>
      </c>
      <c r="E123" t="s">
        <v>776</v>
      </c>
      <c r="F123" t="s">
        <v>172</v>
      </c>
      <c r="G123">
        <v>41</v>
      </c>
      <c r="H123" t="s">
        <v>500</v>
      </c>
    </row>
    <row r="124" spans="1:8" x14ac:dyDescent="0.2">
      <c r="A124" t="s">
        <v>61</v>
      </c>
      <c r="B124" t="s">
        <v>777</v>
      </c>
      <c r="C124" t="s">
        <v>778</v>
      </c>
      <c r="D124" t="s">
        <v>779</v>
      </c>
      <c r="E124" t="s">
        <v>780</v>
      </c>
      <c r="F124" t="s">
        <v>781</v>
      </c>
      <c r="G124">
        <v>8</v>
      </c>
      <c r="H124" t="s">
        <v>610</v>
      </c>
    </row>
    <row r="125" spans="1:8" x14ac:dyDescent="0.2">
      <c r="A125" t="s">
        <v>62</v>
      </c>
      <c r="B125" t="s">
        <v>782</v>
      </c>
      <c r="C125" t="s">
        <v>783</v>
      </c>
      <c r="D125" t="s">
        <v>784</v>
      </c>
      <c r="E125" t="s">
        <v>785</v>
      </c>
      <c r="F125" t="s">
        <v>444</v>
      </c>
      <c r="G125">
        <v>660</v>
      </c>
      <c r="H125" t="s">
        <v>786</v>
      </c>
    </row>
    <row r="126" spans="1:8" x14ac:dyDescent="0.2">
      <c r="A126" t="s">
        <v>63</v>
      </c>
      <c r="B126" t="s">
        <v>787</v>
      </c>
      <c r="C126" t="s">
        <v>788</v>
      </c>
      <c r="D126" t="s">
        <v>789</v>
      </c>
      <c r="E126" t="s">
        <v>790</v>
      </c>
      <c r="F126" t="s">
        <v>207</v>
      </c>
      <c r="G126">
        <v>79</v>
      </c>
      <c r="H126" t="s">
        <v>791</v>
      </c>
    </row>
    <row r="127" spans="1:8" x14ac:dyDescent="0.2">
      <c r="A127" s="7">
        <v>45994</v>
      </c>
      <c r="B127" t="s">
        <v>792</v>
      </c>
      <c r="C127" t="s">
        <v>793</v>
      </c>
      <c r="D127" t="s">
        <v>794</v>
      </c>
      <c r="E127" t="s">
        <v>795</v>
      </c>
      <c r="F127" t="s">
        <v>252</v>
      </c>
      <c r="G127">
        <v>588</v>
      </c>
      <c r="H127" t="s">
        <v>796</v>
      </c>
    </row>
    <row r="128" spans="1:8" x14ac:dyDescent="0.2">
      <c r="A128" s="7">
        <v>45964</v>
      </c>
      <c r="B128" t="s">
        <v>797</v>
      </c>
      <c r="C128" t="s">
        <v>798</v>
      </c>
      <c r="D128" t="s">
        <v>799</v>
      </c>
      <c r="E128" t="s">
        <v>800</v>
      </c>
      <c r="F128" t="s">
        <v>246</v>
      </c>
      <c r="G128">
        <v>102</v>
      </c>
      <c r="H128" t="s">
        <v>719</v>
      </c>
    </row>
    <row r="129" spans="1:8" x14ac:dyDescent="0.2">
      <c r="A129" s="7">
        <v>45933</v>
      </c>
      <c r="B129" t="s">
        <v>801</v>
      </c>
      <c r="C129" t="s">
        <v>802</v>
      </c>
      <c r="D129" t="s">
        <v>803</v>
      </c>
      <c r="E129" t="s">
        <v>804</v>
      </c>
      <c r="F129" t="s">
        <v>805</v>
      </c>
      <c r="G129">
        <v>326</v>
      </c>
      <c r="H129" t="s">
        <v>806</v>
      </c>
    </row>
    <row r="130" spans="1:8" x14ac:dyDescent="0.2">
      <c r="A130" s="7">
        <v>45841</v>
      </c>
      <c r="B130" t="s">
        <v>742</v>
      </c>
      <c r="C130" t="s">
        <v>807</v>
      </c>
      <c r="D130" t="s">
        <v>808</v>
      </c>
      <c r="E130" t="s">
        <v>809</v>
      </c>
      <c r="F130" t="s">
        <v>201</v>
      </c>
      <c r="G130">
        <v>158</v>
      </c>
      <c r="H130" t="s">
        <v>810</v>
      </c>
    </row>
    <row r="131" spans="1:8" x14ac:dyDescent="0.2">
      <c r="A131" s="7">
        <v>45811</v>
      </c>
      <c r="B131" t="s">
        <v>811</v>
      </c>
      <c r="C131" t="s">
        <v>812</v>
      </c>
      <c r="D131" t="s">
        <v>813</v>
      </c>
      <c r="E131" t="s">
        <v>814</v>
      </c>
      <c r="F131" t="s">
        <v>331</v>
      </c>
      <c r="G131">
        <v>94</v>
      </c>
      <c r="H131" t="s">
        <v>815</v>
      </c>
    </row>
    <row r="132" spans="1:8" x14ac:dyDescent="0.2">
      <c r="A132" s="7">
        <v>45780</v>
      </c>
      <c r="B132" t="s">
        <v>816</v>
      </c>
      <c r="C132" t="s">
        <v>817</v>
      </c>
      <c r="D132" t="s">
        <v>818</v>
      </c>
      <c r="E132" t="s">
        <v>819</v>
      </c>
      <c r="F132" t="s">
        <v>352</v>
      </c>
      <c r="G132">
        <v>230</v>
      </c>
      <c r="H132" t="s">
        <v>167</v>
      </c>
    </row>
    <row r="133" spans="1:8" x14ac:dyDescent="0.2">
      <c r="A133" s="7">
        <v>45750</v>
      </c>
      <c r="B133" t="s">
        <v>820</v>
      </c>
      <c r="C133" t="s">
        <v>821</v>
      </c>
      <c r="D133" t="s">
        <v>822</v>
      </c>
      <c r="E133" t="s">
        <v>823</v>
      </c>
      <c r="F133" t="s">
        <v>824</v>
      </c>
      <c r="G133">
        <v>648</v>
      </c>
      <c r="H133" t="s">
        <v>327</v>
      </c>
    </row>
    <row r="134" spans="1:8" x14ac:dyDescent="0.2">
      <c r="A134" s="7">
        <v>45719</v>
      </c>
      <c r="B134" t="s">
        <v>825</v>
      </c>
      <c r="C134" t="s">
        <v>826</v>
      </c>
      <c r="D134" t="s">
        <v>827</v>
      </c>
      <c r="E134" t="s">
        <v>828</v>
      </c>
      <c r="F134" t="s">
        <v>207</v>
      </c>
      <c r="G134">
        <v>249</v>
      </c>
      <c r="H134" t="s">
        <v>327</v>
      </c>
    </row>
    <row r="135" spans="1:8" x14ac:dyDescent="0.2">
      <c r="A135" t="s">
        <v>64</v>
      </c>
      <c r="B135" t="s">
        <v>573</v>
      </c>
      <c r="C135" t="s">
        <v>829</v>
      </c>
      <c r="D135" t="s">
        <v>830</v>
      </c>
      <c r="E135" t="s">
        <v>831</v>
      </c>
      <c r="F135" t="s">
        <v>246</v>
      </c>
      <c r="G135">
        <v>744</v>
      </c>
      <c r="H135" t="s">
        <v>719</v>
      </c>
    </row>
    <row r="136" spans="1:8" x14ac:dyDescent="0.2">
      <c r="A136" t="s">
        <v>65</v>
      </c>
      <c r="B136" t="s">
        <v>832</v>
      </c>
      <c r="C136" t="s">
        <v>833</v>
      </c>
      <c r="D136" t="s">
        <v>834</v>
      </c>
      <c r="E136" t="s">
        <v>835</v>
      </c>
      <c r="F136" t="s">
        <v>207</v>
      </c>
      <c r="G136">
        <v>196</v>
      </c>
      <c r="H136" t="s">
        <v>655</v>
      </c>
    </row>
    <row r="137" spans="1:8" x14ac:dyDescent="0.2">
      <c r="A137" t="s">
        <v>66</v>
      </c>
      <c r="B137" t="s">
        <v>513</v>
      </c>
      <c r="C137" t="s">
        <v>836</v>
      </c>
      <c r="D137" t="s">
        <v>837</v>
      </c>
      <c r="E137" t="s">
        <v>838</v>
      </c>
      <c r="F137" t="s">
        <v>258</v>
      </c>
      <c r="G137">
        <v>321</v>
      </c>
      <c r="H137" t="s">
        <v>839</v>
      </c>
    </row>
    <row r="138" spans="1:8" x14ac:dyDescent="0.2">
      <c r="A138" t="s">
        <v>67</v>
      </c>
      <c r="B138" t="s">
        <v>840</v>
      </c>
      <c r="C138" t="s">
        <v>841</v>
      </c>
      <c r="D138" t="s">
        <v>842</v>
      </c>
      <c r="E138" t="s">
        <v>843</v>
      </c>
      <c r="F138" t="s">
        <v>288</v>
      </c>
      <c r="G138">
        <v>266</v>
      </c>
      <c r="H138" t="s">
        <v>271</v>
      </c>
    </row>
    <row r="139" spans="1:8" x14ac:dyDescent="0.2">
      <c r="A139" t="s">
        <v>68</v>
      </c>
      <c r="B139" t="s">
        <v>844</v>
      </c>
      <c r="C139" t="s">
        <v>845</v>
      </c>
      <c r="D139" t="s">
        <v>846</v>
      </c>
      <c r="E139" t="s">
        <v>847</v>
      </c>
      <c r="F139" t="s">
        <v>848</v>
      </c>
      <c r="G139">
        <v>737</v>
      </c>
      <c r="H139" t="s">
        <v>849</v>
      </c>
    </row>
    <row r="140" spans="1:8" x14ac:dyDescent="0.2">
      <c r="A140" t="s">
        <v>69</v>
      </c>
      <c r="B140" t="s">
        <v>850</v>
      </c>
      <c r="C140" t="s">
        <v>851</v>
      </c>
      <c r="D140" t="s">
        <v>852</v>
      </c>
      <c r="E140" t="s">
        <v>853</v>
      </c>
      <c r="F140" t="s">
        <v>465</v>
      </c>
      <c r="G140">
        <v>519</v>
      </c>
      <c r="H140" t="s">
        <v>854</v>
      </c>
    </row>
    <row r="141" spans="1:8" x14ac:dyDescent="0.2">
      <c r="A141" t="s">
        <v>70</v>
      </c>
      <c r="B141" t="s">
        <v>855</v>
      </c>
      <c r="C141" t="s">
        <v>856</v>
      </c>
      <c r="D141" t="s">
        <v>857</v>
      </c>
      <c r="E141" t="s">
        <v>858</v>
      </c>
      <c r="F141" t="s">
        <v>859</v>
      </c>
      <c r="G141">
        <v>554</v>
      </c>
      <c r="H141" t="s">
        <v>482</v>
      </c>
    </row>
    <row r="142" spans="1:8" x14ac:dyDescent="0.2">
      <c r="A142" t="s">
        <v>71</v>
      </c>
      <c r="B142" t="s">
        <v>860</v>
      </c>
      <c r="C142" t="s">
        <v>861</v>
      </c>
      <c r="D142" t="s">
        <v>862</v>
      </c>
      <c r="E142" t="s">
        <v>863</v>
      </c>
      <c r="F142" t="s">
        <v>864</v>
      </c>
      <c r="G142">
        <v>11</v>
      </c>
      <c r="H142" t="s">
        <v>218</v>
      </c>
    </row>
    <row r="143" spans="1:8" x14ac:dyDescent="0.2">
      <c r="A143" t="s">
        <v>72</v>
      </c>
      <c r="B143" t="s">
        <v>865</v>
      </c>
      <c r="C143" t="s">
        <v>866</v>
      </c>
      <c r="D143" t="s">
        <v>867</v>
      </c>
      <c r="E143" t="s">
        <v>866</v>
      </c>
      <c r="F143" t="s">
        <v>868</v>
      </c>
      <c r="G143">
        <v>749</v>
      </c>
      <c r="H143" t="s">
        <v>869</v>
      </c>
    </row>
    <row r="144" spans="1:8" x14ac:dyDescent="0.2">
      <c r="A144" t="s">
        <v>73</v>
      </c>
      <c r="B144" t="s">
        <v>870</v>
      </c>
      <c r="C144" t="s">
        <v>871</v>
      </c>
      <c r="D144" t="s">
        <v>872</v>
      </c>
      <c r="E144" t="s">
        <v>873</v>
      </c>
      <c r="F144" t="s">
        <v>868</v>
      </c>
      <c r="G144">
        <v>910</v>
      </c>
      <c r="H144" t="s">
        <v>874</v>
      </c>
    </row>
    <row r="145" spans="1:8" x14ac:dyDescent="0.2">
      <c r="A145" t="s">
        <v>74</v>
      </c>
      <c r="B145" t="s">
        <v>875</v>
      </c>
      <c r="C145" t="s">
        <v>870</v>
      </c>
      <c r="D145" t="s">
        <v>876</v>
      </c>
      <c r="E145" t="s">
        <v>877</v>
      </c>
      <c r="F145" t="s">
        <v>878</v>
      </c>
      <c r="G145">
        <v>921</v>
      </c>
      <c r="H145" t="s">
        <v>289</v>
      </c>
    </row>
    <row r="146" spans="1:8" x14ac:dyDescent="0.2">
      <c r="A146" s="7">
        <v>45993</v>
      </c>
      <c r="B146" t="s">
        <v>879</v>
      </c>
      <c r="C146" t="s">
        <v>880</v>
      </c>
      <c r="D146" t="s">
        <v>881</v>
      </c>
      <c r="E146" t="s">
        <v>882</v>
      </c>
      <c r="F146" t="s">
        <v>883</v>
      </c>
      <c r="G146">
        <v>76</v>
      </c>
      <c r="H146" t="s">
        <v>670</v>
      </c>
    </row>
    <row r="147" spans="1:8" x14ac:dyDescent="0.2">
      <c r="A147" s="7">
        <v>45963</v>
      </c>
      <c r="B147" t="s">
        <v>884</v>
      </c>
      <c r="C147" t="s">
        <v>885</v>
      </c>
      <c r="D147" t="s">
        <v>886</v>
      </c>
      <c r="E147" t="s">
        <v>887</v>
      </c>
      <c r="F147" t="s">
        <v>888</v>
      </c>
      <c r="G147">
        <v>56</v>
      </c>
      <c r="H147" t="s">
        <v>889</v>
      </c>
    </row>
    <row r="148" spans="1:8" x14ac:dyDescent="0.2">
      <c r="A148" s="7">
        <v>45932</v>
      </c>
      <c r="B148" t="s">
        <v>890</v>
      </c>
      <c r="C148" t="s">
        <v>891</v>
      </c>
      <c r="D148" t="s">
        <v>892</v>
      </c>
      <c r="E148" t="s">
        <v>893</v>
      </c>
      <c r="F148" t="s">
        <v>868</v>
      </c>
      <c r="G148">
        <v>48</v>
      </c>
      <c r="H148" t="s">
        <v>610</v>
      </c>
    </row>
    <row r="149" spans="1:8" x14ac:dyDescent="0.2">
      <c r="A149" s="7">
        <v>45840</v>
      </c>
      <c r="B149" t="s">
        <v>894</v>
      </c>
      <c r="C149" t="s">
        <v>895</v>
      </c>
      <c r="D149" t="s">
        <v>896</v>
      </c>
      <c r="E149" t="s">
        <v>897</v>
      </c>
      <c r="F149" t="s">
        <v>848</v>
      </c>
      <c r="G149">
        <v>788</v>
      </c>
      <c r="H149" t="s">
        <v>388</v>
      </c>
    </row>
    <row r="150" spans="1:8" x14ac:dyDescent="0.2">
      <c r="A150" s="7">
        <v>45810</v>
      </c>
      <c r="B150" t="s">
        <v>898</v>
      </c>
      <c r="C150" t="s">
        <v>899</v>
      </c>
      <c r="D150" t="s">
        <v>900</v>
      </c>
      <c r="E150" t="s">
        <v>901</v>
      </c>
      <c r="F150" t="s">
        <v>902</v>
      </c>
      <c r="G150">
        <v>771</v>
      </c>
      <c r="H150" t="s">
        <v>523</v>
      </c>
    </row>
    <row r="151" spans="1:8" x14ac:dyDescent="0.2">
      <c r="A151" s="7">
        <v>45779</v>
      </c>
      <c r="B151" t="s">
        <v>903</v>
      </c>
      <c r="C151" t="s">
        <v>904</v>
      </c>
      <c r="D151" t="s">
        <v>905</v>
      </c>
      <c r="E151" t="s">
        <v>906</v>
      </c>
      <c r="F151" t="s">
        <v>888</v>
      </c>
      <c r="G151">
        <v>653</v>
      </c>
      <c r="H151" t="s">
        <v>907</v>
      </c>
    </row>
    <row r="152" spans="1:8" x14ac:dyDescent="0.2">
      <c r="A152" s="7">
        <v>45749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457</v>
      </c>
      <c r="H152" t="s">
        <v>854</v>
      </c>
    </row>
    <row r="153" spans="1:8" x14ac:dyDescent="0.2">
      <c r="A153" s="7">
        <v>45718</v>
      </c>
      <c r="B153" t="s">
        <v>913</v>
      </c>
      <c r="C153" t="s">
        <v>914</v>
      </c>
      <c r="D153" t="s">
        <v>915</v>
      </c>
      <c r="E153" t="s">
        <v>916</v>
      </c>
      <c r="F153" t="s">
        <v>189</v>
      </c>
      <c r="G153">
        <v>857</v>
      </c>
      <c r="H153" t="s">
        <v>917</v>
      </c>
    </row>
    <row r="154" spans="1:8" x14ac:dyDescent="0.2">
      <c r="A154" t="s">
        <v>75</v>
      </c>
      <c r="B154" t="s">
        <v>918</v>
      </c>
      <c r="C154" t="s">
        <v>919</v>
      </c>
      <c r="D154" t="s">
        <v>920</v>
      </c>
      <c r="E154" t="s">
        <v>921</v>
      </c>
      <c r="F154" t="s">
        <v>172</v>
      </c>
      <c r="G154">
        <v>671</v>
      </c>
      <c r="H154" t="s">
        <v>922</v>
      </c>
    </row>
    <row r="155" spans="1:8" x14ac:dyDescent="0.2">
      <c r="A155" t="s">
        <v>76</v>
      </c>
      <c r="B155" t="s">
        <v>923</v>
      </c>
      <c r="C155" t="s">
        <v>924</v>
      </c>
      <c r="D155" t="s">
        <v>925</v>
      </c>
      <c r="E155" t="s">
        <v>926</v>
      </c>
      <c r="F155" t="s">
        <v>927</v>
      </c>
      <c r="G155">
        <v>281</v>
      </c>
      <c r="H155" t="s">
        <v>928</v>
      </c>
    </row>
    <row r="156" spans="1:8" x14ac:dyDescent="0.2">
      <c r="A156" t="s">
        <v>77</v>
      </c>
      <c r="B156" t="s">
        <v>929</v>
      </c>
      <c r="C156" t="s">
        <v>930</v>
      </c>
      <c r="D156" t="s">
        <v>931</v>
      </c>
      <c r="E156" t="s">
        <v>932</v>
      </c>
      <c r="F156" t="s">
        <v>595</v>
      </c>
      <c r="G156">
        <v>177</v>
      </c>
      <c r="H156" t="s">
        <v>596</v>
      </c>
    </row>
    <row r="157" spans="1:8" x14ac:dyDescent="0.2">
      <c r="A157" t="s">
        <v>78</v>
      </c>
      <c r="B157" t="s">
        <v>933</v>
      </c>
      <c r="C157" t="s">
        <v>934</v>
      </c>
      <c r="D157" t="s">
        <v>935</v>
      </c>
      <c r="E157" t="s">
        <v>936</v>
      </c>
      <c r="F157" t="s">
        <v>937</v>
      </c>
      <c r="G157">
        <v>433</v>
      </c>
      <c r="H157" t="s">
        <v>786</v>
      </c>
    </row>
    <row r="158" spans="1:8" x14ac:dyDescent="0.2">
      <c r="A158" t="s">
        <v>79</v>
      </c>
      <c r="B158" t="s">
        <v>938</v>
      </c>
      <c r="C158" t="s">
        <v>939</v>
      </c>
      <c r="D158" t="s">
        <v>940</v>
      </c>
      <c r="E158" t="s">
        <v>941</v>
      </c>
      <c r="F158" t="s">
        <v>195</v>
      </c>
      <c r="G158">
        <v>361</v>
      </c>
      <c r="H158" t="s">
        <v>353</v>
      </c>
    </row>
    <row r="159" spans="1:8" x14ac:dyDescent="0.2">
      <c r="A159" t="s">
        <v>80</v>
      </c>
      <c r="B159" t="s">
        <v>942</v>
      </c>
      <c r="C159" t="s">
        <v>943</v>
      </c>
      <c r="D159" t="s">
        <v>944</v>
      </c>
      <c r="E159" t="s">
        <v>945</v>
      </c>
      <c r="F159" t="s">
        <v>946</v>
      </c>
      <c r="G159">
        <v>604</v>
      </c>
      <c r="H159" t="s">
        <v>947</v>
      </c>
    </row>
    <row r="160" spans="1:8" x14ac:dyDescent="0.2">
      <c r="A160" t="s">
        <v>81</v>
      </c>
      <c r="B160" t="s">
        <v>948</v>
      </c>
      <c r="C160" t="s">
        <v>949</v>
      </c>
      <c r="D160" t="s">
        <v>950</v>
      </c>
      <c r="E160" t="s">
        <v>949</v>
      </c>
      <c r="F160" t="s">
        <v>951</v>
      </c>
      <c r="G160">
        <v>152</v>
      </c>
      <c r="H160" t="s">
        <v>179</v>
      </c>
    </row>
    <row r="161" spans="1:8" x14ac:dyDescent="0.2">
      <c r="A161" t="s">
        <v>82</v>
      </c>
      <c r="B161" t="s">
        <v>952</v>
      </c>
      <c r="C161" t="s">
        <v>953</v>
      </c>
      <c r="D161" t="s">
        <v>954</v>
      </c>
      <c r="E161" t="s">
        <v>955</v>
      </c>
      <c r="F161" t="s">
        <v>217</v>
      </c>
      <c r="G161">
        <v>195</v>
      </c>
      <c r="H161" t="s">
        <v>494</v>
      </c>
    </row>
    <row r="162" spans="1:8" x14ac:dyDescent="0.2">
      <c r="A162" t="s">
        <v>83</v>
      </c>
      <c r="B162" t="s">
        <v>956</v>
      </c>
      <c r="C162" t="s">
        <v>957</v>
      </c>
      <c r="D162" t="s">
        <v>958</v>
      </c>
      <c r="E162" t="s">
        <v>959</v>
      </c>
      <c r="F162" t="s">
        <v>745</v>
      </c>
      <c r="G162">
        <v>532</v>
      </c>
      <c r="H162" t="s">
        <v>960</v>
      </c>
    </row>
    <row r="163" spans="1:8" x14ac:dyDescent="0.2">
      <c r="A163" t="s">
        <v>84</v>
      </c>
      <c r="B163" t="s">
        <v>510</v>
      </c>
      <c r="C163" t="s">
        <v>961</v>
      </c>
      <c r="D163" t="s">
        <v>962</v>
      </c>
      <c r="E163" t="s">
        <v>963</v>
      </c>
      <c r="F163" t="s">
        <v>288</v>
      </c>
      <c r="G163">
        <v>70</v>
      </c>
      <c r="H163" t="s">
        <v>294</v>
      </c>
    </row>
    <row r="164" spans="1:8" x14ac:dyDescent="0.2">
      <c r="A164" t="s">
        <v>85</v>
      </c>
      <c r="B164" t="s">
        <v>831</v>
      </c>
      <c r="C164" t="s">
        <v>964</v>
      </c>
      <c r="D164" t="s">
        <v>965</v>
      </c>
      <c r="E164" t="s">
        <v>966</v>
      </c>
      <c r="F164" t="s">
        <v>258</v>
      </c>
      <c r="G164">
        <v>319</v>
      </c>
      <c r="H164" t="s">
        <v>967</v>
      </c>
    </row>
    <row r="165" spans="1:8" x14ac:dyDescent="0.2">
      <c r="A165" t="s">
        <v>86</v>
      </c>
      <c r="B165" t="s">
        <v>968</v>
      </c>
      <c r="C165" t="s">
        <v>969</v>
      </c>
      <c r="D165" t="s">
        <v>970</v>
      </c>
      <c r="E165" t="s">
        <v>971</v>
      </c>
      <c r="F165" t="s">
        <v>346</v>
      </c>
      <c r="G165">
        <v>900</v>
      </c>
      <c r="H165" t="s">
        <v>972</v>
      </c>
    </row>
    <row r="166" spans="1:8" x14ac:dyDescent="0.2">
      <c r="A166" t="s">
        <v>87</v>
      </c>
      <c r="B166" t="s">
        <v>973</v>
      </c>
      <c r="C166" t="s">
        <v>974</v>
      </c>
      <c r="D166" t="s">
        <v>975</v>
      </c>
      <c r="E166" t="s">
        <v>976</v>
      </c>
      <c r="F166" t="s">
        <v>217</v>
      </c>
      <c r="G166">
        <v>420</v>
      </c>
      <c r="H166" t="s">
        <v>839</v>
      </c>
    </row>
    <row r="167" spans="1:8" x14ac:dyDescent="0.2">
      <c r="A167" t="s">
        <v>88</v>
      </c>
      <c r="B167" t="s">
        <v>977</v>
      </c>
      <c r="C167" t="s">
        <v>978</v>
      </c>
      <c r="D167" t="s">
        <v>979</v>
      </c>
      <c r="E167" t="s">
        <v>980</v>
      </c>
      <c r="F167" t="s">
        <v>636</v>
      </c>
      <c r="G167">
        <v>910</v>
      </c>
      <c r="H167" t="s">
        <v>981</v>
      </c>
    </row>
    <row r="168" spans="1:8" x14ac:dyDescent="0.2">
      <c r="A168" s="7">
        <v>45931</v>
      </c>
      <c r="B168" t="s">
        <v>982</v>
      </c>
      <c r="C168" t="s">
        <v>983</v>
      </c>
      <c r="D168" t="s">
        <v>984</v>
      </c>
      <c r="E168" t="s">
        <v>985</v>
      </c>
      <c r="F168" t="s">
        <v>314</v>
      </c>
      <c r="G168">
        <v>105</v>
      </c>
      <c r="H168" t="s">
        <v>548</v>
      </c>
    </row>
    <row r="169" spans="1:8" x14ac:dyDescent="0.2">
      <c r="A169" s="7">
        <v>45870</v>
      </c>
      <c r="B169" t="s">
        <v>986</v>
      </c>
      <c r="C169" t="s">
        <v>987</v>
      </c>
      <c r="D169" t="s">
        <v>988</v>
      </c>
      <c r="E169" t="s">
        <v>989</v>
      </c>
      <c r="F169" t="s">
        <v>636</v>
      </c>
      <c r="G169">
        <v>304</v>
      </c>
      <c r="H169" t="s">
        <v>990</v>
      </c>
    </row>
    <row r="170" spans="1:8" x14ac:dyDescent="0.2">
      <c r="A170" s="7">
        <v>45839</v>
      </c>
      <c r="B170" t="s">
        <v>991</v>
      </c>
      <c r="C170" t="s">
        <v>992</v>
      </c>
      <c r="D170" t="s">
        <v>993</v>
      </c>
      <c r="E170" t="s">
        <v>994</v>
      </c>
      <c r="F170" t="s">
        <v>276</v>
      </c>
      <c r="G170">
        <v>393</v>
      </c>
      <c r="H170" t="s">
        <v>548</v>
      </c>
    </row>
    <row r="171" spans="1:8" x14ac:dyDescent="0.2">
      <c r="A171" s="7">
        <v>45809</v>
      </c>
      <c r="B171" t="s">
        <v>995</v>
      </c>
      <c r="C171" t="s">
        <v>996</v>
      </c>
      <c r="D171" t="s">
        <v>997</v>
      </c>
      <c r="E171" t="s">
        <v>998</v>
      </c>
      <c r="F171" t="s">
        <v>636</v>
      </c>
      <c r="G171">
        <v>679</v>
      </c>
      <c r="H171" t="s">
        <v>999</v>
      </c>
    </row>
    <row r="172" spans="1:8" x14ac:dyDescent="0.2">
      <c r="A172" s="7">
        <v>45717</v>
      </c>
      <c r="B172" t="s">
        <v>1000</v>
      </c>
      <c r="C172" t="s">
        <v>1001</v>
      </c>
      <c r="D172" t="s">
        <v>1002</v>
      </c>
      <c r="E172" t="s">
        <v>1003</v>
      </c>
      <c r="F172" t="s">
        <v>595</v>
      </c>
      <c r="G172">
        <v>888</v>
      </c>
      <c r="H172" t="s">
        <v>213</v>
      </c>
    </row>
    <row r="173" spans="1:8" x14ac:dyDescent="0.2">
      <c r="A173" s="7">
        <v>45689</v>
      </c>
      <c r="B173" t="s">
        <v>527</v>
      </c>
      <c r="C173" t="s">
        <v>525</v>
      </c>
      <c r="D173" t="s">
        <v>1004</v>
      </c>
      <c r="E173" t="s">
        <v>1005</v>
      </c>
      <c r="F173" t="s">
        <v>848</v>
      </c>
      <c r="G173">
        <v>203</v>
      </c>
      <c r="H173" t="s">
        <v>364</v>
      </c>
    </row>
    <row r="174" spans="1:8" x14ac:dyDescent="0.2">
      <c r="A174" t="s">
        <v>89</v>
      </c>
      <c r="B174" t="s">
        <v>1006</v>
      </c>
      <c r="C174" t="s">
        <v>1007</v>
      </c>
      <c r="D174" t="s">
        <v>1008</v>
      </c>
      <c r="E174" t="s">
        <v>1009</v>
      </c>
      <c r="F174" t="s">
        <v>397</v>
      </c>
      <c r="G174">
        <v>52</v>
      </c>
      <c r="H174" t="s">
        <v>369</v>
      </c>
    </row>
    <row r="175" spans="1:8" x14ac:dyDescent="0.2">
      <c r="A175" t="s">
        <v>90</v>
      </c>
      <c r="B175" t="s">
        <v>1010</v>
      </c>
      <c r="C175" t="s">
        <v>1011</v>
      </c>
      <c r="D175" t="s">
        <v>1012</v>
      </c>
      <c r="E175" t="s">
        <v>1013</v>
      </c>
      <c r="F175" t="s">
        <v>346</v>
      </c>
      <c r="G175">
        <v>578</v>
      </c>
      <c r="H175" t="s">
        <v>642</v>
      </c>
    </row>
    <row r="176" spans="1:8" x14ac:dyDescent="0.2">
      <c r="A176" t="s">
        <v>91</v>
      </c>
      <c r="B176" t="s">
        <v>1014</v>
      </c>
      <c r="C176" t="s">
        <v>1015</v>
      </c>
      <c r="D176" t="s">
        <v>1016</v>
      </c>
      <c r="E176" t="s">
        <v>1017</v>
      </c>
      <c r="F176" t="s">
        <v>282</v>
      </c>
      <c r="G176">
        <v>969</v>
      </c>
      <c r="H176" t="s">
        <v>1018</v>
      </c>
    </row>
    <row r="177" spans="1:8" x14ac:dyDescent="0.2">
      <c r="A177" t="s">
        <v>92</v>
      </c>
      <c r="B177" t="s">
        <v>1019</v>
      </c>
      <c r="C177" t="s">
        <v>1020</v>
      </c>
      <c r="D177" t="s">
        <v>1021</v>
      </c>
      <c r="E177" t="s">
        <v>1022</v>
      </c>
      <c r="F177" t="s">
        <v>951</v>
      </c>
      <c r="G177">
        <v>338</v>
      </c>
      <c r="H177" t="s">
        <v>1023</v>
      </c>
    </row>
    <row r="178" spans="1:8" x14ac:dyDescent="0.2">
      <c r="A178" t="s">
        <v>93</v>
      </c>
      <c r="B178" t="s">
        <v>1024</v>
      </c>
      <c r="C178" t="s">
        <v>1022</v>
      </c>
      <c r="D178" t="s">
        <v>1025</v>
      </c>
      <c r="E178" t="s">
        <v>1026</v>
      </c>
      <c r="F178" t="s">
        <v>912</v>
      </c>
      <c r="G178">
        <v>160</v>
      </c>
      <c r="H178" t="s">
        <v>179</v>
      </c>
    </row>
    <row r="179" spans="1:8" x14ac:dyDescent="0.2">
      <c r="A179" t="s">
        <v>94</v>
      </c>
      <c r="B179" t="s">
        <v>1027</v>
      </c>
      <c r="C179" t="s">
        <v>1028</v>
      </c>
      <c r="D179" t="s">
        <v>1029</v>
      </c>
      <c r="E179" t="s">
        <v>1030</v>
      </c>
      <c r="F179" t="s">
        <v>397</v>
      </c>
      <c r="G179">
        <v>635</v>
      </c>
      <c r="H179" t="s">
        <v>1031</v>
      </c>
    </row>
    <row r="180" spans="1:8" x14ac:dyDescent="0.2">
      <c r="A180" t="s">
        <v>95</v>
      </c>
      <c r="B180" t="s">
        <v>1032</v>
      </c>
      <c r="C180" t="s">
        <v>1033</v>
      </c>
      <c r="D180" t="s">
        <v>1034</v>
      </c>
      <c r="E180" t="s">
        <v>541</v>
      </c>
      <c r="F180" t="s">
        <v>723</v>
      </c>
      <c r="G180">
        <v>716</v>
      </c>
      <c r="H180" t="s">
        <v>1035</v>
      </c>
    </row>
    <row r="181" spans="1:8" x14ac:dyDescent="0.2">
      <c r="A181" t="s">
        <v>96</v>
      </c>
      <c r="B181" t="s">
        <v>1036</v>
      </c>
      <c r="C181" t="s">
        <v>1037</v>
      </c>
      <c r="D181" t="s">
        <v>1038</v>
      </c>
      <c r="E181" t="s">
        <v>1039</v>
      </c>
      <c r="F181" t="s">
        <v>183</v>
      </c>
      <c r="G181">
        <v>919</v>
      </c>
      <c r="H181" t="s">
        <v>1040</v>
      </c>
    </row>
    <row r="182" spans="1:8" x14ac:dyDescent="0.2">
      <c r="A182" t="s">
        <v>97</v>
      </c>
      <c r="B182" t="s">
        <v>1041</v>
      </c>
      <c r="C182" t="s">
        <v>1042</v>
      </c>
      <c r="D182" t="s">
        <v>1043</v>
      </c>
      <c r="E182" t="s">
        <v>1044</v>
      </c>
      <c r="F182" t="s">
        <v>1045</v>
      </c>
      <c r="G182">
        <v>248</v>
      </c>
      <c r="H182" t="s">
        <v>1035</v>
      </c>
    </row>
    <row r="183" spans="1:8" x14ac:dyDescent="0.2">
      <c r="A183" t="s">
        <v>98</v>
      </c>
      <c r="B183" t="s">
        <v>486</v>
      </c>
      <c r="C183" t="s">
        <v>1046</v>
      </c>
      <c r="D183" t="s">
        <v>1047</v>
      </c>
      <c r="E183" t="s">
        <v>1048</v>
      </c>
      <c r="F183" t="s">
        <v>605</v>
      </c>
      <c r="G183">
        <v>773</v>
      </c>
      <c r="H183" t="s">
        <v>1049</v>
      </c>
    </row>
    <row r="184" spans="1:8" x14ac:dyDescent="0.2">
      <c r="A184" t="s">
        <v>99</v>
      </c>
      <c r="B184" t="s">
        <v>1050</v>
      </c>
      <c r="C184" t="s">
        <v>1051</v>
      </c>
      <c r="D184" t="s">
        <v>1052</v>
      </c>
      <c r="E184" t="s">
        <v>1053</v>
      </c>
      <c r="F184" t="s">
        <v>258</v>
      </c>
      <c r="G184">
        <v>695</v>
      </c>
      <c r="H184" t="s">
        <v>1054</v>
      </c>
    </row>
    <row r="185" spans="1:8" x14ac:dyDescent="0.2">
      <c r="A185" t="s">
        <v>100</v>
      </c>
      <c r="B185" t="s">
        <v>1055</v>
      </c>
      <c r="C185" t="s">
        <v>1056</v>
      </c>
      <c r="D185" t="s">
        <v>1057</v>
      </c>
      <c r="E185" t="s">
        <v>1058</v>
      </c>
      <c r="F185" t="s">
        <v>902</v>
      </c>
      <c r="G185">
        <v>904</v>
      </c>
      <c r="H185" t="s">
        <v>253</v>
      </c>
    </row>
    <row r="186" spans="1:8" x14ac:dyDescent="0.2">
      <c r="A186" s="7">
        <v>45638</v>
      </c>
      <c r="B186" t="s">
        <v>1059</v>
      </c>
      <c r="C186" t="s">
        <v>1060</v>
      </c>
      <c r="D186" t="s">
        <v>446</v>
      </c>
      <c r="E186" t="s">
        <v>446</v>
      </c>
      <c r="F186" t="s">
        <v>864</v>
      </c>
      <c r="G186">
        <v>543</v>
      </c>
      <c r="H186" t="s">
        <v>1061</v>
      </c>
    </row>
    <row r="187" spans="1:8" x14ac:dyDescent="0.2">
      <c r="A187" s="7">
        <v>45608</v>
      </c>
      <c r="B187" t="s">
        <v>1062</v>
      </c>
      <c r="C187" t="s">
        <v>1063</v>
      </c>
      <c r="D187" t="s">
        <v>891</v>
      </c>
      <c r="E187" t="s">
        <v>1064</v>
      </c>
      <c r="F187" t="s">
        <v>1065</v>
      </c>
      <c r="G187">
        <v>677</v>
      </c>
      <c r="H187" t="s">
        <v>1066</v>
      </c>
    </row>
    <row r="188" spans="1:8" x14ac:dyDescent="0.2">
      <c r="A188" s="7">
        <v>45577</v>
      </c>
      <c r="B188" t="s">
        <v>934</v>
      </c>
      <c r="C188" t="s">
        <v>948</v>
      </c>
      <c r="D188" t="s">
        <v>1067</v>
      </c>
      <c r="E188" t="s">
        <v>1068</v>
      </c>
      <c r="F188" t="s">
        <v>595</v>
      </c>
      <c r="G188">
        <v>234</v>
      </c>
      <c r="H188" t="s">
        <v>388</v>
      </c>
    </row>
    <row r="189" spans="1:8" x14ac:dyDescent="0.2">
      <c r="A189" s="7">
        <v>45547</v>
      </c>
      <c r="B189" t="s">
        <v>1069</v>
      </c>
      <c r="C189" t="s">
        <v>1070</v>
      </c>
      <c r="D189" t="s">
        <v>1071</v>
      </c>
      <c r="E189" t="s">
        <v>1072</v>
      </c>
      <c r="F189" t="s">
        <v>946</v>
      </c>
      <c r="G189">
        <v>742</v>
      </c>
      <c r="H189" t="s">
        <v>756</v>
      </c>
    </row>
    <row r="190" spans="1:8" x14ac:dyDescent="0.2">
      <c r="A190" s="7">
        <v>45455</v>
      </c>
      <c r="B190" t="s">
        <v>1073</v>
      </c>
      <c r="C190" t="s">
        <v>872</v>
      </c>
      <c r="D190" t="s">
        <v>857</v>
      </c>
      <c r="E190" t="s">
        <v>1074</v>
      </c>
      <c r="F190" t="s">
        <v>864</v>
      </c>
      <c r="G190">
        <v>241</v>
      </c>
      <c r="H190" t="s">
        <v>1049</v>
      </c>
    </row>
    <row r="191" spans="1:8" x14ac:dyDescent="0.2">
      <c r="A191" s="7">
        <v>45424</v>
      </c>
      <c r="B191" t="s">
        <v>1075</v>
      </c>
      <c r="C191" t="s">
        <v>1076</v>
      </c>
      <c r="D191" t="s">
        <v>1077</v>
      </c>
      <c r="E191" t="s">
        <v>1078</v>
      </c>
      <c r="F191" t="s">
        <v>1065</v>
      </c>
      <c r="G191">
        <v>762</v>
      </c>
      <c r="H191" t="s">
        <v>1054</v>
      </c>
    </row>
    <row r="192" spans="1:8" x14ac:dyDescent="0.2">
      <c r="A192" s="7">
        <v>45394</v>
      </c>
      <c r="B192" t="s">
        <v>1079</v>
      </c>
      <c r="C192" t="s">
        <v>440</v>
      </c>
      <c r="D192" t="s">
        <v>1080</v>
      </c>
      <c r="E192" t="s">
        <v>1075</v>
      </c>
      <c r="F192" t="s">
        <v>745</v>
      </c>
      <c r="G192">
        <v>787</v>
      </c>
      <c r="H192" t="s">
        <v>1081</v>
      </c>
    </row>
    <row r="193" spans="1:8" x14ac:dyDescent="0.2">
      <c r="A193" s="7">
        <v>45363</v>
      </c>
      <c r="B193" t="s">
        <v>1082</v>
      </c>
      <c r="C193" t="s">
        <v>1083</v>
      </c>
      <c r="D193" t="s">
        <v>1084</v>
      </c>
      <c r="E193" t="s">
        <v>1085</v>
      </c>
      <c r="F193" t="s">
        <v>868</v>
      </c>
      <c r="G193">
        <v>906</v>
      </c>
      <c r="H193" t="s">
        <v>1086</v>
      </c>
    </row>
    <row r="194" spans="1:8" x14ac:dyDescent="0.2">
      <c r="A194" s="7">
        <v>45334</v>
      </c>
      <c r="B194" t="s">
        <v>1087</v>
      </c>
      <c r="C194" t="s">
        <v>1088</v>
      </c>
      <c r="D194" t="s">
        <v>1089</v>
      </c>
      <c r="E194" t="s">
        <v>1090</v>
      </c>
      <c r="F194" t="s">
        <v>864</v>
      </c>
      <c r="G194">
        <v>745</v>
      </c>
      <c r="H194" t="s">
        <v>1091</v>
      </c>
    </row>
    <row r="195" spans="1:8" x14ac:dyDescent="0.2">
      <c r="A195" t="s">
        <v>101</v>
      </c>
      <c r="B195" t="s">
        <v>1092</v>
      </c>
      <c r="C195" t="s">
        <v>1093</v>
      </c>
      <c r="D195" t="s">
        <v>1094</v>
      </c>
      <c r="E195" t="s">
        <v>884</v>
      </c>
      <c r="F195" t="s">
        <v>888</v>
      </c>
      <c r="G195">
        <v>177</v>
      </c>
      <c r="H195" t="s">
        <v>1095</v>
      </c>
    </row>
    <row r="196" spans="1:8" x14ac:dyDescent="0.2">
      <c r="A196" t="s">
        <v>102</v>
      </c>
      <c r="B196" t="s">
        <v>1096</v>
      </c>
      <c r="C196" t="s">
        <v>1097</v>
      </c>
      <c r="D196" t="s">
        <v>910</v>
      </c>
      <c r="E196" t="s">
        <v>1098</v>
      </c>
      <c r="F196" t="s">
        <v>946</v>
      </c>
      <c r="G196">
        <v>0</v>
      </c>
      <c r="H196" t="s">
        <v>972</v>
      </c>
    </row>
    <row r="197" spans="1:8" x14ac:dyDescent="0.2">
      <c r="A197" t="s">
        <v>103</v>
      </c>
      <c r="B197" t="s">
        <v>1099</v>
      </c>
      <c r="C197" t="s">
        <v>1100</v>
      </c>
      <c r="D197" t="s">
        <v>1101</v>
      </c>
      <c r="E197" t="s">
        <v>1102</v>
      </c>
      <c r="F197" t="s">
        <v>883</v>
      </c>
      <c r="G197">
        <v>621</v>
      </c>
      <c r="H197" t="s">
        <v>361</v>
      </c>
    </row>
    <row r="198" spans="1:8" x14ac:dyDescent="0.2">
      <c r="A198" t="s">
        <v>104</v>
      </c>
      <c r="B198" t="s">
        <v>485</v>
      </c>
      <c r="C198" t="s">
        <v>1103</v>
      </c>
      <c r="D198" t="s">
        <v>1104</v>
      </c>
      <c r="E198" t="s">
        <v>470</v>
      </c>
      <c r="F198" t="s">
        <v>745</v>
      </c>
      <c r="G198">
        <v>441</v>
      </c>
      <c r="H198" t="s">
        <v>713</v>
      </c>
    </row>
    <row r="199" spans="1:8" x14ac:dyDescent="0.2">
      <c r="A199" t="s">
        <v>105</v>
      </c>
      <c r="B199" t="s">
        <v>1105</v>
      </c>
      <c r="C199" t="s">
        <v>1106</v>
      </c>
      <c r="D199" t="s">
        <v>1107</v>
      </c>
      <c r="E199" t="s">
        <v>1108</v>
      </c>
      <c r="F199" t="s">
        <v>614</v>
      </c>
      <c r="G199">
        <v>226</v>
      </c>
      <c r="H199" t="s">
        <v>713</v>
      </c>
    </row>
    <row r="200" spans="1:8" x14ac:dyDescent="0.2">
      <c r="A200" t="s">
        <v>106</v>
      </c>
      <c r="B200" t="s">
        <v>1109</v>
      </c>
      <c r="C200" t="s">
        <v>1110</v>
      </c>
      <c r="D200" t="s">
        <v>1111</v>
      </c>
      <c r="E200" t="s">
        <v>1112</v>
      </c>
      <c r="F200" t="s">
        <v>1113</v>
      </c>
      <c r="G200">
        <v>750</v>
      </c>
      <c r="H200" t="s">
        <v>361</v>
      </c>
    </row>
    <row r="201" spans="1:8" x14ac:dyDescent="0.2">
      <c r="A201" t="s">
        <v>107</v>
      </c>
      <c r="B201" t="s">
        <v>1114</v>
      </c>
      <c r="C201" t="s">
        <v>1115</v>
      </c>
      <c r="D201" t="s">
        <v>1116</v>
      </c>
      <c r="E201" t="s">
        <v>1117</v>
      </c>
      <c r="F201" t="s">
        <v>848</v>
      </c>
      <c r="G201">
        <v>32</v>
      </c>
      <c r="H201" t="s">
        <v>839</v>
      </c>
    </row>
    <row r="202" spans="1:8" x14ac:dyDescent="0.2">
      <c r="A202" t="s">
        <v>108</v>
      </c>
      <c r="B202" t="s">
        <v>1118</v>
      </c>
      <c r="C202" t="s">
        <v>508</v>
      </c>
      <c r="D202" t="s">
        <v>1119</v>
      </c>
      <c r="E202" t="s">
        <v>1120</v>
      </c>
      <c r="F202" t="s">
        <v>781</v>
      </c>
      <c r="G202">
        <v>412</v>
      </c>
      <c r="H202" t="s">
        <v>548</v>
      </c>
    </row>
    <row r="203" spans="1:8" x14ac:dyDescent="0.2">
      <c r="A203" t="s">
        <v>109</v>
      </c>
      <c r="B203" t="s">
        <v>1121</v>
      </c>
      <c r="C203" t="s">
        <v>989</v>
      </c>
      <c r="D203" t="s">
        <v>1122</v>
      </c>
      <c r="E203" t="s">
        <v>1123</v>
      </c>
      <c r="F203" t="s">
        <v>595</v>
      </c>
      <c r="G203">
        <v>84</v>
      </c>
      <c r="H203" t="s">
        <v>670</v>
      </c>
    </row>
    <row r="204" spans="1:8" x14ac:dyDescent="0.2">
      <c r="A204" t="s">
        <v>110</v>
      </c>
      <c r="B204" t="s">
        <v>1124</v>
      </c>
      <c r="C204" t="s">
        <v>1125</v>
      </c>
      <c r="D204" t="s">
        <v>1126</v>
      </c>
      <c r="E204" t="s">
        <v>1127</v>
      </c>
      <c r="F204" t="s">
        <v>660</v>
      </c>
      <c r="G204">
        <v>988</v>
      </c>
      <c r="H204" t="s">
        <v>1128</v>
      </c>
    </row>
    <row r="205" spans="1:8" x14ac:dyDescent="0.2">
      <c r="A205" t="s">
        <v>111</v>
      </c>
      <c r="B205" t="s">
        <v>1129</v>
      </c>
      <c r="C205" t="s">
        <v>1130</v>
      </c>
      <c r="D205" t="s">
        <v>1131</v>
      </c>
      <c r="E205" t="s">
        <v>1132</v>
      </c>
      <c r="F205" t="s">
        <v>614</v>
      </c>
      <c r="G205">
        <v>904</v>
      </c>
      <c r="H205" t="s">
        <v>1133</v>
      </c>
    </row>
    <row r="206" spans="1:8" x14ac:dyDescent="0.2">
      <c r="A206" t="s">
        <v>112</v>
      </c>
      <c r="B206" t="s">
        <v>1134</v>
      </c>
      <c r="C206" t="s">
        <v>1135</v>
      </c>
      <c r="D206" t="s">
        <v>1136</v>
      </c>
      <c r="E206" t="s">
        <v>1137</v>
      </c>
      <c r="F206" t="s">
        <v>636</v>
      </c>
      <c r="G206">
        <v>388</v>
      </c>
      <c r="H206" t="s">
        <v>732</v>
      </c>
    </row>
    <row r="207" spans="1:8" x14ac:dyDescent="0.2">
      <c r="A207" s="7">
        <v>45637</v>
      </c>
      <c r="B207" t="s">
        <v>1138</v>
      </c>
      <c r="C207" t="s">
        <v>1139</v>
      </c>
      <c r="D207" t="s">
        <v>1140</v>
      </c>
      <c r="E207" t="s">
        <v>1141</v>
      </c>
      <c r="F207" t="s">
        <v>258</v>
      </c>
      <c r="G207">
        <v>6</v>
      </c>
      <c r="H207" t="s">
        <v>1142</v>
      </c>
    </row>
    <row r="208" spans="1:8" x14ac:dyDescent="0.2">
      <c r="A208" s="7">
        <v>45607</v>
      </c>
      <c r="B208" t="s">
        <v>1143</v>
      </c>
      <c r="C208" t="s">
        <v>1144</v>
      </c>
      <c r="D208" t="s">
        <v>480</v>
      </c>
      <c r="E208" t="s">
        <v>1145</v>
      </c>
      <c r="F208" t="s">
        <v>595</v>
      </c>
      <c r="G208">
        <v>586</v>
      </c>
      <c r="H208" t="s">
        <v>445</v>
      </c>
    </row>
    <row r="209" spans="1:8" x14ac:dyDescent="0.2">
      <c r="A209" s="7">
        <v>45515</v>
      </c>
      <c r="B209" t="s">
        <v>1146</v>
      </c>
      <c r="C209" t="s">
        <v>1147</v>
      </c>
      <c r="D209" t="s">
        <v>1146</v>
      </c>
      <c r="E209" t="s">
        <v>1148</v>
      </c>
      <c r="F209" t="s">
        <v>1113</v>
      </c>
      <c r="G209">
        <v>444</v>
      </c>
      <c r="H209" t="s">
        <v>1023</v>
      </c>
    </row>
    <row r="210" spans="1:8" x14ac:dyDescent="0.2">
      <c r="A210" s="7">
        <v>45484</v>
      </c>
      <c r="B210" t="s">
        <v>1149</v>
      </c>
      <c r="C210" t="s">
        <v>1150</v>
      </c>
      <c r="D210" t="s">
        <v>1037</v>
      </c>
      <c r="E210" t="s">
        <v>962</v>
      </c>
      <c r="F210" t="s">
        <v>636</v>
      </c>
      <c r="G210">
        <v>233</v>
      </c>
      <c r="H210" t="s">
        <v>849</v>
      </c>
    </row>
    <row r="211" spans="1:8" x14ac:dyDescent="0.2">
      <c r="A211" s="7">
        <v>45454</v>
      </c>
      <c r="B211" t="s">
        <v>970</v>
      </c>
      <c r="C211" t="s">
        <v>1151</v>
      </c>
      <c r="D211" t="s">
        <v>821</v>
      </c>
      <c r="E211" t="s">
        <v>1152</v>
      </c>
      <c r="F211" t="s">
        <v>264</v>
      </c>
      <c r="G211">
        <v>181</v>
      </c>
      <c r="H211" t="s">
        <v>494</v>
      </c>
    </row>
    <row r="212" spans="1:8" x14ac:dyDescent="0.2">
      <c r="A212" s="7">
        <v>45423</v>
      </c>
      <c r="B212" t="s">
        <v>1153</v>
      </c>
      <c r="C212" t="s">
        <v>1154</v>
      </c>
      <c r="D212" t="s">
        <v>1155</v>
      </c>
      <c r="E212" t="s">
        <v>1156</v>
      </c>
      <c r="F212" t="s">
        <v>927</v>
      </c>
      <c r="G212">
        <v>478</v>
      </c>
      <c r="H212" t="s">
        <v>786</v>
      </c>
    </row>
    <row r="213" spans="1:8" x14ac:dyDescent="0.2">
      <c r="A213" s="7">
        <v>45393</v>
      </c>
      <c r="B213" t="s">
        <v>1157</v>
      </c>
      <c r="C213" t="s">
        <v>1158</v>
      </c>
      <c r="D213" t="s">
        <v>1159</v>
      </c>
      <c r="E213" t="s">
        <v>1160</v>
      </c>
      <c r="F213" t="s">
        <v>614</v>
      </c>
      <c r="G213">
        <v>216</v>
      </c>
      <c r="H213" t="s">
        <v>364</v>
      </c>
    </row>
    <row r="214" spans="1:8" x14ac:dyDescent="0.2">
      <c r="A214" s="7">
        <v>45302</v>
      </c>
      <c r="B214" t="s">
        <v>1161</v>
      </c>
      <c r="C214" t="s">
        <v>1162</v>
      </c>
      <c r="D214" t="s">
        <v>1163</v>
      </c>
      <c r="E214" t="s">
        <v>1164</v>
      </c>
      <c r="F214" t="s">
        <v>883</v>
      </c>
      <c r="G214">
        <v>667</v>
      </c>
      <c r="H214" t="s">
        <v>304</v>
      </c>
    </row>
    <row r="215" spans="1:8" x14ac:dyDescent="0.2">
      <c r="A215" t="s">
        <v>113</v>
      </c>
      <c r="B215" t="s">
        <v>1165</v>
      </c>
      <c r="C215" t="s">
        <v>1166</v>
      </c>
      <c r="D215" t="s">
        <v>1167</v>
      </c>
      <c r="E215" t="s">
        <v>1168</v>
      </c>
      <c r="F215" t="s">
        <v>276</v>
      </c>
      <c r="G215">
        <v>182</v>
      </c>
      <c r="H215" t="s">
        <v>874</v>
      </c>
    </row>
    <row r="216" spans="1:8" x14ac:dyDescent="0.2">
      <c r="A216" t="s">
        <v>114</v>
      </c>
      <c r="B216" t="s">
        <v>1169</v>
      </c>
      <c r="C216" t="s">
        <v>1170</v>
      </c>
      <c r="D216" t="s">
        <v>1171</v>
      </c>
      <c r="E216" t="s">
        <v>1172</v>
      </c>
      <c r="F216" t="s">
        <v>951</v>
      </c>
      <c r="G216">
        <v>435</v>
      </c>
      <c r="H216" t="s">
        <v>1173</v>
      </c>
    </row>
    <row r="217" spans="1:8" x14ac:dyDescent="0.2">
      <c r="A217" t="s">
        <v>115</v>
      </c>
      <c r="B217" t="s">
        <v>1174</v>
      </c>
      <c r="C217" t="s">
        <v>1175</v>
      </c>
      <c r="D217" t="s">
        <v>540</v>
      </c>
      <c r="E217" t="s">
        <v>1032</v>
      </c>
      <c r="F217" t="s">
        <v>745</v>
      </c>
      <c r="G217">
        <v>899</v>
      </c>
      <c r="H217" t="s">
        <v>967</v>
      </c>
    </row>
    <row r="218" spans="1:8" x14ac:dyDescent="0.2">
      <c r="A218" t="s">
        <v>116</v>
      </c>
      <c r="B218" t="s">
        <v>1176</v>
      </c>
      <c r="C218" t="s">
        <v>1177</v>
      </c>
      <c r="D218" t="s">
        <v>1178</v>
      </c>
      <c r="E218" t="s">
        <v>1179</v>
      </c>
      <c r="F218" t="s">
        <v>888</v>
      </c>
      <c r="G218">
        <v>174</v>
      </c>
      <c r="H218" t="s">
        <v>1180</v>
      </c>
    </row>
    <row r="219" spans="1:8" x14ac:dyDescent="0.2">
      <c r="A219" t="s">
        <v>117</v>
      </c>
      <c r="B219" t="s">
        <v>1181</v>
      </c>
      <c r="C219" t="s">
        <v>1182</v>
      </c>
      <c r="D219" t="s">
        <v>1183</v>
      </c>
      <c r="E219" t="s">
        <v>1184</v>
      </c>
      <c r="F219" t="s">
        <v>636</v>
      </c>
      <c r="G219">
        <v>268</v>
      </c>
      <c r="H219" t="s">
        <v>1054</v>
      </c>
    </row>
    <row r="220" spans="1:8" x14ac:dyDescent="0.2">
      <c r="A220" t="s">
        <v>118</v>
      </c>
      <c r="B220" t="s">
        <v>1185</v>
      </c>
      <c r="C220" t="s">
        <v>1186</v>
      </c>
      <c r="D220" t="s">
        <v>1187</v>
      </c>
      <c r="E220" t="s">
        <v>1188</v>
      </c>
      <c r="F220" t="s">
        <v>946</v>
      </c>
      <c r="G220">
        <v>979</v>
      </c>
      <c r="H220" t="s">
        <v>173</v>
      </c>
    </row>
    <row r="221" spans="1:8" x14ac:dyDescent="0.2">
      <c r="A221" t="s">
        <v>119</v>
      </c>
      <c r="B221" t="s">
        <v>1189</v>
      </c>
      <c r="C221" t="s">
        <v>1190</v>
      </c>
      <c r="D221" t="s">
        <v>1191</v>
      </c>
      <c r="E221" t="s">
        <v>1192</v>
      </c>
      <c r="F221" t="s">
        <v>781</v>
      </c>
      <c r="G221">
        <v>314</v>
      </c>
      <c r="H221" t="s">
        <v>224</v>
      </c>
    </row>
    <row r="222" spans="1:8" x14ac:dyDescent="0.2">
      <c r="A222" t="s">
        <v>120</v>
      </c>
      <c r="B222" t="s">
        <v>1193</v>
      </c>
      <c r="C222" t="s">
        <v>1194</v>
      </c>
      <c r="D222" t="s">
        <v>1195</v>
      </c>
      <c r="E222" t="s">
        <v>1170</v>
      </c>
      <c r="F222" t="s">
        <v>946</v>
      </c>
      <c r="G222">
        <v>183</v>
      </c>
      <c r="H222" t="s">
        <v>1173</v>
      </c>
    </row>
    <row r="223" spans="1:8" x14ac:dyDescent="0.2">
      <c r="A223" t="s">
        <v>121</v>
      </c>
      <c r="B223" t="s">
        <v>1196</v>
      </c>
      <c r="C223" t="s">
        <v>1197</v>
      </c>
      <c r="D223" t="s">
        <v>1198</v>
      </c>
      <c r="E223" t="s">
        <v>1199</v>
      </c>
      <c r="F223" t="s">
        <v>859</v>
      </c>
      <c r="G223">
        <v>439</v>
      </c>
      <c r="H223" t="s">
        <v>1200</v>
      </c>
    </row>
    <row r="224" spans="1:8" x14ac:dyDescent="0.2">
      <c r="A224" t="s">
        <v>122</v>
      </c>
      <c r="B224" t="s">
        <v>1201</v>
      </c>
      <c r="C224" t="s">
        <v>821</v>
      </c>
      <c r="D224" t="s">
        <v>1176</v>
      </c>
      <c r="E224" t="s">
        <v>1202</v>
      </c>
      <c r="F224" t="s">
        <v>595</v>
      </c>
      <c r="G224">
        <v>416</v>
      </c>
      <c r="H224" t="s">
        <v>283</v>
      </c>
    </row>
    <row r="225" spans="1:8" x14ac:dyDescent="0.2">
      <c r="A225" t="s">
        <v>123</v>
      </c>
      <c r="B225" t="s">
        <v>1203</v>
      </c>
      <c r="C225" t="s">
        <v>1204</v>
      </c>
      <c r="D225" t="s">
        <v>1205</v>
      </c>
      <c r="E225" t="s">
        <v>1206</v>
      </c>
      <c r="F225" t="s">
        <v>946</v>
      </c>
      <c r="G225">
        <v>393</v>
      </c>
      <c r="H225" t="s">
        <v>610</v>
      </c>
    </row>
    <row r="226" spans="1:8" x14ac:dyDescent="0.2">
      <c r="A226" t="s">
        <v>124</v>
      </c>
      <c r="B226" t="s">
        <v>1207</v>
      </c>
      <c r="C226" t="s">
        <v>1208</v>
      </c>
      <c r="D226" t="s">
        <v>1209</v>
      </c>
      <c r="E226" t="s">
        <v>1210</v>
      </c>
      <c r="F226" t="s">
        <v>888</v>
      </c>
      <c r="G226">
        <v>725</v>
      </c>
      <c r="H226" t="s">
        <v>1211</v>
      </c>
    </row>
    <row r="227" spans="1:8" x14ac:dyDescent="0.2">
      <c r="A227" t="s">
        <v>125</v>
      </c>
      <c r="B227" t="s">
        <v>1202</v>
      </c>
      <c r="C227" t="s">
        <v>1212</v>
      </c>
      <c r="D227" t="s">
        <v>984</v>
      </c>
      <c r="E227" t="s">
        <v>1207</v>
      </c>
      <c r="F227" t="s">
        <v>240</v>
      </c>
      <c r="G227">
        <v>203</v>
      </c>
      <c r="H227" t="s">
        <v>732</v>
      </c>
    </row>
    <row r="228" spans="1:8" x14ac:dyDescent="0.2">
      <c r="A228" t="s">
        <v>126</v>
      </c>
      <c r="B228" t="s">
        <v>1213</v>
      </c>
      <c r="C228" t="s">
        <v>1214</v>
      </c>
      <c r="D228" t="s">
        <v>1215</v>
      </c>
      <c r="E228" t="s">
        <v>1216</v>
      </c>
      <c r="F228" t="s">
        <v>859</v>
      </c>
      <c r="G228">
        <v>217</v>
      </c>
      <c r="H228" t="s">
        <v>615</v>
      </c>
    </row>
    <row r="229" spans="1:8" x14ac:dyDescent="0.2">
      <c r="A229" s="7">
        <v>45606</v>
      </c>
      <c r="B229" t="s">
        <v>1217</v>
      </c>
      <c r="C229" t="s">
        <v>1218</v>
      </c>
      <c r="D229" t="s">
        <v>1219</v>
      </c>
      <c r="E229" t="s">
        <v>1220</v>
      </c>
      <c r="F229" t="s">
        <v>745</v>
      </c>
      <c r="G229">
        <v>267</v>
      </c>
      <c r="H229" t="s">
        <v>686</v>
      </c>
    </row>
    <row r="230" spans="1:8" x14ac:dyDescent="0.2">
      <c r="A230" s="7">
        <v>45575</v>
      </c>
      <c r="B230" t="s">
        <v>977</v>
      </c>
      <c r="C230" t="s">
        <v>1221</v>
      </c>
      <c r="D230" t="s">
        <v>1222</v>
      </c>
      <c r="E230" t="s">
        <v>1223</v>
      </c>
      <c r="F230" t="s">
        <v>937</v>
      </c>
      <c r="G230">
        <v>138</v>
      </c>
      <c r="H230" t="s">
        <v>981</v>
      </c>
    </row>
    <row r="231" spans="1:8" x14ac:dyDescent="0.2">
      <c r="A231" s="7">
        <v>45545</v>
      </c>
      <c r="B231" t="s">
        <v>1224</v>
      </c>
      <c r="C231" t="s">
        <v>1225</v>
      </c>
      <c r="D231" t="s">
        <v>1226</v>
      </c>
      <c r="E231" t="s">
        <v>1227</v>
      </c>
      <c r="F231" t="s">
        <v>595</v>
      </c>
      <c r="G231">
        <v>912</v>
      </c>
      <c r="H231" t="s">
        <v>1228</v>
      </c>
    </row>
    <row r="232" spans="1:8" x14ac:dyDescent="0.2">
      <c r="A232" s="7">
        <v>45514</v>
      </c>
      <c r="B232" t="s">
        <v>1229</v>
      </c>
      <c r="C232" t="s">
        <v>1230</v>
      </c>
      <c r="D232" t="s">
        <v>1231</v>
      </c>
      <c r="E232" t="s">
        <v>1232</v>
      </c>
      <c r="F232" t="s">
        <v>595</v>
      </c>
      <c r="G232">
        <v>398</v>
      </c>
      <c r="H232" t="s">
        <v>947</v>
      </c>
    </row>
    <row r="233" spans="1:8" x14ac:dyDescent="0.2">
      <c r="A233" s="7">
        <v>45483</v>
      </c>
      <c r="B233" t="s">
        <v>1233</v>
      </c>
      <c r="C233" t="s">
        <v>1234</v>
      </c>
      <c r="D233" t="s">
        <v>1235</v>
      </c>
      <c r="E233" t="s">
        <v>1236</v>
      </c>
      <c r="F233" t="s">
        <v>781</v>
      </c>
      <c r="G233">
        <v>964</v>
      </c>
      <c r="H233" t="s">
        <v>947</v>
      </c>
    </row>
    <row r="234" spans="1:8" x14ac:dyDescent="0.2">
      <c r="A234" s="7">
        <v>45392</v>
      </c>
      <c r="B234" t="s">
        <v>1237</v>
      </c>
      <c r="C234" t="s">
        <v>1238</v>
      </c>
      <c r="D234" t="s">
        <v>1239</v>
      </c>
      <c r="E234" t="s">
        <v>1240</v>
      </c>
      <c r="F234" t="s">
        <v>258</v>
      </c>
      <c r="G234">
        <v>5</v>
      </c>
      <c r="H234" t="s">
        <v>1241</v>
      </c>
    </row>
    <row r="235" spans="1:8" x14ac:dyDescent="0.2">
      <c r="A235" s="7">
        <v>45361</v>
      </c>
      <c r="B235" t="s">
        <v>1242</v>
      </c>
      <c r="C235" t="s">
        <v>1243</v>
      </c>
      <c r="D235" t="s">
        <v>768</v>
      </c>
      <c r="E235" t="s">
        <v>1244</v>
      </c>
      <c r="F235" t="s">
        <v>878</v>
      </c>
      <c r="G235">
        <v>846</v>
      </c>
      <c r="H235" t="s">
        <v>271</v>
      </c>
    </row>
    <row r="236" spans="1:8" x14ac:dyDescent="0.2">
      <c r="A236" s="7">
        <v>45332</v>
      </c>
      <c r="B236" t="s">
        <v>1245</v>
      </c>
      <c r="C236" t="s">
        <v>1246</v>
      </c>
      <c r="D236" t="s">
        <v>1247</v>
      </c>
      <c r="E236" t="s">
        <v>1248</v>
      </c>
      <c r="F236" t="s">
        <v>614</v>
      </c>
      <c r="G236">
        <v>97</v>
      </c>
      <c r="H236" t="s">
        <v>283</v>
      </c>
    </row>
    <row r="237" spans="1:8" x14ac:dyDescent="0.2">
      <c r="A237" s="7">
        <v>45301</v>
      </c>
      <c r="B237" t="s">
        <v>1249</v>
      </c>
      <c r="C237" t="s">
        <v>1250</v>
      </c>
      <c r="D237" t="s">
        <v>1251</v>
      </c>
      <c r="E237" t="s">
        <v>1252</v>
      </c>
      <c r="F237" t="s">
        <v>542</v>
      </c>
      <c r="G237">
        <v>668</v>
      </c>
      <c r="H237" t="s">
        <v>241</v>
      </c>
    </row>
    <row r="238" spans="1:8" x14ac:dyDescent="0.2">
      <c r="A238" t="s">
        <v>127</v>
      </c>
      <c r="B238" t="s">
        <v>1229</v>
      </c>
      <c r="C238" t="s">
        <v>1253</v>
      </c>
      <c r="D238" t="s">
        <v>1254</v>
      </c>
      <c r="E238" t="s">
        <v>1255</v>
      </c>
      <c r="F238" t="s">
        <v>178</v>
      </c>
      <c r="G238">
        <v>655</v>
      </c>
      <c r="H238" t="s">
        <v>874</v>
      </c>
    </row>
    <row r="239" spans="1:8" x14ac:dyDescent="0.2">
      <c r="A239" t="s">
        <v>128</v>
      </c>
      <c r="B239" t="s">
        <v>1256</v>
      </c>
      <c r="C239" t="s">
        <v>1257</v>
      </c>
      <c r="D239" t="s">
        <v>1229</v>
      </c>
      <c r="E239" t="s">
        <v>1258</v>
      </c>
      <c r="F239" t="s">
        <v>745</v>
      </c>
      <c r="G239">
        <v>100</v>
      </c>
      <c r="H239" t="s">
        <v>1259</v>
      </c>
    </row>
    <row r="240" spans="1:8" x14ac:dyDescent="0.2">
      <c r="A240" t="s">
        <v>129</v>
      </c>
      <c r="B240" t="s">
        <v>1253</v>
      </c>
      <c r="C240" t="s">
        <v>1260</v>
      </c>
      <c r="D240" t="s">
        <v>1246</v>
      </c>
      <c r="E240" t="s">
        <v>1261</v>
      </c>
      <c r="F240" t="s">
        <v>217</v>
      </c>
      <c r="G240">
        <v>336</v>
      </c>
      <c r="H240" t="s">
        <v>482</v>
      </c>
    </row>
    <row r="241" spans="1:8" x14ac:dyDescent="0.2">
      <c r="A241" t="s">
        <v>130</v>
      </c>
      <c r="B241" t="s">
        <v>1262</v>
      </c>
      <c r="C241" t="s">
        <v>1263</v>
      </c>
      <c r="D241" t="s">
        <v>1264</v>
      </c>
      <c r="E241" t="s">
        <v>1265</v>
      </c>
      <c r="F241" t="s">
        <v>614</v>
      </c>
      <c r="G241">
        <v>428</v>
      </c>
      <c r="H241" t="s">
        <v>321</v>
      </c>
    </row>
    <row r="242" spans="1:8" x14ac:dyDescent="0.2">
      <c r="A242" t="s">
        <v>131</v>
      </c>
      <c r="B242" t="s">
        <v>1266</v>
      </c>
      <c r="C242" t="s">
        <v>1267</v>
      </c>
      <c r="D242" t="s">
        <v>1268</v>
      </c>
      <c r="E242" t="s">
        <v>1233</v>
      </c>
      <c r="F242" t="s">
        <v>1113</v>
      </c>
      <c r="G242">
        <v>805</v>
      </c>
      <c r="H242" t="s">
        <v>990</v>
      </c>
    </row>
    <row r="243" spans="1:8" x14ac:dyDescent="0.2">
      <c r="A243" t="s">
        <v>132</v>
      </c>
      <c r="B243" t="s">
        <v>1269</v>
      </c>
      <c r="C243" t="s">
        <v>1270</v>
      </c>
      <c r="D243" t="s">
        <v>1239</v>
      </c>
      <c r="E243" t="s">
        <v>1271</v>
      </c>
      <c r="F243" t="s">
        <v>937</v>
      </c>
      <c r="G243">
        <v>116</v>
      </c>
      <c r="H243" t="s">
        <v>1272</v>
      </c>
    </row>
    <row r="244" spans="1:8" x14ac:dyDescent="0.2">
      <c r="A244" t="s">
        <v>133</v>
      </c>
      <c r="B244" t="s">
        <v>1273</v>
      </c>
      <c r="C244" t="s">
        <v>1274</v>
      </c>
      <c r="D244" t="s">
        <v>1275</v>
      </c>
      <c r="E244" t="s">
        <v>1276</v>
      </c>
      <c r="F244" t="s">
        <v>1277</v>
      </c>
      <c r="G244">
        <v>503</v>
      </c>
      <c r="H244" t="s">
        <v>719</v>
      </c>
    </row>
    <row r="245" spans="1:8" x14ac:dyDescent="0.2">
      <c r="A245" t="s">
        <v>134</v>
      </c>
      <c r="B245" t="s">
        <v>1278</v>
      </c>
      <c r="C245" t="s">
        <v>1279</v>
      </c>
      <c r="D245" t="s">
        <v>1254</v>
      </c>
      <c r="E245" t="s">
        <v>1280</v>
      </c>
      <c r="F245" t="s">
        <v>660</v>
      </c>
      <c r="G245">
        <v>315</v>
      </c>
      <c r="H245" t="s">
        <v>922</v>
      </c>
    </row>
    <row r="246" spans="1:8" x14ac:dyDescent="0.2">
      <c r="A246" t="s">
        <v>135</v>
      </c>
      <c r="B246" t="s">
        <v>1281</v>
      </c>
      <c r="C246" t="s">
        <v>1282</v>
      </c>
      <c r="D246" t="s">
        <v>1283</v>
      </c>
      <c r="E246" t="s">
        <v>1284</v>
      </c>
      <c r="F246" t="s">
        <v>270</v>
      </c>
      <c r="G246">
        <v>44</v>
      </c>
      <c r="H246" t="s">
        <v>1285</v>
      </c>
    </row>
    <row r="247" spans="1:8" x14ac:dyDescent="0.2">
      <c r="A247" t="s">
        <v>136</v>
      </c>
      <c r="B247" t="s">
        <v>1286</v>
      </c>
      <c r="C247" t="s">
        <v>1287</v>
      </c>
      <c r="D247" t="s">
        <v>1288</v>
      </c>
      <c r="E247" t="s">
        <v>1289</v>
      </c>
      <c r="F247" t="s">
        <v>781</v>
      </c>
      <c r="G247">
        <v>320</v>
      </c>
      <c r="H247" t="s">
        <v>494</v>
      </c>
    </row>
    <row r="248" spans="1:8" x14ac:dyDescent="0.2">
      <c r="A248" t="s">
        <v>137</v>
      </c>
      <c r="B248" t="s">
        <v>1290</v>
      </c>
      <c r="C248" t="s">
        <v>793</v>
      </c>
      <c r="D248" t="s">
        <v>1291</v>
      </c>
      <c r="E248" t="s">
        <v>1292</v>
      </c>
      <c r="F248" t="s">
        <v>859</v>
      </c>
      <c r="G248">
        <v>656</v>
      </c>
      <c r="H248" t="s">
        <v>637</v>
      </c>
    </row>
    <row r="249" spans="1:8" x14ac:dyDescent="0.2">
      <c r="A249" t="s">
        <v>138</v>
      </c>
      <c r="B249" t="s">
        <v>1293</v>
      </c>
      <c r="C249" t="s">
        <v>1294</v>
      </c>
      <c r="D249" t="s">
        <v>1295</v>
      </c>
      <c r="E249" t="s">
        <v>1296</v>
      </c>
      <c r="F249" t="s">
        <v>927</v>
      </c>
      <c r="G249">
        <v>310</v>
      </c>
      <c r="H249" t="s">
        <v>523</v>
      </c>
    </row>
    <row r="250" spans="1:8" x14ac:dyDescent="0.2">
      <c r="A250" s="7">
        <v>45635</v>
      </c>
      <c r="B250" t="s">
        <v>1297</v>
      </c>
      <c r="C250" t="s">
        <v>797</v>
      </c>
      <c r="D250" t="s">
        <v>1298</v>
      </c>
      <c r="E250" t="s">
        <v>1299</v>
      </c>
      <c r="F250" t="s">
        <v>223</v>
      </c>
      <c r="G250">
        <v>892</v>
      </c>
      <c r="H250" t="s">
        <v>756</v>
      </c>
    </row>
    <row r="251" spans="1:8" x14ac:dyDescent="0.2">
      <c r="A251" s="7">
        <v>45605</v>
      </c>
      <c r="B251" t="s">
        <v>1300</v>
      </c>
      <c r="C251" t="s">
        <v>1301</v>
      </c>
      <c r="D251" t="s">
        <v>1302</v>
      </c>
      <c r="E251" t="s">
        <v>1303</v>
      </c>
      <c r="F251" t="s">
        <v>660</v>
      </c>
      <c r="G251">
        <v>248</v>
      </c>
      <c r="H251" t="s">
        <v>707</v>
      </c>
    </row>
    <row r="252" spans="1:8" x14ac:dyDescent="0.2">
      <c r="A252" s="7">
        <v>45574</v>
      </c>
      <c r="B252" t="s">
        <v>1304</v>
      </c>
      <c r="C252" t="s">
        <v>1305</v>
      </c>
      <c r="D252" t="s">
        <v>1306</v>
      </c>
      <c r="E252" t="s">
        <v>1307</v>
      </c>
      <c r="F252" t="s">
        <v>859</v>
      </c>
      <c r="G252">
        <v>394</v>
      </c>
      <c r="H252" t="s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5F2-9F13-344F-9024-8960E48FF30D}">
  <dimension ref="A1:H252"/>
  <sheetViews>
    <sheetView workbookViewId="0">
      <selection activeCell="K42" sqref="K42"/>
    </sheetView>
  </sheetViews>
  <sheetFormatPr baseColWidth="10" defaultRowHeight="16" x14ac:dyDescent="0.2"/>
  <cols>
    <col min="1" max="1" width="10.5" bestFit="1" customWidth="1"/>
    <col min="2" max="5" width="8" bestFit="1" customWidth="1"/>
    <col min="6" max="6" width="7.1640625" bestFit="1" customWidth="1"/>
    <col min="7" max="7" width="4.1640625" bestFit="1" customWidth="1"/>
    <col min="8" max="8" width="4.83203125" bestFit="1" customWidth="1"/>
  </cols>
  <sheetData>
    <row r="1" spans="1:8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8" x14ac:dyDescent="0.2">
      <c r="A2" s="7">
        <v>45939</v>
      </c>
      <c r="B2" t="s">
        <v>1308</v>
      </c>
      <c r="C2" t="s">
        <v>1309</v>
      </c>
      <c r="D2" t="s">
        <v>1310</v>
      </c>
      <c r="E2" t="s">
        <v>1311</v>
      </c>
      <c r="F2" t="s">
        <v>1312</v>
      </c>
      <c r="G2">
        <v>437</v>
      </c>
      <c r="H2" t="s">
        <v>213</v>
      </c>
    </row>
    <row r="3" spans="1:8" x14ac:dyDescent="0.2">
      <c r="A3" s="7">
        <v>45909</v>
      </c>
      <c r="B3" t="s">
        <v>1313</v>
      </c>
      <c r="C3" t="s">
        <v>1314</v>
      </c>
      <c r="D3" t="s">
        <v>1315</v>
      </c>
      <c r="E3" t="s">
        <v>162</v>
      </c>
      <c r="F3" t="s">
        <v>1316</v>
      </c>
      <c r="G3">
        <v>556</v>
      </c>
      <c r="H3" t="s">
        <v>1317</v>
      </c>
    </row>
    <row r="4" spans="1:8" x14ac:dyDescent="0.2">
      <c r="A4" s="7">
        <v>45878</v>
      </c>
      <c r="B4" t="s">
        <v>1318</v>
      </c>
      <c r="C4" t="s">
        <v>1319</v>
      </c>
      <c r="D4" t="s">
        <v>1315</v>
      </c>
      <c r="E4" t="s">
        <v>1320</v>
      </c>
      <c r="F4" t="s">
        <v>1321</v>
      </c>
      <c r="G4">
        <v>228</v>
      </c>
      <c r="H4" t="s">
        <v>1322</v>
      </c>
    </row>
    <row r="5" spans="1:8" x14ac:dyDescent="0.2">
      <c r="A5" s="7">
        <v>45786</v>
      </c>
      <c r="B5" t="s">
        <v>1323</v>
      </c>
      <c r="C5" t="s">
        <v>1324</v>
      </c>
      <c r="D5" t="s">
        <v>1325</v>
      </c>
      <c r="E5" t="s">
        <v>1326</v>
      </c>
      <c r="F5" t="s">
        <v>1327</v>
      </c>
      <c r="G5">
        <v>575</v>
      </c>
      <c r="H5" t="s">
        <v>1328</v>
      </c>
    </row>
    <row r="6" spans="1:8" x14ac:dyDescent="0.2">
      <c r="A6" s="7">
        <v>45756</v>
      </c>
      <c r="B6" t="s">
        <v>1329</v>
      </c>
      <c r="C6" t="s">
        <v>1330</v>
      </c>
      <c r="D6" t="s">
        <v>1331</v>
      </c>
      <c r="E6" t="s">
        <v>165</v>
      </c>
      <c r="F6" t="s">
        <v>1321</v>
      </c>
      <c r="G6">
        <v>855</v>
      </c>
      <c r="H6" t="s">
        <v>1332</v>
      </c>
    </row>
    <row r="7" spans="1:8" x14ac:dyDescent="0.2">
      <c r="A7" s="7">
        <v>45725</v>
      </c>
      <c r="B7" t="s">
        <v>1333</v>
      </c>
      <c r="C7" t="s">
        <v>1334</v>
      </c>
      <c r="D7" t="s">
        <v>1335</v>
      </c>
      <c r="E7" t="s">
        <v>1336</v>
      </c>
      <c r="F7" t="s">
        <v>1327</v>
      </c>
      <c r="G7">
        <v>886</v>
      </c>
      <c r="H7" t="s">
        <v>1337</v>
      </c>
    </row>
    <row r="8" spans="1:8" x14ac:dyDescent="0.2">
      <c r="A8" s="7">
        <v>45697</v>
      </c>
      <c r="B8" t="s">
        <v>1338</v>
      </c>
      <c r="C8" t="s">
        <v>1335</v>
      </c>
      <c r="D8" t="s">
        <v>1339</v>
      </c>
      <c r="E8" t="s">
        <v>1340</v>
      </c>
      <c r="F8" t="s">
        <v>1321</v>
      </c>
      <c r="G8">
        <v>796</v>
      </c>
      <c r="H8" t="s">
        <v>1341</v>
      </c>
    </row>
    <row r="9" spans="1:8" x14ac:dyDescent="0.2">
      <c r="A9" t="s">
        <v>141</v>
      </c>
      <c r="B9" t="s">
        <v>1342</v>
      </c>
      <c r="C9" t="s">
        <v>1343</v>
      </c>
      <c r="D9" t="s">
        <v>1344</v>
      </c>
      <c r="E9" t="s">
        <v>1345</v>
      </c>
      <c r="F9" t="s">
        <v>1327</v>
      </c>
      <c r="G9">
        <v>709</v>
      </c>
      <c r="H9" t="s">
        <v>208</v>
      </c>
    </row>
    <row r="10" spans="1:8" x14ac:dyDescent="0.2">
      <c r="A10" t="s">
        <v>142</v>
      </c>
      <c r="B10" t="s">
        <v>1346</v>
      </c>
      <c r="C10" t="s">
        <v>1347</v>
      </c>
      <c r="D10" t="s">
        <v>1348</v>
      </c>
      <c r="E10" t="s">
        <v>1349</v>
      </c>
      <c r="F10" t="s">
        <v>1327</v>
      </c>
      <c r="G10">
        <v>384</v>
      </c>
      <c r="H10" t="s">
        <v>1350</v>
      </c>
    </row>
    <row r="11" spans="1:8" x14ac:dyDescent="0.2">
      <c r="A11" t="s">
        <v>143</v>
      </c>
      <c r="B11" t="s">
        <v>1351</v>
      </c>
      <c r="C11" t="s">
        <v>1352</v>
      </c>
      <c r="D11" t="s">
        <v>1353</v>
      </c>
      <c r="E11" t="s">
        <v>1354</v>
      </c>
      <c r="F11" t="s">
        <v>1327</v>
      </c>
      <c r="G11">
        <v>679</v>
      </c>
      <c r="H11" t="s">
        <v>1355</v>
      </c>
    </row>
    <row r="12" spans="1:8" x14ac:dyDescent="0.2">
      <c r="A12" t="s">
        <v>144</v>
      </c>
      <c r="B12" t="s">
        <v>210</v>
      </c>
      <c r="C12" t="s">
        <v>1356</v>
      </c>
      <c r="D12" t="s">
        <v>1357</v>
      </c>
      <c r="E12" t="s">
        <v>1358</v>
      </c>
      <c r="F12" t="s">
        <v>1327</v>
      </c>
      <c r="G12">
        <v>301</v>
      </c>
      <c r="H12" t="s">
        <v>1359</v>
      </c>
    </row>
    <row r="13" spans="1:8" x14ac:dyDescent="0.2">
      <c r="A13" t="s">
        <v>145</v>
      </c>
      <c r="B13" t="s">
        <v>176</v>
      </c>
      <c r="C13" t="s">
        <v>1360</v>
      </c>
      <c r="D13" t="s">
        <v>1361</v>
      </c>
      <c r="E13" t="s">
        <v>1362</v>
      </c>
      <c r="F13" t="s">
        <v>1327</v>
      </c>
      <c r="G13">
        <v>811</v>
      </c>
      <c r="H13" t="s">
        <v>1363</v>
      </c>
    </row>
    <row r="14" spans="1:8" x14ac:dyDescent="0.2">
      <c r="A14" t="s">
        <v>146</v>
      </c>
      <c r="B14" t="s">
        <v>1364</v>
      </c>
      <c r="C14" t="s">
        <v>1365</v>
      </c>
      <c r="D14" t="s">
        <v>1366</v>
      </c>
      <c r="E14" t="s">
        <v>1367</v>
      </c>
      <c r="F14" t="s">
        <v>1368</v>
      </c>
      <c r="G14">
        <v>24</v>
      </c>
      <c r="H14" t="s">
        <v>1369</v>
      </c>
    </row>
    <row r="15" spans="1:8" x14ac:dyDescent="0.2">
      <c r="A15" t="s">
        <v>147</v>
      </c>
      <c r="B15" t="s">
        <v>1370</v>
      </c>
      <c r="C15" t="s">
        <v>1371</v>
      </c>
      <c r="D15" t="s">
        <v>1372</v>
      </c>
      <c r="E15" t="s">
        <v>1373</v>
      </c>
      <c r="F15" t="s">
        <v>1374</v>
      </c>
      <c r="G15">
        <v>680</v>
      </c>
      <c r="H15" t="s">
        <v>1375</v>
      </c>
    </row>
    <row r="16" spans="1:8" x14ac:dyDescent="0.2">
      <c r="A16" t="s">
        <v>148</v>
      </c>
      <c r="B16" t="s">
        <v>1376</v>
      </c>
      <c r="C16" t="s">
        <v>1377</v>
      </c>
      <c r="D16" t="s">
        <v>1378</v>
      </c>
      <c r="E16" t="s">
        <v>1379</v>
      </c>
      <c r="F16" t="s">
        <v>1327</v>
      </c>
      <c r="G16">
        <v>876</v>
      </c>
      <c r="H16" t="s">
        <v>1380</v>
      </c>
    </row>
    <row r="17" spans="1:8" x14ac:dyDescent="0.2">
      <c r="A17" t="s">
        <v>149</v>
      </c>
      <c r="B17" t="s">
        <v>1381</v>
      </c>
      <c r="C17" t="s">
        <v>1382</v>
      </c>
      <c r="D17" t="s">
        <v>1383</v>
      </c>
      <c r="E17" t="s">
        <v>1384</v>
      </c>
      <c r="F17" t="s">
        <v>1374</v>
      </c>
      <c r="G17">
        <v>958</v>
      </c>
      <c r="H17" t="s">
        <v>1385</v>
      </c>
    </row>
    <row r="18" spans="1:8" x14ac:dyDescent="0.2">
      <c r="A18" t="s">
        <v>150</v>
      </c>
      <c r="B18" t="s">
        <v>1386</v>
      </c>
      <c r="C18" t="s">
        <v>1387</v>
      </c>
      <c r="D18" t="s">
        <v>1388</v>
      </c>
      <c r="E18" t="s">
        <v>1389</v>
      </c>
      <c r="F18" t="s">
        <v>1368</v>
      </c>
      <c r="G18">
        <v>463</v>
      </c>
      <c r="H18" t="s">
        <v>1390</v>
      </c>
    </row>
    <row r="19" spans="1:8" x14ac:dyDescent="0.2">
      <c r="A19" t="s">
        <v>151</v>
      </c>
      <c r="B19" t="s">
        <v>1391</v>
      </c>
      <c r="C19" t="s">
        <v>1392</v>
      </c>
      <c r="D19" t="s">
        <v>1393</v>
      </c>
      <c r="E19" t="s">
        <v>1394</v>
      </c>
      <c r="F19" t="s">
        <v>1327</v>
      </c>
      <c r="G19">
        <v>113</v>
      </c>
      <c r="H19" t="s">
        <v>1395</v>
      </c>
    </row>
    <row r="20" spans="1:8" x14ac:dyDescent="0.2">
      <c r="A20" t="s">
        <v>152</v>
      </c>
      <c r="B20" t="s">
        <v>260</v>
      </c>
      <c r="C20" t="s">
        <v>1396</v>
      </c>
      <c r="D20" t="s">
        <v>220</v>
      </c>
      <c r="E20" t="s">
        <v>1397</v>
      </c>
      <c r="F20" t="s">
        <v>1327</v>
      </c>
      <c r="G20">
        <v>210</v>
      </c>
      <c r="H20" t="s">
        <v>1398</v>
      </c>
    </row>
    <row r="21" spans="1:8" x14ac:dyDescent="0.2">
      <c r="A21" t="s">
        <v>153</v>
      </c>
      <c r="B21" t="s">
        <v>1399</v>
      </c>
      <c r="C21" t="s">
        <v>1400</v>
      </c>
      <c r="D21" t="s">
        <v>1401</v>
      </c>
      <c r="E21" t="s">
        <v>1402</v>
      </c>
      <c r="F21" t="s">
        <v>1327</v>
      </c>
      <c r="G21">
        <v>643</v>
      </c>
      <c r="H21" t="s">
        <v>332</v>
      </c>
    </row>
    <row r="22" spans="1:8" x14ac:dyDescent="0.2">
      <c r="A22" s="7">
        <v>45999</v>
      </c>
      <c r="B22" t="s">
        <v>1403</v>
      </c>
      <c r="C22" t="s">
        <v>260</v>
      </c>
      <c r="D22" t="s">
        <v>1404</v>
      </c>
      <c r="E22" t="s">
        <v>1405</v>
      </c>
      <c r="F22" t="s">
        <v>1368</v>
      </c>
      <c r="G22">
        <v>499</v>
      </c>
      <c r="H22" t="s">
        <v>1406</v>
      </c>
    </row>
    <row r="23" spans="1:8" x14ac:dyDescent="0.2">
      <c r="A23" s="7">
        <v>45969</v>
      </c>
      <c r="B23" t="s">
        <v>1407</v>
      </c>
      <c r="C23" t="s">
        <v>1408</v>
      </c>
      <c r="D23" t="s">
        <v>1409</v>
      </c>
      <c r="E23" t="s">
        <v>1410</v>
      </c>
      <c r="F23" t="s">
        <v>1327</v>
      </c>
      <c r="G23">
        <v>625</v>
      </c>
      <c r="H23" t="s">
        <v>1411</v>
      </c>
    </row>
    <row r="24" spans="1:8" x14ac:dyDescent="0.2">
      <c r="A24" s="7">
        <v>45877</v>
      </c>
      <c r="B24" t="s">
        <v>1412</v>
      </c>
      <c r="C24" t="s">
        <v>1413</v>
      </c>
      <c r="D24" t="s">
        <v>1414</v>
      </c>
      <c r="E24" t="s">
        <v>1415</v>
      </c>
      <c r="F24" t="s">
        <v>1374</v>
      </c>
      <c r="G24">
        <v>898</v>
      </c>
      <c r="H24" t="s">
        <v>1416</v>
      </c>
    </row>
    <row r="25" spans="1:8" x14ac:dyDescent="0.2">
      <c r="A25" s="7">
        <v>45846</v>
      </c>
      <c r="B25" t="s">
        <v>1417</v>
      </c>
      <c r="C25" t="s">
        <v>1418</v>
      </c>
      <c r="D25" t="s">
        <v>1419</v>
      </c>
      <c r="E25" t="s">
        <v>1420</v>
      </c>
      <c r="F25" t="s">
        <v>1321</v>
      </c>
      <c r="G25">
        <v>354</v>
      </c>
      <c r="H25" t="s">
        <v>327</v>
      </c>
    </row>
    <row r="26" spans="1:8" x14ac:dyDescent="0.2">
      <c r="A26" s="7">
        <v>45816</v>
      </c>
      <c r="B26" t="s">
        <v>1421</v>
      </c>
      <c r="C26" t="s">
        <v>1422</v>
      </c>
      <c r="D26" t="s">
        <v>1423</v>
      </c>
      <c r="E26" t="s">
        <v>1424</v>
      </c>
      <c r="F26" t="s">
        <v>1327</v>
      </c>
      <c r="G26">
        <v>85</v>
      </c>
      <c r="H26" t="s">
        <v>1425</v>
      </c>
    </row>
    <row r="27" spans="1:8" x14ac:dyDescent="0.2">
      <c r="A27" s="7">
        <v>45785</v>
      </c>
      <c r="B27" t="s">
        <v>1426</v>
      </c>
      <c r="C27" t="s">
        <v>1427</v>
      </c>
      <c r="D27" t="s">
        <v>1428</v>
      </c>
      <c r="E27" t="s">
        <v>1429</v>
      </c>
      <c r="F27" t="s">
        <v>1327</v>
      </c>
      <c r="G27">
        <v>641</v>
      </c>
      <c r="H27" t="s">
        <v>1430</v>
      </c>
    </row>
    <row r="28" spans="1:8" x14ac:dyDescent="0.2">
      <c r="A28" s="7">
        <v>45755</v>
      </c>
      <c r="B28" t="s">
        <v>1431</v>
      </c>
      <c r="C28" t="s">
        <v>1432</v>
      </c>
      <c r="D28" t="s">
        <v>1433</v>
      </c>
      <c r="E28" t="s">
        <v>1434</v>
      </c>
      <c r="F28" t="s">
        <v>1368</v>
      </c>
      <c r="G28">
        <v>654</v>
      </c>
      <c r="H28" t="s">
        <v>1435</v>
      </c>
    </row>
    <row r="29" spans="1:8" x14ac:dyDescent="0.2">
      <c r="A29" s="7">
        <v>45665</v>
      </c>
      <c r="B29" t="s">
        <v>1436</v>
      </c>
      <c r="C29" t="s">
        <v>1436</v>
      </c>
      <c r="D29" t="s">
        <v>1437</v>
      </c>
      <c r="E29" t="s">
        <v>1438</v>
      </c>
      <c r="F29" t="s">
        <v>1439</v>
      </c>
      <c r="G29">
        <v>864</v>
      </c>
      <c r="H29" t="s">
        <v>1440</v>
      </c>
    </row>
    <row r="30" spans="1:8" x14ac:dyDescent="0.2">
      <c r="A30" t="s">
        <v>1</v>
      </c>
      <c r="B30" t="s">
        <v>1441</v>
      </c>
      <c r="C30" t="s">
        <v>1442</v>
      </c>
      <c r="D30" t="s">
        <v>1443</v>
      </c>
      <c r="E30" t="s">
        <v>1444</v>
      </c>
      <c r="F30" t="s">
        <v>1445</v>
      </c>
      <c r="G30">
        <v>730</v>
      </c>
      <c r="H30" t="s">
        <v>1446</v>
      </c>
    </row>
    <row r="31" spans="1:8" x14ac:dyDescent="0.2">
      <c r="A31" t="s">
        <v>2</v>
      </c>
      <c r="B31" t="s">
        <v>1447</v>
      </c>
      <c r="C31" t="s">
        <v>1448</v>
      </c>
      <c r="D31" t="s">
        <v>1449</v>
      </c>
      <c r="E31" t="s">
        <v>1450</v>
      </c>
      <c r="F31" t="s">
        <v>1368</v>
      </c>
      <c r="G31">
        <v>588</v>
      </c>
      <c r="H31" t="s">
        <v>1451</v>
      </c>
    </row>
    <row r="32" spans="1:8" x14ac:dyDescent="0.2">
      <c r="A32" t="s">
        <v>3</v>
      </c>
      <c r="B32" t="s">
        <v>1452</v>
      </c>
      <c r="C32" t="s">
        <v>1453</v>
      </c>
      <c r="D32" t="s">
        <v>1454</v>
      </c>
      <c r="E32" t="s">
        <v>1455</v>
      </c>
      <c r="F32" t="s">
        <v>1368</v>
      </c>
      <c r="G32">
        <v>958</v>
      </c>
      <c r="H32" t="s">
        <v>1456</v>
      </c>
    </row>
    <row r="33" spans="1:8" x14ac:dyDescent="0.2">
      <c r="A33" t="s">
        <v>4</v>
      </c>
      <c r="B33" t="s">
        <v>1457</v>
      </c>
      <c r="C33" t="s">
        <v>1458</v>
      </c>
      <c r="D33" t="s">
        <v>1459</v>
      </c>
      <c r="E33" t="s">
        <v>1460</v>
      </c>
      <c r="F33" t="s">
        <v>1461</v>
      </c>
      <c r="G33">
        <v>580</v>
      </c>
      <c r="H33" t="s">
        <v>1462</v>
      </c>
    </row>
    <row r="34" spans="1:8" x14ac:dyDescent="0.2">
      <c r="A34" t="s">
        <v>5</v>
      </c>
      <c r="B34" t="s">
        <v>1463</v>
      </c>
      <c r="C34" t="s">
        <v>1338</v>
      </c>
      <c r="D34" t="s">
        <v>1464</v>
      </c>
      <c r="E34" t="s">
        <v>1465</v>
      </c>
      <c r="F34" t="s">
        <v>1327</v>
      </c>
      <c r="G34">
        <v>306</v>
      </c>
      <c r="H34" t="s">
        <v>1466</v>
      </c>
    </row>
    <row r="35" spans="1:8" x14ac:dyDescent="0.2">
      <c r="A35" t="s">
        <v>6</v>
      </c>
      <c r="B35" t="s">
        <v>291</v>
      </c>
      <c r="C35" t="s">
        <v>1467</v>
      </c>
      <c r="D35" t="s">
        <v>1468</v>
      </c>
      <c r="E35" t="s">
        <v>343</v>
      </c>
      <c r="F35" t="s">
        <v>1327</v>
      </c>
      <c r="G35">
        <v>952</v>
      </c>
      <c r="H35" t="s">
        <v>1469</v>
      </c>
    </row>
    <row r="36" spans="1:8" x14ac:dyDescent="0.2">
      <c r="A36" t="s">
        <v>7</v>
      </c>
      <c r="B36" t="s">
        <v>1470</v>
      </c>
      <c r="C36" t="s">
        <v>1471</v>
      </c>
      <c r="D36" t="s">
        <v>1472</v>
      </c>
      <c r="E36" t="s">
        <v>1471</v>
      </c>
      <c r="F36" t="s">
        <v>1321</v>
      </c>
      <c r="G36">
        <v>836</v>
      </c>
      <c r="H36" t="s">
        <v>523</v>
      </c>
    </row>
    <row r="37" spans="1:8" x14ac:dyDescent="0.2">
      <c r="A37" t="s">
        <v>8</v>
      </c>
      <c r="B37" t="s">
        <v>1473</v>
      </c>
      <c r="C37" t="s">
        <v>303</v>
      </c>
      <c r="D37" t="s">
        <v>1474</v>
      </c>
      <c r="E37" t="s">
        <v>1475</v>
      </c>
      <c r="F37" t="s">
        <v>1368</v>
      </c>
      <c r="G37">
        <v>955</v>
      </c>
      <c r="H37" t="s">
        <v>1476</v>
      </c>
    </row>
    <row r="38" spans="1:8" x14ac:dyDescent="0.2">
      <c r="A38" t="s">
        <v>9</v>
      </c>
      <c r="B38" t="s">
        <v>1477</v>
      </c>
      <c r="C38" t="s">
        <v>348</v>
      </c>
      <c r="D38" t="s">
        <v>1478</v>
      </c>
      <c r="E38" t="s">
        <v>1479</v>
      </c>
      <c r="F38" t="s">
        <v>1327</v>
      </c>
      <c r="G38">
        <v>558</v>
      </c>
      <c r="H38" t="s">
        <v>1480</v>
      </c>
    </row>
    <row r="39" spans="1:8" x14ac:dyDescent="0.2">
      <c r="A39" t="s">
        <v>10</v>
      </c>
      <c r="B39" t="s">
        <v>1481</v>
      </c>
      <c r="C39" t="s">
        <v>1482</v>
      </c>
      <c r="D39" t="s">
        <v>366</v>
      </c>
      <c r="E39" t="s">
        <v>1483</v>
      </c>
      <c r="F39" t="s">
        <v>1327</v>
      </c>
      <c r="G39">
        <v>970</v>
      </c>
      <c r="H39" t="s">
        <v>1484</v>
      </c>
    </row>
    <row r="40" spans="1:8" x14ac:dyDescent="0.2">
      <c r="A40" t="s">
        <v>11</v>
      </c>
      <c r="B40" t="s">
        <v>1485</v>
      </c>
      <c r="C40" t="s">
        <v>1486</v>
      </c>
      <c r="D40" t="s">
        <v>1487</v>
      </c>
      <c r="E40" t="s">
        <v>1488</v>
      </c>
      <c r="F40" t="s">
        <v>1327</v>
      </c>
      <c r="G40">
        <v>575</v>
      </c>
      <c r="H40" t="s">
        <v>1489</v>
      </c>
    </row>
    <row r="41" spans="1:8" x14ac:dyDescent="0.2">
      <c r="A41" t="s">
        <v>12</v>
      </c>
      <c r="B41" t="s">
        <v>1490</v>
      </c>
      <c r="C41" t="s">
        <v>1491</v>
      </c>
      <c r="D41" t="s">
        <v>1492</v>
      </c>
      <c r="E41" t="s">
        <v>1487</v>
      </c>
      <c r="F41" t="s">
        <v>1368</v>
      </c>
      <c r="G41">
        <v>667</v>
      </c>
      <c r="H41" t="s">
        <v>1493</v>
      </c>
    </row>
    <row r="42" spans="1:8" x14ac:dyDescent="0.2">
      <c r="A42" t="s">
        <v>13</v>
      </c>
      <c r="B42" t="s">
        <v>1494</v>
      </c>
      <c r="C42" t="s">
        <v>1495</v>
      </c>
      <c r="D42" t="s">
        <v>1496</v>
      </c>
      <c r="E42" t="s">
        <v>1496</v>
      </c>
      <c r="F42" t="s">
        <v>1327</v>
      </c>
      <c r="G42">
        <v>813</v>
      </c>
      <c r="H42" t="s">
        <v>1497</v>
      </c>
    </row>
    <row r="43" spans="1:8" x14ac:dyDescent="0.2">
      <c r="A43" t="s">
        <v>14</v>
      </c>
      <c r="B43" t="s">
        <v>1498</v>
      </c>
      <c r="C43" t="s">
        <v>1499</v>
      </c>
      <c r="D43" t="s">
        <v>1500</v>
      </c>
      <c r="E43" t="s">
        <v>1501</v>
      </c>
      <c r="F43" t="s">
        <v>1374</v>
      </c>
      <c r="G43">
        <v>590</v>
      </c>
      <c r="H43" t="s">
        <v>1502</v>
      </c>
    </row>
    <row r="44" spans="1:8" x14ac:dyDescent="0.2">
      <c r="A44" s="7">
        <v>45968</v>
      </c>
      <c r="B44" t="s">
        <v>1503</v>
      </c>
      <c r="C44" t="s">
        <v>1504</v>
      </c>
      <c r="D44" t="s">
        <v>1505</v>
      </c>
      <c r="E44" t="s">
        <v>1506</v>
      </c>
      <c r="F44" t="s">
        <v>1374</v>
      </c>
      <c r="G44">
        <v>739</v>
      </c>
      <c r="H44" t="s">
        <v>1507</v>
      </c>
    </row>
    <row r="45" spans="1:8" x14ac:dyDescent="0.2">
      <c r="A45" s="7">
        <v>45937</v>
      </c>
      <c r="B45" t="s">
        <v>1508</v>
      </c>
      <c r="C45" t="s">
        <v>1509</v>
      </c>
      <c r="D45" t="s">
        <v>1510</v>
      </c>
      <c r="E45" t="s">
        <v>1511</v>
      </c>
      <c r="F45" t="s">
        <v>1374</v>
      </c>
      <c r="G45">
        <v>559</v>
      </c>
      <c r="H45" t="s">
        <v>947</v>
      </c>
    </row>
    <row r="46" spans="1:8" x14ac:dyDescent="0.2">
      <c r="A46" s="7">
        <v>45907</v>
      </c>
      <c r="B46" t="s">
        <v>1512</v>
      </c>
      <c r="C46" t="s">
        <v>1491</v>
      </c>
      <c r="D46" t="s">
        <v>1513</v>
      </c>
      <c r="E46" t="s">
        <v>1514</v>
      </c>
      <c r="F46" t="s">
        <v>1327</v>
      </c>
      <c r="G46">
        <v>19</v>
      </c>
      <c r="H46" t="s">
        <v>1515</v>
      </c>
    </row>
    <row r="47" spans="1:8" x14ac:dyDescent="0.2">
      <c r="A47" s="7">
        <v>45876</v>
      </c>
      <c r="B47" t="s">
        <v>1516</v>
      </c>
      <c r="C47" t="s">
        <v>1517</v>
      </c>
      <c r="D47" t="s">
        <v>1518</v>
      </c>
      <c r="E47" t="s">
        <v>1519</v>
      </c>
      <c r="F47" t="s">
        <v>1368</v>
      </c>
      <c r="G47">
        <v>685</v>
      </c>
      <c r="H47" t="s">
        <v>1520</v>
      </c>
    </row>
    <row r="48" spans="1:8" x14ac:dyDescent="0.2">
      <c r="A48" s="7">
        <v>45845</v>
      </c>
      <c r="B48" t="s">
        <v>317</v>
      </c>
      <c r="C48" t="s">
        <v>1521</v>
      </c>
      <c r="D48" t="s">
        <v>1522</v>
      </c>
      <c r="E48" t="s">
        <v>1523</v>
      </c>
      <c r="F48" t="s">
        <v>1445</v>
      </c>
      <c r="G48">
        <v>472</v>
      </c>
      <c r="H48" t="s">
        <v>1524</v>
      </c>
    </row>
    <row r="49" spans="1:8" x14ac:dyDescent="0.2">
      <c r="A49" s="7">
        <v>45723</v>
      </c>
      <c r="B49" t="s">
        <v>1525</v>
      </c>
      <c r="C49" t="s">
        <v>1474</v>
      </c>
      <c r="D49" t="s">
        <v>1525</v>
      </c>
      <c r="E49" t="s">
        <v>1526</v>
      </c>
      <c r="F49" t="s">
        <v>1368</v>
      </c>
      <c r="G49">
        <v>229</v>
      </c>
      <c r="H49" t="s">
        <v>1527</v>
      </c>
    </row>
    <row r="50" spans="1:8" x14ac:dyDescent="0.2">
      <c r="A50" s="7">
        <v>45695</v>
      </c>
      <c r="B50" t="s">
        <v>1528</v>
      </c>
      <c r="C50" t="s">
        <v>1529</v>
      </c>
      <c r="D50" t="s">
        <v>1530</v>
      </c>
      <c r="E50" t="s">
        <v>1531</v>
      </c>
      <c r="F50" t="s">
        <v>1368</v>
      </c>
      <c r="G50">
        <v>920</v>
      </c>
      <c r="H50" t="s">
        <v>1532</v>
      </c>
    </row>
    <row r="51" spans="1:8" x14ac:dyDescent="0.2">
      <c r="A51" s="7">
        <v>45664</v>
      </c>
      <c r="B51" t="s">
        <v>1533</v>
      </c>
      <c r="C51" t="s">
        <v>1534</v>
      </c>
      <c r="D51" t="s">
        <v>1535</v>
      </c>
      <c r="E51" t="s">
        <v>1536</v>
      </c>
      <c r="F51" t="s">
        <v>1439</v>
      </c>
      <c r="G51">
        <v>39</v>
      </c>
      <c r="H51" t="s">
        <v>1489</v>
      </c>
    </row>
    <row r="52" spans="1:8" x14ac:dyDescent="0.2">
      <c r="A52" t="s">
        <v>15</v>
      </c>
      <c r="B52" t="s">
        <v>1537</v>
      </c>
      <c r="C52" t="s">
        <v>1538</v>
      </c>
      <c r="D52" t="s">
        <v>1539</v>
      </c>
      <c r="E52" t="s">
        <v>1540</v>
      </c>
      <c r="F52" t="s">
        <v>1439</v>
      </c>
      <c r="G52">
        <v>552</v>
      </c>
      <c r="H52" t="s">
        <v>1541</v>
      </c>
    </row>
    <row r="53" spans="1:8" x14ac:dyDescent="0.2">
      <c r="A53" t="s">
        <v>16</v>
      </c>
      <c r="B53" t="s">
        <v>1542</v>
      </c>
      <c r="C53" t="s">
        <v>1533</v>
      </c>
      <c r="D53" t="s">
        <v>1543</v>
      </c>
      <c r="E53" t="s">
        <v>1544</v>
      </c>
      <c r="F53" t="s">
        <v>1445</v>
      </c>
      <c r="G53">
        <v>933</v>
      </c>
      <c r="H53" t="s">
        <v>1545</v>
      </c>
    </row>
    <row r="54" spans="1:8" x14ac:dyDescent="0.2">
      <c r="A54" t="s">
        <v>17</v>
      </c>
      <c r="B54" t="s">
        <v>1546</v>
      </c>
      <c r="C54" t="s">
        <v>1547</v>
      </c>
      <c r="D54" t="s">
        <v>1548</v>
      </c>
      <c r="E54" t="s">
        <v>1549</v>
      </c>
      <c r="F54" t="s">
        <v>1368</v>
      </c>
      <c r="G54">
        <v>955</v>
      </c>
      <c r="H54" t="s">
        <v>1550</v>
      </c>
    </row>
    <row r="55" spans="1:8" x14ac:dyDescent="0.2">
      <c r="A55" t="s">
        <v>18</v>
      </c>
      <c r="B55" t="s">
        <v>1551</v>
      </c>
      <c r="C55" t="s">
        <v>1552</v>
      </c>
      <c r="D55" t="s">
        <v>1553</v>
      </c>
      <c r="E55" t="s">
        <v>919</v>
      </c>
      <c r="F55" t="s">
        <v>1316</v>
      </c>
      <c r="G55">
        <v>558</v>
      </c>
      <c r="H55" t="s">
        <v>1554</v>
      </c>
    </row>
    <row r="56" spans="1:8" x14ac:dyDescent="0.2">
      <c r="A56" t="s">
        <v>19</v>
      </c>
      <c r="B56" t="s">
        <v>1555</v>
      </c>
      <c r="C56" t="s">
        <v>1556</v>
      </c>
      <c r="D56" t="s">
        <v>1077</v>
      </c>
      <c r="E56" t="s">
        <v>1557</v>
      </c>
      <c r="F56" t="s">
        <v>1445</v>
      </c>
      <c r="G56">
        <v>360</v>
      </c>
      <c r="H56" t="s">
        <v>1558</v>
      </c>
    </row>
    <row r="57" spans="1:8" x14ac:dyDescent="0.2">
      <c r="A57" t="s">
        <v>20</v>
      </c>
      <c r="B57" t="s">
        <v>1559</v>
      </c>
      <c r="C57" t="s">
        <v>1082</v>
      </c>
      <c r="D57" t="s">
        <v>1560</v>
      </c>
      <c r="E57" t="s">
        <v>1561</v>
      </c>
      <c r="F57" t="s">
        <v>1439</v>
      </c>
      <c r="G57">
        <v>750</v>
      </c>
      <c r="H57" t="s">
        <v>1562</v>
      </c>
    </row>
    <row r="58" spans="1:8" x14ac:dyDescent="0.2">
      <c r="A58" t="s">
        <v>21</v>
      </c>
      <c r="B58" t="s">
        <v>1563</v>
      </c>
      <c r="C58" t="s">
        <v>1564</v>
      </c>
      <c r="D58" t="s">
        <v>1565</v>
      </c>
      <c r="E58" t="s">
        <v>1566</v>
      </c>
      <c r="F58" t="s">
        <v>1445</v>
      </c>
      <c r="G58">
        <v>447</v>
      </c>
      <c r="H58" t="s">
        <v>1567</v>
      </c>
    </row>
    <row r="59" spans="1:8" x14ac:dyDescent="0.2">
      <c r="A59" t="s">
        <v>22</v>
      </c>
      <c r="B59" t="s">
        <v>1019</v>
      </c>
      <c r="C59" t="s">
        <v>1564</v>
      </c>
      <c r="D59" t="s">
        <v>1568</v>
      </c>
      <c r="E59" t="s">
        <v>1569</v>
      </c>
      <c r="F59" t="s">
        <v>1368</v>
      </c>
      <c r="G59">
        <v>192</v>
      </c>
      <c r="H59" t="s">
        <v>548</v>
      </c>
    </row>
    <row r="60" spans="1:8" x14ac:dyDescent="0.2">
      <c r="A60" t="s">
        <v>23</v>
      </c>
      <c r="B60" t="s">
        <v>1570</v>
      </c>
      <c r="C60" t="s">
        <v>1571</v>
      </c>
      <c r="D60" t="s">
        <v>1572</v>
      </c>
      <c r="E60" t="s">
        <v>1145</v>
      </c>
      <c r="F60" t="s">
        <v>1573</v>
      </c>
      <c r="G60">
        <v>753</v>
      </c>
      <c r="H60" t="s">
        <v>1574</v>
      </c>
    </row>
    <row r="61" spans="1:8" x14ac:dyDescent="0.2">
      <c r="A61" t="s">
        <v>24</v>
      </c>
      <c r="B61" t="s">
        <v>1575</v>
      </c>
      <c r="C61" t="s">
        <v>1576</v>
      </c>
      <c r="D61" t="s">
        <v>1577</v>
      </c>
      <c r="E61" t="s">
        <v>1578</v>
      </c>
      <c r="F61" t="s">
        <v>1579</v>
      </c>
      <c r="G61">
        <v>221</v>
      </c>
      <c r="H61" t="s">
        <v>1580</v>
      </c>
    </row>
    <row r="62" spans="1:8" x14ac:dyDescent="0.2">
      <c r="A62" t="s">
        <v>25</v>
      </c>
      <c r="B62" t="s">
        <v>1581</v>
      </c>
      <c r="C62" t="s">
        <v>1582</v>
      </c>
      <c r="D62" t="s">
        <v>1583</v>
      </c>
      <c r="E62" t="s">
        <v>1584</v>
      </c>
      <c r="F62" t="s">
        <v>1445</v>
      </c>
      <c r="G62">
        <v>231</v>
      </c>
      <c r="H62" t="s">
        <v>553</v>
      </c>
    </row>
    <row r="63" spans="1:8" x14ac:dyDescent="0.2">
      <c r="A63" s="7">
        <v>45997</v>
      </c>
      <c r="B63" t="s">
        <v>1087</v>
      </c>
      <c r="C63" t="s">
        <v>1078</v>
      </c>
      <c r="D63" t="s">
        <v>1089</v>
      </c>
      <c r="E63" t="s">
        <v>1585</v>
      </c>
      <c r="F63" t="s">
        <v>1439</v>
      </c>
      <c r="G63">
        <v>968</v>
      </c>
      <c r="H63" t="s">
        <v>1586</v>
      </c>
    </row>
    <row r="64" spans="1:8" x14ac:dyDescent="0.2">
      <c r="A64" s="7">
        <v>45967</v>
      </c>
      <c r="B64" t="s">
        <v>1587</v>
      </c>
      <c r="C64" t="s">
        <v>1588</v>
      </c>
      <c r="D64" t="s">
        <v>1589</v>
      </c>
      <c r="E64" t="s">
        <v>1590</v>
      </c>
      <c r="F64" t="s">
        <v>1591</v>
      </c>
      <c r="G64">
        <v>207</v>
      </c>
      <c r="H64" t="s">
        <v>869</v>
      </c>
    </row>
    <row r="65" spans="1:8" x14ac:dyDescent="0.2">
      <c r="A65" s="7">
        <v>45936</v>
      </c>
      <c r="B65" t="s">
        <v>1592</v>
      </c>
      <c r="C65" t="s">
        <v>1593</v>
      </c>
      <c r="D65" t="s">
        <v>1594</v>
      </c>
      <c r="E65" t="s">
        <v>1595</v>
      </c>
      <c r="F65" t="s">
        <v>1439</v>
      </c>
      <c r="G65">
        <v>921</v>
      </c>
      <c r="H65" t="s">
        <v>1596</v>
      </c>
    </row>
    <row r="66" spans="1:8" x14ac:dyDescent="0.2">
      <c r="A66" s="7">
        <v>45906</v>
      </c>
      <c r="B66" t="s">
        <v>900</v>
      </c>
      <c r="C66" t="s">
        <v>1083</v>
      </c>
      <c r="D66" t="s">
        <v>1597</v>
      </c>
      <c r="E66" t="s">
        <v>1598</v>
      </c>
      <c r="F66" t="s">
        <v>1327</v>
      </c>
      <c r="G66">
        <v>883</v>
      </c>
      <c r="H66" t="s">
        <v>1599</v>
      </c>
    </row>
    <row r="67" spans="1:8" x14ac:dyDescent="0.2">
      <c r="A67" s="7">
        <v>45814</v>
      </c>
      <c r="B67" t="s">
        <v>1600</v>
      </c>
      <c r="C67" t="s">
        <v>1601</v>
      </c>
      <c r="D67" t="s">
        <v>1602</v>
      </c>
      <c r="E67" t="s">
        <v>1603</v>
      </c>
      <c r="F67" t="s">
        <v>1327</v>
      </c>
      <c r="G67">
        <v>624</v>
      </c>
      <c r="H67" t="s">
        <v>1604</v>
      </c>
    </row>
    <row r="68" spans="1:8" x14ac:dyDescent="0.2">
      <c r="A68" s="7">
        <v>45783</v>
      </c>
      <c r="B68" t="s">
        <v>1605</v>
      </c>
      <c r="C68" t="s">
        <v>1606</v>
      </c>
      <c r="D68" t="s">
        <v>1607</v>
      </c>
      <c r="E68" t="s">
        <v>1608</v>
      </c>
      <c r="F68" t="s">
        <v>1321</v>
      </c>
      <c r="G68">
        <v>142</v>
      </c>
      <c r="H68" t="s">
        <v>1609</v>
      </c>
    </row>
    <row r="69" spans="1:8" x14ac:dyDescent="0.2">
      <c r="A69" s="7">
        <v>45753</v>
      </c>
      <c r="B69" t="s">
        <v>1610</v>
      </c>
      <c r="C69" t="s">
        <v>502</v>
      </c>
      <c r="D69" t="s">
        <v>1611</v>
      </c>
      <c r="E69" t="s">
        <v>1612</v>
      </c>
      <c r="F69" t="s">
        <v>1327</v>
      </c>
      <c r="G69">
        <v>686</v>
      </c>
      <c r="H69" t="s">
        <v>1613</v>
      </c>
    </row>
    <row r="70" spans="1:8" x14ac:dyDescent="0.2">
      <c r="A70" s="7">
        <v>45722</v>
      </c>
      <c r="B70" t="s">
        <v>1614</v>
      </c>
      <c r="C70" t="s">
        <v>1615</v>
      </c>
      <c r="D70" t="s">
        <v>1616</v>
      </c>
      <c r="E70" t="s">
        <v>1617</v>
      </c>
      <c r="F70" t="s">
        <v>1327</v>
      </c>
      <c r="G70">
        <v>773</v>
      </c>
      <c r="H70" t="s">
        <v>1618</v>
      </c>
    </row>
    <row r="71" spans="1:8" x14ac:dyDescent="0.2">
      <c r="A71" s="7">
        <v>45694</v>
      </c>
      <c r="B71" t="s">
        <v>1619</v>
      </c>
      <c r="C71" t="s">
        <v>1620</v>
      </c>
      <c r="D71" t="s">
        <v>1621</v>
      </c>
      <c r="E71" t="s">
        <v>1622</v>
      </c>
      <c r="F71" t="s">
        <v>1327</v>
      </c>
      <c r="G71">
        <v>678</v>
      </c>
      <c r="H71" t="s">
        <v>1462</v>
      </c>
    </row>
    <row r="72" spans="1:8" x14ac:dyDescent="0.2">
      <c r="A72" t="s">
        <v>26</v>
      </c>
      <c r="B72" t="s">
        <v>1011</v>
      </c>
      <c r="C72" t="s">
        <v>1623</v>
      </c>
      <c r="D72" t="s">
        <v>1624</v>
      </c>
      <c r="E72" t="s">
        <v>1625</v>
      </c>
      <c r="F72" t="s">
        <v>1321</v>
      </c>
      <c r="G72">
        <v>930</v>
      </c>
      <c r="H72" t="s">
        <v>1626</v>
      </c>
    </row>
    <row r="73" spans="1:8" x14ac:dyDescent="0.2">
      <c r="A73" t="s">
        <v>27</v>
      </c>
      <c r="B73" t="s">
        <v>1627</v>
      </c>
      <c r="C73" t="s">
        <v>1628</v>
      </c>
      <c r="D73" t="s">
        <v>1629</v>
      </c>
      <c r="E73" t="s">
        <v>971</v>
      </c>
      <c r="F73" t="s">
        <v>1327</v>
      </c>
      <c r="G73">
        <v>833</v>
      </c>
      <c r="H73" t="s">
        <v>1630</v>
      </c>
    </row>
    <row r="74" spans="1:8" x14ac:dyDescent="0.2">
      <c r="A74" t="s">
        <v>28</v>
      </c>
      <c r="B74" t="s">
        <v>1631</v>
      </c>
      <c r="C74" t="s">
        <v>1620</v>
      </c>
      <c r="D74" t="s">
        <v>1632</v>
      </c>
      <c r="E74" t="s">
        <v>1633</v>
      </c>
      <c r="F74" t="s">
        <v>1321</v>
      </c>
      <c r="G74">
        <v>337</v>
      </c>
      <c r="H74" t="s">
        <v>1634</v>
      </c>
    </row>
    <row r="75" spans="1:8" x14ac:dyDescent="0.2">
      <c r="A75" t="s">
        <v>29</v>
      </c>
      <c r="B75" t="s">
        <v>1635</v>
      </c>
      <c r="C75" t="s">
        <v>1636</v>
      </c>
      <c r="D75" t="s">
        <v>1637</v>
      </c>
      <c r="E75" t="s">
        <v>969</v>
      </c>
      <c r="F75" t="s">
        <v>1368</v>
      </c>
      <c r="G75">
        <v>533</v>
      </c>
      <c r="H75" t="s">
        <v>1638</v>
      </c>
    </row>
    <row r="76" spans="1:8" x14ac:dyDescent="0.2">
      <c r="A76" t="s">
        <v>30</v>
      </c>
      <c r="B76" t="s">
        <v>1639</v>
      </c>
      <c r="C76" t="s">
        <v>1640</v>
      </c>
      <c r="D76" t="s">
        <v>1641</v>
      </c>
      <c r="E76" t="s">
        <v>1642</v>
      </c>
      <c r="F76" t="s">
        <v>1439</v>
      </c>
      <c r="G76">
        <v>303</v>
      </c>
      <c r="H76" t="s">
        <v>1643</v>
      </c>
    </row>
    <row r="77" spans="1:8" x14ac:dyDescent="0.2">
      <c r="A77" t="s">
        <v>31</v>
      </c>
      <c r="B77" t="s">
        <v>1644</v>
      </c>
      <c r="C77" t="s">
        <v>1645</v>
      </c>
      <c r="D77" t="s">
        <v>1646</v>
      </c>
      <c r="E77" t="s">
        <v>1647</v>
      </c>
      <c r="F77" t="s">
        <v>1439</v>
      </c>
      <c r="G77">
        <v>368</v>
      </c>
      <c r="H77" t="s">
        <v>1648</v>
      </c>
    </row>
    <row r="78" spans="1:8" x14ac:dyDescent="0.2">
      <c r="A78" t="s">
        <v>32</v>
      </c>
      <c r="B78" t="s">
        <v>1649</v>
      </c>
      <c r="C78" t="s">
        <v>1650</v>
      </c>
      <c r="D78" t="s">
        <v>1651</v>
      </c>
      <c r="E78" t="s">
        <v>1652</v>
      </c>
      <c r="F78" t="s">
        <v>1445</v>
      </c>
      <c r="G78">
        <v>124</v>
      </c>
      <c r="H78" t="s">
        <v>1653</v>
      </c>
    </row>
    <row r="79" spans="1:8" x14ac:dyDescent="0.2">
      <c r="A79" t="s">
        <v>33</v>
      </c>
      <c r="B79" t="s">
        <v>1608</v>
      </c>
      <c r="C79" t="s">
        <v>1654</v>
      </c>
      <c r="D79" t="s">
        <v>1655</v>
      </c>
      <c r="E79" t="s">
        <v>1656</v>
      </c>
      <c r="F79" t="s">
        <v>1657</v>
      </c>
      <c r="G79">
        <v>340</v>
      </c>
      <c r="H79" t="s">
        <v>1658</v>
      </c>
    </row>
    <row r="80" spans="1:8" x14ac:dyDescent="0.2">
      <c r="A80" t="s">
        <v>34</v>
      </c>
      <c r="B80" t="s">
        <v>1659</v>
      </c>
      <c r="C80" t="s">
        <v>1660</v>
      </c>
      <c r="D80" t="s">
        <v>1661</v>
      </c>
      <c r="E80" t="s">
        <v>1662</v>
      </c>
      <c r="F80" t="s">
        <v>1368</v>
      </c>
      <c r="G80">
        <v>753</v>
      </c>
      <c r="H80" t="s">
        <v>1663</v>
      </c>
    </row>
    <row r="81" spans="1:8" x14ac:dyDescent="0.2">
      <c r="A81" t="s">
        <v>35</v>
      </c>
      <c r="B81" t="s">
        <v>1664</v>
      </c>
      <c r="C81" t="s">
        <v>1665</v>
      </c>
      <c r="D81" t="s">
        <v>1666</v>
      </c>
      <c r="E81" t="s">
        <v>1667</v>
      </c>
      <c r="F81" t="s">
        <v>1327</v>
      </c>
      <c r="G81">
        <v>596</v>
      </c>
      <c r="H81" t="s">
        <v>1668</v>
      </c>
    </row>
    <row r="82" spans="1:8" x14ac:dyDescent="0.2">
      <c r="A82" t="s">
        <v>36</v>
      </c>
      <c r="B82" t="s">
        <v>1669</v>
      </c>
      <c r="C82" t="s">
        <v>1670</v>
      </c>
      <c r="D82" t="s">
        <v>1671</v>
      </c>
      <c r="E82" t="s">
        <v>1672</v>
      </c>
      <c r="F82" t="s">
        <v>1327</v>
      </c>
      <c r="G82">
        <v>84</v>
      </c>
      <c r="H82" t="s">
        <v>1673</v>
      </c>
    </row>
    <row r="83" spans="1:8" x14ac:dyDescent="0.2">
      <c r="A83" t="s">
        <v>37</v>
      </c>
      <c r="B83" t="s">
        <v>1674</v>
      </c>
      <c r="C83" t="s">
        <v>1675</v>
      </c>
      <c r="D83" t="s">
        <v>1676</v>
      </c>
      <c r="E83" t="s">
        <v>1677</v>
      </c>
      <c r="F83" t="s">
        <v>1439</v>
      </c>
      <c r="G83">
        <v>298</v>
      </c>
      <c r="H83" t="s">
        <v>218</v>
      </c>
    </row>
    <row r="84" spans="1:8" x14ac:dyDescent="0.2">
      <c r="A84" t="s">
        <v>38</v>
      </c>
      <c r="B84" t="s">
        <v>1678</v>
      </c>
      <c r="C84" t="s">
        <v>1679</v>
      </c>
      <c r="D84" t="s">
        <v>1680</v>
      </c>
      <c r="E84" t="s">
        <v>1681</v>
      </c>
      <c r="F84" t="s">
        <v>1445</v>
      </c>
      <c r="G84">
        <v>68</v>
      </c>
      <c r="H84" t="s">
        <v>1668</v>
      </c>
    </row>
    <row r="85" spans="1:8" x14ac:dyDescent="0.2">
      <c r="A85" s="7">
        <v>45996</v>
      </c>
      <c r="B85" t="s">
        <v>1682</v>
      </c>
      <c r="C85" t="s">
        <v>1683</v>
      </c>
      <c r="D85" t="s">
        <v>1684</v>
      </c>
      <c r="E85" t="s">
        <v>1685</v>
      </c>
      <c r="F85" t="s">
        <v>1321</v>
      </c>
      <c r="G85">
        <v>95</v>
      </c>
      <c r="H85" t="s">
        <v>1686</v>
      </c>
    </row>
    <row r="86" spans="1:8" x14ac:dyDescent="0.2">
      <c r="A86" s="7">
        <v>45905</v>
      </c>
      <c r="B86" t="s">
        <v>1687</v>
      </c>
      <c r="C86" t="s">
        <v>813</v>
      </c>
      <c r="D86" t="s">
        <v>1688</v>
      </c>
      <c r="E86" t="s">
        <v>1689</v>
      </c>
      <c r="F86" t="s">
        <v>1374</v>
      </c>
      <c r="G86">
        <v>782</v>
      </c>
      <c r="H86" t="s">
        <v>1456</v>
      </c>
    </row>
    <row r="87" spans="1:8" x14ac:dyDescent="0.2">
      <c r="A87" s="7">
        <v>45874</v>
      </c>
      <c r="B87" t="s">
        <v>1690</v>
      </c>
      <c r="C87" t="s">
        <v>1691</v>
      </c>
      <c r="D87" t="s">
        <v>1692</v>
      </c>
      <c r="E87" t="s">
        <v>1693</v>
      </c>
      <c r="F87" t="s">
        <v>1321</v>
      </c>
      <c r="G87">
        <v>915</v>
      </c>
      <c r="H87" t="s">
        <v>1694</v>
      </c>
    </row>
    <row r="88" spans="1:8" x14ac:dyDescent="0.2">
      <c r="A88" s="7">
        <v>45843</v>
      </c>
      <c r="B88" t="s">
        <v>785</v>
      </c>
      <c r="C88" t="s">
        <v>1695</v>
      </c>
      <c r="D88" t="s">
        <v>1696</v>
      </c>
      <c r="E88" t="s">
        <v>1697</v>
      </c>
      <c r="F88" t="s">
        <v>1368</v>
      </c>
      <c r="G88">
        <v>837</v>
      </c>
      <c r="H88" t="s">
        <v>1698</v>
      </c>
    </row>
    <row r="89" spans="1:8" x14ac:dyDescent="0.2">
      <c r="A89" s="7">
        <v>45813</v>
      </c>
      <c r="B89" t="s">
        <v>1699</v>
      </c>
      <c r="C89" t="s">
        <v>1251</v>
      </c>
      <c r="D89" t="s">
        <v>736</v>
      </c>
      <c r="E89" t="s">
        <v>1700</v>
      </c>
      <c r="F89" t="s">
        <v>1368</v>
      </c>
      <c r="G89">
        <v>470</v>
      </c>
      <c r="H89" t="s">
        <v>1701</v>
      </c>
    </row>
    <row r="90" spans="1:8" x14ac:dyDescent="0.2">
      <c r="A90" s="7">
        <v>45782</v>
      </c>
      <c r="B90" t="s">
        <v>1702</v>
      </c>
      <c r="C90" t="s">
        <v>1269</v>
      </c>
      <c r="D90" t="s">
        <v>1703</v>
      </c>
      <c r="E90" t="s">
        <v>1704</v>
      </c>
      <c r="F90" t="s">
        <v>1327</v>
      </c>
      <c r="G90">
        <v>190</v>
      </c>
      <c r="H90" t="s">
        <v>1705</v>
      </c>
    </row>
    <row r="91" spans="1:8" x14ac:dyDescent="0.2">
      <c r="A91" s="7">
        <v>45693</v>
      </c>
      <c r="B91" t="s">
        <v>1706</v>
      </c>
      <c r="C91" t="s">
        <v>1707</v>
      </c>
      <c r="D91" t="s">
        <v>1708</v>
      </c>
      <c r="E91" t="s">
        <v>1269</v>
      </c>
      <c r="F91" t="s">
        <v>1327</v>
      </c>
      <c r="G91">
        <v>569</v>
      </c>
      <c r="H91" t="s">
        <v>1709</v>
      </c>
    </row>
    <row r="92" spans="1:8" x14ac:dyDescent="0.2">
      <c r="A92" s="7">
        <v>45662</v>
      </c>
      <c r="B92" t="s">
        <v>1710</v>
      </c>
      <c r="C92" t="s">
        <v>1711</v>
      </c>
      <c r="D92" t="s">
        <v>1712</v>
      </c>
      <c r="E92" t="s">
        <v>1713</v>
      </c>
      <c r="F92" t="s">
        <v>1321</v>
      </c>
      <c r="G92">
        <v>403</v>
      </c>
      <c r="H92" t="s">
        <v>869</v>
      </c>
    </row>
    <row r="93" spans="1:8" x14ac:dyDescent="0.2">
      <c r="A93" t="s">
        <v>39</v>
      </c>
      <c r="B93" t="s">
        <v>1714</v>
      </c>
      <c r="C93" t="s">
        <v>1715</v>
      </c>
      <c r="D93" t="s">
        <v>1716</v>
      </c>
      <c r="E93" t="s">
        <v>1717</v>
      </c>
      <c r="F93" t="s">
        <v>1718</v>
      </c>
      <c r="G93">
        <v>939</v>
      </c>
      <c r="H93" t="s">
        <v>1719</v>
      </c>
    </row>
    <row r="94" spans="1:8" x14ac:dyDescent="0.2">
      <c r="A94" t="s">
        <v>40</v>
      </c>
      <c r="B94" t="s">
        <v>1720</v>
      </c>
      <c r="C94" t="s">
        <v>1721</v>
      </c>
      <c r="D94" t="s">
        <v>1722</v>
      </c>
      <c r="E94" t="s">
        <v>1723</v>
      </c>
      <c r="F94" t="s">
        <v>1374</v>
      </c>
      <c r="G94">
        <v>676</v>
      </c>
      <c r="H94" t="s">
        <v>1724</v>
      </c>
    </row>
    <row r="95" spans="1:8" x14ac:dyDescent="0.2">
      <c r="A95" t="s">
        <v>41</v>
      </c>
      <c r="B95" t="s">
        <v>1725</v>
      </c>
      <c r="C95" t="s">
        <v>1726</v>
      </c>
      <c r="D95" t="s">
        <v>1727</v>
      </c>
      <c r="E95" t="s">
        <v>1728</v>
      </c>
      <c r="F95" t="s">
        <v>1321</v>
      </c>
      <c r="G95">
        <v>443</v>
      </c>
      <c r="H95" t="s">
        <v>1385</v>
      </c>
    </row>
    <row r="96" spans="1:8" x14ac:dyDescent="0.2">
      <c r="A96" t="s">
        <v>42</v>
      </c>
      <c r="B96" t="s">
        <v>1729</v>
      </c>
      <c r="C96" t="s">
        <v>1730</v>
      </c>
      <c r="D96" t="s">
        <v>1731</v>
      </c>
      <c r="E96" t="s">
        <v>1732</v>
      </c>
      <c r="F96" t="s">
        <v>1327</v>
      </c>
      <c r="G96">
        <v>717</v>
      </c>
      <c r="H96" t="s">
        <v>1733</v>
      </c>
    </row>
    <row r="97" spans="1:8" x14ac:dyDescent="0.2">
      <c r="A97" t="s">
        <v>43</v>
      </c>
      <c r="B97" t="s">
        <v>1734</v>
      </c>
      <c r="C97" t="s">
        <v>1735</v>
      </c>
      <c r="D97" t="s">
        <v>1736</v>
      </c>
      <c r="E97" t="s">
        <v>1737</v>
      </c>
      <c r="F97" t="s">
        <v>1439</v>
      </c>
      <c r="G97">
        <v>139</v>
      </c>
      <c r="H97" t="s">
        <v>1738</v>
      </c>
    </row>
    <row r="98" spans="1:8" x14ac:dyDescent="0.2">
      <c r="A98" t="s">
        <v>44</v>
      </c>
      <c r="B98" t="s">
        <v>1739</v>
      </c>
      <c r="C98" t="s">
        <v>1740</v>
      </c>
      <c r="D98" t="s">
        <v>1741</v>
      </c>
      <c r="E98" t="s">
        <v>1742</v>
      </c>
      <c r="F98" t="s">
        <v>1439</v>
      </c>
      <c r="G98">
        <v>854</v>
      </c>
      <c r="H98" t="s">
        <v>1743</v>
      </c>
    </row>
    <row r="99" spans="1:8" x14ac:dyDescent="0.2">
      <c r="A99" t="s">
        <v>45</v>
      </c>
      <c r="B99" t="s">
        <v>1744</v>
      </c>
      <c r="C99" t="s">
        <v>1745</v>
      </c>
      <c r="D99" t="s">
        <v>1746</v>
      </c>
      <c r="E99" t="s">
        <v>1747</v>
      </c>
      <c r="F99" t="s">
        <v>1439</v>
      </c>
      <c r="G99">
        <v>635</v>
      </c>
      <c r="H99" t="s">
        <v>1748</v>
      </c>
    </row>
    <row r="100" spans="1:8" x14ac:dyDescent="0.2">
      <c r="A100" t="s">
        <v>46</v>
      </c>
      <c r="B100" t="s">
        <v>1749</v>
      </c>
      <c r="C100" t="s">
        <v>1750</v>
      </c>
      <c r="D100" t="s">
        <v>1751</v>
      </c>
      <c r="E100" t="s">
        <v>1752</v>
      </c>
      <c r="F100" t="s">
        <v>1368</v>
      </c>
      <c r="G100">
        <v>588</v>
      </c>
      <c r="H100" t="s">
        <v>1753</v>
      </c>
    </row>
    <row r="101" spans="1:8" x14ac:dyDescent="0.2">
      <c r="A101" t="s">
        <v>47</v>
      </c>
      <c r="B101" t="s">
        <v>1754</v>
      </c>
      <c r="C101" t="s">
        <v>1755</v>
      </c>
      <c r="D101" t="s">
        <v>1756</v>
      </c>
      <c r="E101" t="s">
        <v>1757</v>
      </c>
      <c r="F101" t="s">
        <v>1368</v>
      </c>
      <c r="G101">
        <v>320</v>
      </c>
      <c r="H101" t="s">
        <v>889</v>
      </c>
    </row>
    <row r="102" spans="1:8" x14ac:dyDescent="0.2">
      <c r="A102" t="s">
        <v>48</v>
      </c>
      <c r="B102" t="s">
        <v>1758</v>
      </c>
      <c r="C102" t="s">
        <v>1759</v>
      </c>
      <c r="D102" t="s">
        <v>1760</v>
      </c>
      <c r="E102" t="s">
        <v>1761</v>
      </c>
      <c r="F102" t="s">
        <v>1439</v>
      </c>
      <c r="G102">
        <v>763</v>
      </c>
      <c r="H102" t="s">
        <v>1762</v>
      </c>
    </row>
    <row r="103" spans="1:8" x14ac:dyDescent="0.2">
      <c r="A103" t="s">
        <v>49</v>
      </c>
      <c r="B103" t="s">
        <v>1763</v>
      </c>
      <c r="C103" t="s">
        <v>1764</v>
      </c>
      <c r="D103" t="s">
        <v>1765</v>
      </c>
      <c r="E103" t="s">
        <v>1766</v>
      </c>
      <c r="F103" t="s">
        <v>1368</v>
      </c>
      <c r="G103">
        <v>528</v>
      </c>
      <c r="H103" t="s">
        <v>1767</v>
      </c>
    </row>
    <row r="104" spans="1:8" x14ac:dyDescent="0.2">
      <c r="A104" t="s">
        <v>50</v>
      </c>
      <c r="B104" t="s">
        <v>1768</v>
      </c>
      <c r="C104" t="s">
        <v>1769</v>
      </c>
      <c r="D104" t="s">
        <v>1770</v>
      </c>
      <c r="E104" t="s">
        <v>628</v>
      </c>
      <c r="F104" t="s">
        <v>1321</v>
      </c>
      <c r="G104">
        <v>791</v>
      </c>
      <c r="H104" t="s">
        <v>1771</v>
      </c>
    </row>
    <row r="105" spans="1:8" x14ac:dyDescent="0.2">
      <c r="A105" s="7">
        <v>45965</v>
      </c>
      <c r="B105" t="s">
        <v>1772</v>
      </c>
      <c r="C105" t="s">
        <v>1773</v>
      </c>
      <c r="D105" t="s">
        <v>1774</v>
      </c>
      <c r="E105" t="s">
        <v>1775</v>
      </c>
      <c r="F105" t="s">
        <v>1573</v>
      </c>
      <c r="G105">
        <v>196</v>
      </c>
      <c r="H105" t="s">
        <v>1776</v>
      </c>
    </row>
    <row r="106" spans="1:8" x14ac:dyDescent="0.2">
      <c r="A106" s="7">
        <v>45934</v>
      </c>
      <c r="B106" t="s">
        <v>1777</v>
      </c>
      <c r="C106" t="s">
        <v>1778</v>
      </c>
      <c r="D106" t="s">
        <v>1779</v>
      </c>
      <c r="E106" t="s">
        <v>1780</v>
      </c>
      <c r="F106" t="s">
        <v>1579</v>
      </c>
      <c r="G106">
        <v>186</v>
      </c>
      <c r="H106" t="s">
        <v>1781</v>
      </c>
    </row>
    <row r="107" spans="1:8" x14ac:dyDescent="0.2">
      <c r="A107" s="7">
        <v>45904</v>
      </c>
      <c r="B107" t="s">
        <v>1782</v>
      </c>
      <c r="C107" t="s">
        <v>1783</v>
      </c>
      <c r="D107" t="s">
        <v>1784</v>
      </c>
      <c r="E107" t="s">
        <v>1785</v>
      </c>
      <c r="F107" t="s">
        <v>1657</v>
      </c>
      <c r="G107">
        <v>339</v>
      </c>
      <c r="H107" t="s">
        <v>1786</v>
      </c>
    </row>
    <row r="108" spans="1:8" x14ac:dyDescent="0.2">
      <c r="A108" s="7">
        <v>45873</v>
      </c>
      <c r="B108" t="s">
        <v>1787</v>
      </c>
      <c r="C108" t="s">
        <v>1788</v>
      </c>
      <c r="D108" t="s">
        <v>1789</v>
      </c>
      <c r="E108" t="s">
        <v>1790</v>
      </c>
      <c r="F108" t="s">
        <v>1791</v>
      </c>
      <c r="G108">
        <v>62</v>
      </c>
      <c r="H108" t="s">
        <v>1792</v>
      </c>
    </row>
    <row r="109" spans="1:8" x14ac:dyDescent="0.2">
      <c r="A109" s="7">
        <v>45842</v>
      </c>
      <c r="B109" t="s">
        <v>1793</v>
      </c>
      <c r="C109" t="s">
        <v>1794</v>
      </c>
      <c r="D109" t="s">
        <v>1795</v>
      </c>
      <c r="E109" t="s">
        <v>1796</v>
      </c>
      <c r="F109" t="s">
        <v>1797</v>
      </c>
      <c r="G109">
        <v>219</v>
      </c>
      <c r="H109" t="s">
        <v>1798</v>
      </c>
    </row>
    <row r="110" spans="1:8" x14ac:dyDescent="0.2">
      <c r="A110" s="7">
        <v>45751</v>
      </c>
      <c r="B110" t="s">
        <v>1799</v>
      </c>
      <c r="C110" t="s">
        <v>1800</v>
      </c>
      <c r="D110" t="s">
        <v>1801</v>
      </c>
      <c r="E110" t="s">
        <v>1802</v>
      </c>
      <c r="F110" t="s">
        <v>1803</v>
      </c>
      <c r="G110">
        <v>517</v>
      </c>
      <c r="H110" t="s">
        <v>1804</v>
      </c>
    </row>
    <row r="111" spans="1:8" x14ac:dyDescent="0.2">
      <c r="A111" s="7">
        <v>45720</v>
      </c>
      <c r="B111" t="s">
        <v>1727</v>
      </c>
      <c r="C111" t="s">
        <v>1805</v>
      </c>
      <c r="D111" t="s">
        <v>1806</v>
      </c>
      <c r="E111" t="s">
        <v>1807</v>
      </c>
      <c r="F111" t="s">
        <v>1791</v>
      </c>
      <c r="G111">
        <v>111</v>
      </c>
      <c r="H111" t="s">
        <v>1808</v>
      </c>
    </row>
    <row r="112" spans="1:8" x14ac:dyDescent="0.2">
      <c r="A112" s="7">
        <v>45692</v>
      </c>
      <c r="B112" t="s">
        <v>1809</v>
      </c>
      <c r="C112" t="s">
        <v>1265</v>
      </c>
      <c r="D112" t="s">
        <v>1810</v>
      </c>
      <c r="E112" t="s">
        <v>1811</v>
      </c>
      <c r="F112" t="s">
        <v>1327</v>
      </c>
      <c r="G112">
        <v>745</v>
      </c>
      <c r="H112" t="s">
        <v>1812</v>
      </c>
    </row>
    <row r="113" spans="1:8" x14ac:dyDescent="0.2">
      <c r="A113" s="7">
        <v>45661</v>
      </c>
      <c r="B113" t="s">
        <v>1813</v>
      </c>
      <c r="C113" t="s">
        <v>768</v>
      </c>
      <c r="D113" t="s">
        <v>1814</v>
      </c>
      <c r="E113" t="s">
        <v>1815</v>
      </c>
      <c r="F113" t="s">
        <v>1368</v>
      </c>
      <c r="G113">
        <v>466</v>
      </c>
      <c r="H113" t="s">
        <v>1816</v>
      </c>
    </row>
    <row r="114" spans="1:8" x14ac:dyDescent="0.2">
      <c r="A114" t="s">
        <v>51</v>
      </c>
      <c r="B114" t="s">
        <v>1817</v>
      </c>
      <c r="C114" t="s">
        <v>1818</v>
      </c>
      <c r="D114" t="s">
        <v>1819</v>
      </c>
      <c r="E114" t="s">
        <v>1820</v>
      </c>
      <c r="F114" t="s">
        <v>1439</v>
      </c>
      <c r="G114">
        <v>451</v>
      </c>
      <c r="H114" t="s">
        <v>1821</v>
      </c>
    </row>
    <row r="115" spans="1:8" x14ac:dyDescent="0.2">
      <c r="A115" t="s">
        <v>52</v>
      </c>
      <c r="B115" t="s">
        <v>1822</v>
      </c>
      <c r="C115" t="s">
        <v>1823</v>
      </c>
      <c r="D115" t="s">
        <v>1824</v>
      </c>
      <c r="E115" t="s">
        <v>1825</v>
      </c>
      <c r="F115" t="s">
        <v>1445</v>
      </c>
      <c r="G115">
        <v>466</v>
      </c>
      <c r="H115" t="s">
        <v>1826</v>
      </c>
    </row>
    <row r="116" spans="1:8" x14ac:dyDescent="0.2">
      <c r="A116" t="s">
        <v>53</v>
      </c>
      <c r="B116" t="s">
        <v>1827</v>
      </c>
      <c r="C116" t="s">
        <v>1828</v>
      </c>
      <c r="D116" t="s">
        <v>1829</v>
      </c>
      <c r="E116" t="s">
        <v>1830</v>
      </c>
      <c r="F116" t="s">
        <v>1327</v>
      </c>
      <c r="G116">
        <v>680</v>
      </c>
      <c r="H116" t="s">
        <v>1831</v>
      </c>
    </row>
    <row r="117" spans="1:8" x14ac:dyDescent="0.2">
      <c r="A117" t="s">
        <v>54</v>
      </c>
      <c r="B117" t="s">
        <v>1832</v>
      </c>
      <c r="C117" t="s">
        <v>1833</v>
      </c>
      <c r="D117" t="s">
        <v>1834</v>
      </c>
      <c r="E117" t="s">
        <v>1835</v>
      </c>
      <c r="F117" t="s">
        <v>1327</v>
      </c>
      <c r="G117">
        <v>442</v>
      </c>
      <c r="H117" t="s">
        <v>1836</v>
      </c>
    </row>
    <row r="118" spans="1:8" x14ac:dyDescent="0.2">
      <c r="A118" t="s">
        <v>55</v>
      </c>
      <c r="B118" t="s">
        <v>1837</v>
      </c>
      <c r="C118" t="s">
        <v>1838</v>
      </c>
      <c r="D118" t="s">
        <v>1839</v>
      </c>
      <c r="E118" t="s">
        <v>1840</v>
      </c>
      <c r="F118" t="s">
        <v>1327</v>
      </c>
      <c r="G118">
        <v>640</v>
      </c>
      <c r="H118" t="s">
        <v>196</v>
      </c>
    </row>
    <row r="119" spans="1:8" x14ac:dyDescent="0.2">
      <c r="A119" t="s">
        <v>56</v>
      </c>
      <c r="B119" t="s">
        <v>1841</v>
      </c>
      <c r="C119" t="s">
        <v>1842</v>
      </c>
      <c r="D119" t="s">
        <v>1843</v>
      </c>
      <c r="E119" t="s">
        <v>1844</v>
      </c>
      <c r="F119" t="s">
        <v>1845</v>
      </c>
      <c r="G119">
        <v>735</v>
      </c>
      <c r="H119" t="s">
        <v>1846</v>
      </c>
    </row>
    <row r="120" spans="1:8" x14ac:dyDescent="0.2">
      <c r="A120" t="s">
        <v>57</v>
      </c>
      <c r="B120" t="s">
        <v>1847</v>
      </c>
      <c r="C120" t="s">
        <v>592</v>
      </c>
      <c r="D120" t="s">
        <v>1848</v>
      </c>
      <c r="E120" t="s">
        <v>1287</v>
      </c>
      <c r="F120" t="s">
        <v>1445</v>
      </c>
      <c r="G120">
        <v>306</v>
      </c>
      <c r="H120" t="s">
        <v>1849</v>
      </c>
    </row>
    <row r="121" spans="1:8" x14ac:dyDescent="0.2">
      <c r="A121" t="s">
        <v>58</v>
      </c>
      <c r="B121" t="s">
        <v>1850</v>
      </c>
      <c r="C121" t="s">
        <v>1851</v>
      </c>
      <c r="D121" t="s">
        <v>1852</v>
      </c>
      <c r="E121" t="s">
        <v>1853</v>
      </c>
      <c r="F121" t="s">
        <v>1445</v>
      </c>
      <c r="G121">
        <v>660</v>
      </c>
      <c r="H121" t="s">
        <v>1854</v>
      </c>
    </row>
    <row r="122" spans="1:8" x14ac:dyDescent="0.2">
      <c r="A122" t="s">
        <v>59</v>
      </c>
      <c r="B122" t="s">
        <v>1855</v>
      </c>
      <c r="C122" t="s">
        <v>1856</v>
      </c>
      <c r="D122" t="s">
        <v>1857</v>
      </c>
      <c r="E122" t="s">
        <v>1858</v>
      </c>
      <c r="F122" t="s">
        <v>1859</v>
      </c>
      <c r="G122">
        <v>95</v>
      </c>
      <c r="H122" t="s">
        <v>374</v>
      </c>
    </row>
    <row r="123" spans="1:8" x14ac:dyDescent="0.2">
      <c r="A123" t="s">
        <v>60</v>
      </c>
      <c r="B123" t="s">
        <v>1860</v>
      </c>
      <c r="C123" t="s">
        <v>1861</v>
      </c>
      <c r="D123" t="s">
        <v>1862</v>
      </c>
      <c r="E123" t="s">
        <v>1863</v>
      </c>
      <c r="F123" t="s">
        <v>1312</v>
      </c>
      <c r="G123">
        <v>534</v>
      </c>
      <c r="H123" t="s">
        <v>1864</v>
      </c>
    </row>
    <row r="124" spans="1:8" x14ac:dyDescent="0.2">
      <c r="A124" t="s">
        <v>61</v>
      </c>
      <c r="B124" t="s">
        <v>1865</v>
      </c>
      <c r="C124" t="s">
        <v>1866</v>
      </c>
      <c r="D124" t="s">
        <v>1867</v>
      </c>
      <c r="E124" t="s">
        <v>1868</v>
      </c>
      <c r="F124" t="s">
        <v>1573</v>
      </c>
      <c r="G124">
        <v>698</v>
      </c>
      <c r="H124" t="s">
        <v>1836</v>
      </c>
    </row>
    <row r="125" spans="1:8" x14ac:dyDescent="0.2">
      <c r="A125" t="s">
        <v>62</v>
      </c>
      <c r="B125" t="s">
        <v>1696</v>
      </c>
      <c r="C125" t="s">
        <v>1869</v>
      </c>
      <c r="D125" t="s">
        <v>1870</v>
      </c>
      <c r="E125" t="s">
        <v>1871</v>
      </c>
      <c r="F125" t="s">
        <v>1461</v>
      </c>
      <c r="G125">
        <v>823</v>
      </c>
      <c r="H125" t="s">
        <v>1872</v>
      </c>
    </row>
    <row r="126" spans="1:8" x14ac:dyDescent="0.2">
      <c r="A126" t="s">
        <v>63</v>
      </c>
      <c r="B126" t="s">
        <v>1873</v>
      </c>
      <c r="C126" t="s">
        <v>1874</v>
      </c>
      <c r="D126" t="s">
        <v>1875</v>
      </c>
      <c r="E126" t="s">
        <v>1876</v>
      </c>
      <c r="F126" t="s">
        <v>868</v>
      </c>
      <c r="G126">
        <v>587</v>
      </c>
      <c r="H126" t="s">
        <v>1877</v>
      </c>
    </row>
    <row r="127" spans="1:8" x14ac:dyDescent="0.2">
      <c r="A127" s="7">
        <v>45994</v>
      </c>
      <c r="B127" t="s">
        <v>1878</v>
      </c>
      <c r="C127" t="s">
        <v>1879</v>
      </c>
      <c r="D127" t="s">
        <v>1880</v>
      </c>
      <c r="E127" t="s">
        <v>1881</v>
      </c>
      <c r="F127" t="s">
        <v>1573</v>
      </c>
      <c r="G127">
        <v>461</v>
      </c>
      <c r="H127" t="s">
        <v>1846</v>
      </c>
    </row>
    <row r="128" spans="1:8" x14ac:dyDescent="0.2">
      <c r="A128" s="7">
        <v>45964</v>
      </c>
      <c r="B128" t="s">
        <v>1882</v>
      </c>
      <c r="C128" t="s">
        <v>1688</v>
      </c>
      <c r="D128" t="s">
        <v>1883</v>
      </c>
      <c r="E128" t="s">
        <v>1884</v>
      </c>
      <c r="F128" t="s">
        <v>1316</v>
      </c>
      <c r="G128">
        <v>308</v>
      </c>
      <c r="H128" t="s">
        <v>1885</v>
      </c>
    </row>
    <row r="129" spans="1:8" x14ac:dyDescent="0.2">
      <c r="A129" s="7">
        <v>45933</v>
      </c>
      <c r="B129" t="s">
        <v>1886</v>
      </c>
      <c r="C129" t="s">
        <v>1887</v>
      </c>
      <c r="D129" t="s">
        <v>1888</v>
      </c>
      <c r="E129" t="s">
        <v>1889</v>
      </c>
      <c r="F129" t="s">
        <v>1445</v>
      </c>
      <c r="G129">
        <v>935</v>
      </c>
      <c r="H129" t="s">
        <v>1890</v>
      </c>
    </row>
    <row r="130" spans="1:8" x14ac:dyDescent="0.2">
      <c r="A130" s="7">
        <v>45841</v>
      </c>
      <c r="B130" t="s">
        <v>1891</v>
      </c>
      <c r="C130" t="s">
        <v>1892</v>
      </c>
      <c r="D130" t="s">
        <v>1893</v>
      </c>
      <c r="E130" t="s">
        <v>1894</v>
      </c>
      <c r="F130" t="s">
        <v>1439</v>
      </c>
      <c r="G130">
        <v>534</v>
      </c>
      <c r="H130" t="s">
        <v>1895</v>
      </c>
    </row>
    <row r="131" spans="1:8" x14ac:dyDescent="0.2">
      <c r="A131" s="7">
        <v>45811</v>
      </c>
      <c r="B131" t="s">
        <v>1896</v>
      </c>
      <c r="C131" t="s">
        <v>1897</v>
      </c>
      <c r="D131" t="s">
        <v>1898</v>
      </c>
      <c r="E131" t="s">
        <v>1899</v>
      </c>
      <c r="F131" t="s">
        <v>1321</v>
      </c>
      <c r="G131">
        <v>6</v>
      </c>
      <c r="H131" t="s">
        <v>1900</v>
      </c>
    </row>
    <row r="132" spans="1:8" x14ac:dyDescent="0.2">
      <c r="A132" s="7">
        <v>45780</v>
      </c>
      <c r="B132" t="s">
        <v>1901</v>
      </c>
      <c r="C132" t="s">
        <v>1902</v>
      </c>
      <c r="D132" t="s">
        <v>1903</v>
      </c>
      <c r="E132" t="s">
        <v>1904</v>
      </c>
      <c r="F132" t="s">
        <v>1439</v>
      </c>
      <c r="G132">
        <v>225</v>
      </c>
      <c r="H132" t="s">
        <v>1905</v>
      </c>
    </row>
    <row r="133" spans="1:8" x14ac:dyDescent="0.2">
      <c r="A133" s="7">
        <v>45750</v>
      </c>
      <c r="B133" t="s">
        <v>1906</v>
      </c>
      <c r="C133" t="s">
        <v>1907</v>
      </c>
      <c r="D133" t="s">
        <v>1908</v>
      </c>
      <c r="E133" t="s">
        <v>820</v>
      </c>
      <c r="F133" t="s">
        <v>1321</v>
      </c>
      <c r="G133">
        <v>683</v>
      </c>
      <c r="H133" t="s">
        <v>1909</v>
      </c>
    </row>
    <row r="134" spans="1:8" x14ac:dyDescent="0.2">
      <c r="A134" s="7">
        <v>45719</v>
      </c>
      <c r="B134" t="s">
        <v>1910</v>
      </c>
      <c r="C134" t="s">
        <v>1911</v>
      </c>
      <c r="D134" t="s">
        <v>1912</v>
      </c>
      <c r="E134" t="s">
        <v>1913</v>
      </c>
      <c r="F134" t="s">
        <v>1439</v>
      </c>
      <c r="G134">
        <v>730</v>
      </c>
      <c r="H134" t="s">
        <v>1914</v>
      </c>
    </row>
    <row r="135" spans="1:8" x14ac:dyDescent="0.2">
      <c r="A135" t="s">
        <v>64</v>
      </c>
      <c r="B135" t="s">
        <v>1915</v>
      </c>
      <c r="C135" t="s">
        <v>1916</v>
      </c>
      <c r="D135" t="s">
        <v>1917</v>
      </c>
      <c r="E135" t="s">
        <v>1667</v>
      </c>
      <c r="F135" t="s">
        <v>1321</v>
      </c>
      <c r="G135">
        <v>788</v>
      </c>
      <c r="H135" t="s">
        <v>1466</v>
      </c>
    </row>
    <row r="136" spans="1:8" x14ac:dyDescent="0.2">
      <c r="A136" t="s">
        <v>65</v>
      </c>
      <c r="B136" t="s">
        <v>1918</v>
      </c>
      <c r="C136" t="s">
        <v>1919</v>
      </c>
      <c r="D136" t="s">
        <v>1920</v>
      </c>
      <c r="E136" t="s">
        <v>1921</v>
      </c>
      <c r="F136" t="s">
        <v>1718</v>
      </c>
      <c r="G136">
        <v>190</v>
      </c>
      <c r="H136" t="s">
        <v>1922</v>
      </c>
    </row>
    <row r="137" spans="1:8" x14ac:dyDescent="0.2">
      <c r="A137" t="s">
        <v>66</v>
      </c>
      <c r="B137" t="s">
        <v>1923</v>
      </c>
      <c r="C137" t="s">
        <v>1924</v>
      </c>
      <c r="D137" t="s">
        <v>1616</v>
      </c>
      <c r="E137" t="s">
        <v>910</v>
      </c>
      <c r="F137" t="s">
        <v>1368</v>
      </c>
      <c r="G137">
        <v>111</v>
      </c>
      <c r="H137" t="s">
        <v>1925</v>
      </c>
    </row>
    <row r="138" spans="1:8" x14ac:dyDescent="0.2">
      <c r="A138" t="s">
        <v>67</v>
      </c>
      <c r="B138" t="s">
        <v>1926</v>
      </c>
      <c r="C138" t="s">
        <v>897</v>
      </c>
      <c r="D138" t="s">
        <v>1655</v>
      </c>
      <c r="E138" t="s">
        <v>516</v>
      </c>
      <c r="F138" t="s">
        <v>1368</v>
      </c>
      <c r="G138">
        <v>592</v>
      </c>
      <c r="H138" t="s">
        <v>572</v>
      </c>
    </row>
    <row r="139" spans="1:8" x14ac:dyDescent="0.2">
      <c r="A139" t="s">
        <v>68</v>
      </c>
      <c r="B139" t="s">
        <v>1927</v>
      </c>
      <c r="C139" t="s">
        <v>1928</v>
      </c>
      <c r="D139" t="s">
        <v>1929</v>
      </c>
      <c r="E139" t="s">
        <v>1930</v>
      </c>
      <c r="F139" t="s">
        <v>1321</v>
      </c>
      <c r="G139">
        <v>666</v>
      </c>
      <c r="H139" t="s">
        <v>1658</v>
      </c>
    </row>
    <row r="140" spans="1:8" x14ac:dyDescent="0.2">
      <c r="A140" t="s">
        <v>69</v>
      </c>
      <c r="B140" t="s">
        <v>1931</v>
      </c>
      <c r="C140" t="s">
        <v>1932</v>
      </c>
      <c r="D140" t="s">
        <v>1933</v>
      </c>
      <c r="E140" t="s">
        <v>1934</v>
      </c>
      <c r="F140" t="s">
        <v>1327</v>
      </c>
      <c r="G140">
        <v>615</v>
      </c>
      <c r="H140" t="s">
        <v>1804</v>
      </c>
    </row>
    <row r="141" spans="1:8" x14ac:dyDescent="0.2">
      <c r="A141" t="s">
        <v>70</v>
      </c>
      <c r="B141" t="s">
        <v>1935</v>
      </c>
      <c r="C141" t="s">
        <v>1936</v>
      </c>
      <c r="D141" t="s">
        <v>1937</v>
      </c>
      <c r="E141" t="s">
        <v>1938</v>
      </c>
      <c r="F141" t="s">
        <v>1374</v>
      </c>
      <c r="G141">
        <v>625</v>
      </c>
      <c r="H141" t="s">
        <v>1939</v>
      </c>
    </row>
    <row r="142" spans="1:8" x14ac:dyDescent="0.2">
      <c r="A142" t="s">
        <v>71</v>
      </c>
      <c r="B142" t="s">
        <v>1940</v>
      </c>
      <c r="C142" t="s">
        <v>1941</v>
      </c>
      <c r="D142" t="s">
        <v>1942</v>
      </c>
      <c r="E142" t="s">
        <v>1943</v>
      </c>
      <c r="F142" t="s">
        <v>1327</v>
      </c>
      <c r="G142">
        <v>210</v>
      </c>
      <c r="H142" t="s">
        <v>1944</v>
      </c>
    </row>
    <row r="143" spans="1:8" x14ac:dyDescent="0.2">
      <c r="A143" t="s">
        <v>72</v>
      </c>
      <c r="B143" t="s">
        <v>1945</v>
      </c>
      <c r="C143" t="s">
        <v>1946</v>
      </c>
      <c r="D143" t="s">
        <v>1947</v>
      </c>
      <c r="E143" t="s">
        <v>1946</v>
      </c>
      <c r="F143" t="s">
        <v>1327</v>
      </c>
      <c r="G143">
        <v>723</v>
      </c>
      <c r="H143" t="s">
        <v>1948</v>
      </c>
    </row>
    <row r="144" spans="1:8" x14ac:dyDescent="0.2">
      <c r="A144" t="s">
        <v>73</v>
      </c>
      <c r="B144" t="s">
        <v>1949</v>
      </c>
      <c r="C144" t="s">
        <v>1950</v>
      </c>
      <c r="D144" t="s">
        <v>1951</v>
      </c>
      <c r="E144" t="s">
        <v>1952</v>
      </c>
      <c r="F144" t="s">
        <v>1374</v>
      </c>
      <c r="G144">
        <v>797</v>
      </c>
      <c r="H144" t="s">
        <v>1332</v>
      </c>
    </row>
    <row r="145" spans="1:8" x14ac:dyDescent="0.2">
      <c r="A145" t="s">
        <v>74</v>
      </c>
      <c r="B145" t="s">
        <v>1953</v>
      </c>
      <c r="C145" t="s">
        <v>1954</v>
      </c>
      <c r="D145" t="s">
        <v>1955</v>
      </c>
      <c r="E145" t="s">
        <v>1956</v>
      </c>
      <c r="F145" t="s">
        <v>1327</v>
      </c>
      <c r="G145">
        <v>370</v>
      </c>
      <c r="H145" t="s">
        <v>1957</v>
      </c>
    </row>
    <row r="146" spans="1:8" x14ac:dyDescent="0.2">
      <c r="A146" s="7">
        <v>45993</v>
      </c>
      <c r="B146" t="s">
        <v>1958</v>
      </c>
      <c r="C146" t="s">
        <v>1064</v>
      </c>
      <c r="D146" t="s">
        <v>1959</v>
      </c>
      <c r="E146" t="s">
        <v>1960</v>
      </c>
      <c r="F146" t="s">
        <v>1368</v>
      </c>
      <c r="G146">
        <v>839</v>
      </c>
      <c r="H146" t="s">
        <v>1961</v>
      </c>
    </row>
    <row r="147" spans="1:8" x14ac:dyDescent="0.2">
      <c r="A147" s="7">
        <v>45963</v>
      </c>
      <c r="B147" t="s">
        <v>1962</v>
      </c>
      <c r="C147" t="s">
        <v>1963</v>
      </c>
      <c r="D147" t="s">
        <v>1964</v>
      </c>
      <c r="E147" t="s">
        <v>1965</v>
      </c>
      <c r="F147" t="s">
        <v>1327</v>
      </c>
      <c r="G147">
        <v>962</v>
      </c>
      <c r="H147" t="s">
        <v>1604</v>
      </c>
    </row>
    <row r="148" spans="1:8" x14ac:dyDescent="0.2">
      <c r="A148" s="7">
        <v>45932</v>
      </c>
      <c r="B148" t="s">
        <v>1966</v>
      </c>
      <c r="C148" t="s">
        <v>1967</v>
      </c>
      <c r="D148" t="s">
        <v>1968</v>
      </c>
      <c r="E148" t="s">
        <v>1969</v>
      </c>
      <c r="F148" t="s">
        <v>1374</v>
      </c>
      <c r="G148">
        <v>91</v>
      </c>
      <c r="H148" t="s">
        <v>1970</v>
      </c>
    </row>
    <row r="149" spans="1:8" x14ac:dyDescent="0.2">
      <c r="A149" s="7">
        <v>45840</v>
      </c>
      <c r="B149" t="s">
        <v>1971</v>
      </c>
      <c r="C149" t="s">
        <v>1972</v>
      </c>
      <c r="D149" t="s">
        <v>1973</v>
      </c>
      <c r="E149" t="s">
        <v>1974</v>
      </c>
      <c r="F149" t="s">
        <v>1368</v>
      </c>
      <c r="G149">
        <v>828</v>
      </c>
      <c r="H149" t="s">
        <v>1975</v>
      </c>
    </row>
    <row r="150" spans="1:8" x14ac:dyDescent="0.2">
      <c r="A150" s="7">
        <v>45810</v>
      </c>
      <c r="B150" t="s">
        <v>1976</v>
      </c>
      <c r="C150" t="s">
        <v>1977</v>
      </c>
      <c r="D150" t="s">
        <v>1978</v>
      </c>
      <c r="E150" t="s">
        <v>1977</v>
      </c>
      <c r="F150" t="s">
        <v>1321</v>
      </c>
      <c r="G150">
        <v>303</v>
      </c>
      <c r="H150" t="s">
        <v>1948</v>
      </c>
    </row>
    <row r="151" spans="1:8" x14ac:dyDescent="0.2">
      <c r="A151" s="7">
        <v>45779</v>
      </c>
      <c r="B151" t="s">
        <v>1979</v>
      </c>
      <c r="C151" t="s">
        <v>1980</v>
      </c>
      <c r="D151" t="s">
        <v>1981</v>
      </c>
      <c r="E151" t="s">
        <v>1982</v>
      </c>
      <c r="F151" t="s">
        <v>1374</v>
      </c>
      <c r="G151">
        <v>787</v>
      </c>
      <c r="H151" t="s">
        <v>839</v>
      </c>
    </row>
    <row r="152" spans="1:8" x14ac:dyDescent="0.2">
      <c r="A152" s="7">
        <v>45749</v>
      </c>
      <c r="B152" t="s">
        <v>956</v>
      </c>
      <c r="C152" t="s">
        <v>1983</v>
      </c>
      <c r="D152" t="s">
        <v>1984</v>
      </c>
      <c r="E152" t="s">
        <v>1985</v>
      </c>
      <c r="F152" t="s">
        <v>1327</v>
      </c>
      <c r="G152">
        <v>340</v>
      </c>
      <c r="H152" t="s">
        <v>1944</v>
      </c>
    </row>
    <row r="153" spans="1:8" x14ac:dyDescent="0.2">
      <c r="A153" s="7">
        <v>45718</v>
      </c>
      <c r="B153" t="s">
        <v>1986</v>
      </c>
      <c r="C153" t="s">
        <v>1987</v>
      </c>
      <c r="D153" t="s">
        <v>1988</v>
      </c>
      <c r="E153" t="s">
        <v>1989</v>
      </c>
      <c r="F153" t="s">
        <v>1368</v>
      </c>
      <c r="G153">
        <v>540</v>
      </c>
      <c r="H153" t="s">
        <v>1990</v>
      </c>
    </row>
    <row r="154" spans="1:8" x14ac:dyDescent="0.2">
      <c r="A154" t="s">
        <v>75</v>
      </c>
      <c r="B154" t="s">
        <v>1991</v>
      </c>
      <c r="C154" t="s">
        <v>1992</v>
      </c>
      <c r="D154" t="s">
        <v>923</v>
      </c>
      <c r="E154" t="s">
        <v>1993</v>
      </c>
      <c r="F154" t="s">
        <v>1321</v>
      </c>
      <c r="G154">
        <v>419</v>
      </c>
      <c r="H154" t="s">
        <v>1961</v>
      </c>
    </row>
    <row r="155" spans="1:8" x14ac:dyDescent="0.2">
      <c r="A155" t="s">
        <v>76</v>
      </c>
      <c r="B155" t="s">
        <v>1994</v>
      </c>
      <c r="C155" t="s">
        <v>1995</v>
      </c>
      <c r="D155" t="s">
        <v>1090</v>
      </c>
      <c r="E155" t="s">
        <v>1996</v>
      </c>
      <c r="F155" t="s">
        <v>1374</v>
      </c>
      <c r="G155">
        <v>901</v>
      </c>
      <c r="H155" t="s">
        <v>1997</v>
      </c>
    </row>
    <row r="156" spans="1:8" x14ac:dyDescent="0.2">
      <c r="A156" t="s">
        <v>77</v>
      </c>
      <c r="B156" t="s">
        <v>1998</v>
      </c>
      <c r="C156" t="s">
        <v>1999</v>
      </c>
      <c r="D156" t="s">
        <v>2000</v>
      </c>
      <c r="E156" t="s">
        <v>1927</v>
      </c>
      <c r="F156" t="s">
        <v>1321</v>
      </c>
      <c r="G156">
        <v>827</v>
      </c>
      <c r="H156" t="s">
        <v>2001</v>
      </c>
    </row>
    <row r="157" spans="1:8" x14ac:dyDescent="0.2">
      <c r="A157" t="s">
        <v>78</v>
      </c>
      <c r="B157" t="s">
        <v>2002</v>
      </c>
      <c r="C157" t="s">
        <v>2003</v>
      </c>
      <c r="D157" t="s">
        <v>454</v>
      </c>
      <c r="E157" t="s">
        <v>2004</v>
      </c>
      <c r="F157" t="s">
        <v>1321</v>
      </c>
      <c r="G157">
        <v>644</v>
      </c>
      <c r="H157" t="s">
        <v>1900</v>
      </c>
    </row>
    <row r="158" spans="1:8" x14ac:dyDescent="0.2">
      <c r="A158" t="s">
        <v>79</v>
      </c>
      <c r="B158" t="s">
        <v>2005</v>
      </c>
      <c r="C158" t="s">
        <v>2006</v>
      </c>
      <c r="D158" t="s">
        <v>2007</v>
      </c>
      <c r="E158" t="s">
        <v>2008</v>
      </c>
      <c r="F158" t="s">
        <v>1368</v>
      </c>
      <c r="G158">
        <v>649</v>
      </c>
      <c r="H158" t="s">
        <v>2009</v>
      </c>
    </row>
    <row r="159" spans="1:8" x14ac:dyDescent="0.2">
      <c r="A159" t="s">
        <v>80</v>
      </c>
      <c r="B159" t="s">
        <v>2010</v>
      </c>
      <c r="C159" t="s">
        <v>1543</v>
      </c>
      <c r="D159" t="s">
        <v>2011</v>
      </c>
      <c r="E159" t="s">
        <v>2012</v>
      </c>
      <c r="F159" t="s">
        <v>1368</v>
      </c>
      <c r="G159">
        <v>319</v>
      </c>
      <c r="H159" t="s">
        <v>2013</v>
      </c>
    </row>
    <row r="160" spans="1:8" x14ac:dyDescent="0.2">
      <c r="A160" t="s">
        <v>81</v>
      </c>
      <c r="B160" t="s">
        <v>2014</v>
      </c>
      <c r="C160" t="s">
        <v>2015</v>
      </c>
      <c r="D160" t="s">
        <v>1553</v>
      </c>
      <c r="E160" t="s">
        <v>2015</v>
      </c>
      <c r="F160" t="s">
        <v>1368</v>
      </c>
      <c r="G160">
        <v>935</v>
      </c>
      <c r="H160" t="s">
        <v>2016</v>
      </c>
    </row>
    <row r="161" spans="1:8" x14ac:dyDescent="0.2">
      <c r="A161" t="s">
        <v>82</v>
      </c>
      <c r="B161" t="s">
        <v>1976</v>
      </c>
      <c r="C161" t="s">
        <v>2017</v>
      </c>
      <c r="D161" t="s">
        <v>2018</v>
      </c>
      <c r="E161" t="s">
        <v>2019</v>
      </c>
      <c r="F161" t="s">
        <v>1327</v>
      </c>
      <c r="G161">
        <v>865</v>
      </c>
      <c r="H161" t="s">
        <v>2020</v>
      </c>
    </row>
    <row r="162" spans="1:8" x14ac:dyDescent="0.2">
      <c r="A162" t="s">
        <v>83</v>
      </c>
      <c r="B162" t="s">
        <v>2021</v>
      </c>
      <c r="C162" t="s">
        <v>2022</v>
      </c>
      <c r="D162" t="s">
        <v>2023</v>
      </c>
      <c r="E162" t="s">
        <v>2024</v>
      </c>
      <c r="F162" t="s">
        <v>1445</v>
      </c>
      <c r="G162">
        <v>109</v>
      </c>
      <c r="H162" t="s">
        <v>1031</v>
      </c>
    </row>
    <row r="163" spans="1:8" x14ac:dyDescent="0.2">
      <c r="A163" t="s">
        <v>84</v>
      </c>
      <c r="B163" t="s">
        <v>2025</v>
      </c>
      <c r="C163" t="s">
        <v>1589</v>
      </c>
      <c r="D163" t="s">
        <v>881</v>
      </c>
      <c r="E163" t="s">
        <v>2026</v>
      </c>
      <c r="F163" t="s">
        <v>1368</v>
      </c>
      <c r="G163">
        <v>3</v>
      </c>
      <c r="H163" t="s">
        <v>1895</v>
      </c>
    </row>
    <row r="164" spans="1:8" x14ac:dyDescent="0.2">
      <c r="A164" t="s">
        <v>85</v>
      </c>
      <c r="B164" t="s">
        <v>2027</v>
      </c>
      <c r="C164" t="s">
        <v>2028</v>
      </c>
      <c r="D164" t="s">
        <v>2029</v>
      </c>
      <c r="E164" t="s">
        <v>2030</v>
      </c>
      <c r="F164" t="s">
        <v>1368</v>
      </c>
      <c r="G164">
        <v>562</v>
      </c>
      <c r="H164" t="s">
        <v>2031</v>
      </c>
    </row>
    <row r="165" spans="1:8" x14ac:dyDescent="0.2">
      <c r="A165" t="s">
        <v>86</v>
      </c>
      <c r="B165" t="s">
        <v>1672</v>
      </c>
      <c r="C165" t="s">
        <v>2032</v>
      </c>
      <c r="D165" t="s">
        <v>2033</v>
      </c>
      <c r="E165" t="s">
        <v>2034</v>
      </c>
      <c r="F165" t="s">
        <v>1321</v>
      </c>
      <c r="G165">
        <v>156</v>
      </c>
      <c r="H165" t="s">
        <v>2035</v>
      </c>
    </row>
    <row r="166" spans="1:8" x14ac:dyDescent="0.2">
      <c r="A166" t="s">
        <v>87</v>
      </c>
      <c r="B166" t="s">
        <v>2036</v>
      </c>
      <c r="C166" t="s">
        <v>2037</v>
      </c>
      <c r="D166" t="s">
        <v>2038</v>
      </c>
      <c r="E166" t="s">
        <v>2033</v>
      </c>
      <c r="F166" t="s">
        <v>1368</v>
      </c>
      <c r="G166">
        <v>63</v>
      </c>
      <c r="H166" t="s">
        <v>1241</v>
      </c>
    </row>
    <row r="167" spans="1:8" x14ac:dyDescent="0.2">
      <c r="A167" t="s">
        <v>88</v>
      </c>
      <c r="B167" t="s">
        <v>1894</v>
      </c>
      <c r="C167" t="s">
        <v>2039</v>
      </c>
      <c r="D167" t="s">
        <v>2040</v>
      </c>
      <c r="E167" t="s">
        <v>1646</v>
      </c>
      <c r="F167" t="s">
        <v>1327</v>
      </c>
      <c r="G167">
        <v>658</v>
      </c>
      <c r="H167" t="s">
        <v>2041</v>
      </c>
    </row>
    <row r="168" spans="1:8" x14ac:dyDescent="0.2">
      <c r="A168" s="7">
        <v>45931</v>
      </c>
      <c r="B168" t="s">
        <v>2042</v>
      </c>
      <c r="C168" t="s">
        <v>2042</v>
      </c>
      <c r="D168" t="s">
        <v>2043</v>
      </c>
      <c r="E168" t="s">
        <v>2044</v>
      </c>
      <c r="F168" t="s">
        <v>1321</v>
      </c>
      <c r="G168">
        <v>881</v>
      </c>
      <c r="H168" t="s">
        <v>615</v>
      </c>
    </row>
    <row r="169" spans="1:8" x14ac:dyDescent="0.2">
      <c r="A169" s="7">
        <v>45870</v>
      </c>
      <c r="B169" t="s">
        <v>2045</v>
      </c>
      <c r="C169" t="s">
        <v>2046</v>
      </c>
      <c r="D169" t="s">
        <v>2047</v>
      </c>
      <c r="E169" t="s">
        <v>2048</v>
      </c>
      <c r="F169" t="s">
        <v>1321</v>
      </c>
      <c r="G169">
        <v>303</v>
      </c>
      <c r="H169" t="s">
        <v>1609</v>
      </c>
    </row>
    <row r="170" spans="1:8" x14ac:dyDescent="0.2">
      <c r="A170" s="7">
        <v>45839</v>
      </c>
      <c r="B170" t="s">
        <v>914</v>
      </c>
      <c r="C170" t="s">
        <v>2049</v>
      </c>
      <c r="D170" t="s">
        <v>562</v>
      </c>
      <c r="E170" t="s">
        <v>2050</v>
      </c>
      <c r="F170" t="s">
        <v>1327</v>
      </c>
      <c r="G170">
        <v>810</v>
      </c>
      <c r="H170" t="s">
        <v>2051</v>
      </c>
    </row>
    <row r="171" spans="1:8" x14ac:dyDescent="0.2">
      <c r="A171" s="7">
        <v>45809</v>
      </c>
      <c r="B171" t="s">
        <v>2052</v>
      </c>
      <c r="C171" t="s">
        <v>2053</v>
      </c>
      <c r="D171" t="s">
        <v>2054</v>
      </c>
      <c r="E171" t="s">
        <v>2055</v>
      </c>
      <c r="F171" t="s">
        <v>1368</v>
      </c>
      <c r="G171">
        <v>188</v>
      </c>
      <c r="H171" t="s">
        <v>2056</v>
      </c>
    </row>
    <row r="172" spans="1:8" x14ac:dyDescent="0.2">
      <c r="A172" s="7">
        <v>45717</v>
      </c>
      <c r="B172" t="s">
        <v>2057</v>
      </c>
      <c r="C172" t="s">
        <v>2058</v>
      </c>
      <c r="D172" t="s">
        <v>2059</v>
      </c>
      <c r="E172" t="s">
        <v>2060</v>
      </c>
      <c r="F172" t="s">
        <v>1321</v>
      </c>
      <c r="G172">
        <v>868</v>
      </c>
      <c r="H172" t="s">
        <v>990</v>
      </c>
    </row>
    <row r="173" spans="1:8" x14ac:dyDescent="0.2">
      <c r="A173" s="7">
        <v>45689</v>
      </c>
      <c r="B173" t="s">
        <v>2061</v>
      </c>
      <c r="C173" t="s">
        <v>2062</v>
      </c>
      <c r="D173" t="s">
        <v>2044</v>
      </c>
      <c r="E173" t="s">
        <v>1111</v>
      </c>
      <c r="F173" t="s">
        <v>1461</v>
      </c>
      <c r="G173">
        <v>403</v>
      </c>
      <c r="H173" t="s">
        <v>2063</v>
      </c>
    </row>
    <row r="174" spans="1:8" x14ac:dyDescent="0.2">
      <c r="A174" t="s">
        <v>89</v>
      </c>
      <c r="B174" t="s">
        <v>2064</v>
      </c>
      <c r="C174" t="s">
        <v>2065</v>
      </c>
      <c r="D174" t="s">
        <v>2066</v>
      </c>
      <c r="E174" t="s">
        <v>2067</v>
      </c>
      <c r="F174" t="s">
        <v>1445</v>
      </c>
      <c r="G174">
        <v>228</v>
      </c>
      <c r="H174" t="s">
        <v>2068</v>
      </c>
    </row>
    <row r="175" spans="1:8" x14ac:dyDescent="0.2">
      <c r="A175" t="s">
        <v>90</v>
      </c>
      <c r="B175" t="s">
        <v>2069</v>
      </c>
      <c r="C175" t="s">
        <v>2070</v>
      </c>
      <c r="D175" t="s">
        <v>2071</v>
      </c>
      <c r="E175" t="s">
        <v>1659</v>
      </c>
      <c r="F175" t="s">
        <v>1327</v>
      </c>
      <c r="G175">
        <v>730</v>
      </c>
      <c r="H175" t="s">
        <v>2072</v>
      </c>
    </row>
    <row r="176" spans="1:8" x14ac:dyDescent="0.2">
      <c r="A176" t="s">
        <v>91</v>
      </c>
      <c r="B176" t="s">
        <v>2073</v>
      </c>
      <c r="C176" t="s">
        <v>2049</v>
      </c>
      <c r="D176" t="s">
        <v>2074</v>
      </c>
      <c r="E176" t="s">
        <v>470</v>
      </c>
      <c r="F176" t="s">
        <v>1445</v>
      </c>
      <c r="G176">
        <v>34</v>
      </c>
      <c r="H176" t="s">
        <v>2075</v>
      </c>
    </row>
    <row r="177" spans="1:8" x14ac:dyDescent="0.2">
      <c r="A177" t="s">
        <v>92</v>
      </c>
      <c r="B177" t="s">
        <v>2076</v>
      </c>
      <c r="C177" t="s">
        <v>2077</v>
      </c>
      <c r="D177" t="s">
        <v>2078</v>
      </c>
      <c r="E177" t="s">
        <v>2079</v>
      </c>
      <c r="F177" t="s">
        <v>1579</v>
      </c>
      <c r="G177">
        <v>376</v>
      </c>
      <c r="H177" t="s">
        <v>2080</v>
      </c>
    </row>
    <row r="178" spans="1:8" x14ac:dyDescent="0.2">
      <c r="A178" t="s">
        <v>93</v>
      </c>
      <c r="B178" t="s">
        <v>2081</v>
      </c>
      <c r="C178" t="s">
        <v>2082</v>
      </c>
      <c r="D178" t="s">
        <v>2083</v>
      </c>
      <c r="E178" t="s">
        <v>2082</v>
      </c>
      <c r="F178" t="s">
        <v>1374</v>
      </c>
      <c r="G178">
        <v>365</v>
      </c>
      <c r="H178" t="s">
        <v>2084</v>
      </c>
    </row>
    <row r="179" spans="1:8" x14ac:dyDescent="0.2">
      <c r="A179" t="s">
        <v>94</v>
      </c>
      <c r="B179" t="s">
        <v>2085</v>
      </c>
      <c r="C179" t="s">
        <v>2086</v>
      </c>
      <c r="D179" t="s">
        <v>2087</v>
      </c>
      <c r="E179" t="s">
        <v>2088</v>
      </c>
      <c r="F179" t="s">
        <v>1859</v>
      </c>
      <c r="G179">
        <v>542</v>
      </c>
      <c r="H179" t="s">
        <v>2089</v>
      </c>
    </row>
    <row r="180" spans="1:8" x14ac:dyDescent="0.2">
      <c r="A180" t="s">
        <v>95</v>
      </c>
      <c r="B180" t="s">
        <v>2090</v>
      </c>
      <c r="C180" t="s">
        <v>2091</v>
      </c>
      <c r="D180" t="s">
        <v>2092</v>
      </c>
      <c r="E180" t="s">
        <v>2093</v>
      </c>
      <c r="F180" t="s">
        <v>1859</v>
      </c>
      <c r="G180">
        <v>783</v>
      </c>
      <c r="H180" t="s">
        <v>2094</v>
      </c>
    </row>
    <row r="181" spans="1:8" x14ac:dyDescent="0.2">
      <c r="A181" t="s">
        <v>96</v>
      </c>
      <c r="B181" t="s">
        <v>2095</v>
      </c>
      <c r="C181" t="s">
        <v>1670</v>
      </c>
      <c r="D181" t="s">
        <v>2096</v>
      </c>
      <c r="E181" t="s">
        <v>2097</v>
      </c>
      <c r="F181" t="s">
        <v>1845</v>
      </c>
      <c r="G181">
        <v>20</v>
      </c>
      <c r="H181" t="s">
        <v>889</v>
      </c>
    </row>
    <row r="182" spans="1:8" x14ac:dyDescent="0.2">
      <c r="A182" t="s">
        <v>97</v>
      </c>
      <c r="B182" t="s">
        <v>2098</v>
      </c>
      <c r="C182" t="s">
        <v>2099</v>
      </c>
      <c r="D182" t="s">
        <v>2100</v>
      </c>
      <c r="E182" t="s">
        <v>2101</v>
      </c>
      <c r="F182" t="s">
        <v>912</v>
      </c>
      <c r="G182">
        <v>342</v>
      </c>
      <c r="H182" t="s">
        <v>167</v>
      </c>
    </row>
    <row r="183" spans="1:8" x14ac:dyDescent="0.2">
      <c r="A183" t="s">
        <v>98</v>
      </c>
      <c r="B183" t="s">
        <v>2102</v>
      </c>
      <c r="C183" t="s">
        <v>2103</v>
      </c>
      <c r="D183" t="s">
        <v>1578</v>
      </c>
      <c r="E183" t="s">
        <v>2104</v>
      </c>
      <c r="F183" t="s">
        <v>1591</v>
      </c>
      <c r="G183">
        <v>235</v>
      </c>
      <c r="H183" t="s">
        <v>1259</v>
      </c>
    </row>
    <row r="184" spans="1:8" x14ac:dyDescent="0.2">
      <c r="A184" t="s">
        <v>99</v>
      </c>
      <c r="B184" t="s">
        <v>2105</v>
      </c>
      <c r="C184" t="s">
        <v>2106</v>
      </c>
      <c r="D184" t="s">
        <v>2107</v>
      </c>
      <c r="E184" t="s">
        <v>2108</v>
      </c>
      <c r="F184" t="s">
        <v>2109</v>
      </c>
      <c r="G184">
        <v>494</v>
      </c>
      <c r="H184" t="s">
        <v>2110</v>
      </c>
    </row>
    <row r="185" spans="1:8" x14ac:dyDescent="0.2">
      <c r="A185" t="s">
        <v>100</v>
      </c>
      <c r="B185" t="s">
        <v>2111</v>
      </c>
      <c r="C185" t="s">
        <v>2112</v>
      </c>
      <c r="D185" t="s">
        <v>2113</v>
      </c>
      <c r="E185" t="s">
        <v>2114</v>
      </c>
      <c r="F185" t="s">
        <v>1461</v>
      </c>
      <c r="G185">
        <v>729</v>
      </c>
      <c r="H185" t="s">
        <v>2115</v>
      </c>
    </row>
    <row r="186" spans="1:8" x14ac:dyDescent="0.2">
      <c r="A186" s="7">
        <v>45638</v>
      </c>
      <c r="B186" t="s">
        <v>2116</v>
      </c>
      <c r="C186" t="s">
        <v>2117</v>
      </c>
      <c r="D186" t="s">
        <v>2118</v>
      </c>
      <c r="E186" t="s">
        <v>2118</v>
      </c>
      <c r="F186" t="s">
        <v>1321</v>
      </c>
      <c r="G186">
        <v>830</v>
      </c>
      <c r="H186" t="s">
        <v>2119</v>
      </c>
    </row>
    <row r="187" spans="1:8" x14ac:dyDescent="0.2">
      <c r="A187" s="7">
        <v>45608</v>
      </c>
      <c r="B187" t="s">
        <v>2120</v>
      </c>
      <c r="C187" t="s">
        <v>2121</v>
      </c>
      <c r="D187" t="s">
        <v>2122</v>
      </c>
      <c r="E187" t="s">
        <v>2123</v>
      </c>
      <c r="F187" t="s">
        <v>1368</v>
      </c>
      <c r="G187">
        <v>892</v>
      </c>
      <c r="H187" t="s">
        <v>2124</v>
      </c>
    </row>
    <row r="188" spans="1:8" x14ac:dyDescent="0.2">
      <c r="A188" s="7">
        <v>45577</v>
      </c>
      <c r="B188" t="s">
        <v>2125</v>
      </c>
      <c r="C188" t="s">
        <v>2126</v>
      </c>
      <c r="D188" t="s">
        <v>2127</v>
      </c>
      <c r="E188" t="s">
        <v>952</v>
      </c>
      <c r="F188" t="s">
        <v>1368</v>
      </c>
      <c r="G188">
        <v>489</v>
      </c>
      <c r="H188" t="s">
        <v>2128</v>
      </c>
    </row>
    <row r="189" spans="1:8" x14ac:dyDescent="0.2">
      <c r="A189" s="7">
        <v>45547</v>
      </c>
      <c r="B189" t="s">
        <v>2129</v>
      </c>
      <c r="C189" t="s">
        <v>2130</v>
      </c>
      <c r="D189" t="s">
        <v>2131</v>
      </c>
      <c r="E189" t="s">
        <v>2132</v>
      </c>
      <c r="F189" t="s">
        <v>1374</v>
      </c>
      <c r="G189">
        <v>973</v>
      </c>
      <c r="H189" t="s">
        <v>2133</v>
      </c>
    </row>
    <row r="190" spans="1:8" x14ac:dyDescent="0.2">
      <c r="A190" s="7">
        <v>45455</v>
      </c>
      <c r="B190" t="s">
        <v>2134</v>
      </c>
      <c r="C190" t="s">
        <v>2135</v>
      </c>
      <c r="D190" t="s">
        <v>2136</v>
      </c>
      <c r="E190" t="s">
        <v>433</v>
      </c>
      <c r="F190" t="s">
        <v>1368</v>
      </c>
      <c r="G190">
        <v>985</v>
      </c>
      <c r="H190" t="s">
        <v>686</v>
      </c>
    </row>
    <row r="191" spans="1:8" x14ac:dyDescent="0.2">
      <c r="A191" s="7">
        <v>45424</v>
      </c>
      <c r="B191" t="s">
        <v>2137</v>
      </c>
      <c r="C191" t="s">
        <v>855</v>
      </c>
      <c r="D191" t="s">
        <v>2138</v>
      </c>
      <c r="E191" t="s">
        <v>877</v>
      </c>
      <c r="F191" t="s">
        <v>1327</v>
      </c>
      <c r="G191">
        <v>118</v>
      </c>
      <c r="H191" t="s">
        <v>2139</v>
      </c>
    </row>
    <row r="192" spans="1:8" x14ac:dyDescent="0.2">
      <c r="A192" s="7">
        <v>45394</v>
      </c>
      <c r="B192" t="s">
        <v>2140</v>
      </c>
      <c r="C192" t="s">
        <v>2141</v>
      </c>
      <c r="D192" t="s">
        <v>1588</v>
      </c>
      <c r="E192" t="s">
        <v>2142</v>
      </c>
      <c r="F192" t="s">
        <v>1445</v>
      </c>
      <c r="G192">
        <v>524</v>
      </c>
      <c r="H192" t="s">
        <v>922</v>
      </c>
    </row>
    <row r="193" spans="1:8" x14ac:dyDescent="0.2">
      <c r="A193" s="7">
        <v>45363</v>
      </c>
      <c r="B193" t="s">
        <v>1042</v>
      </c>
      <c r="C193" t="s">
        <v>2143</v>
      </c>
      <c r="D193" t="s">
        <v>1964</v>
      </c>
      <c r="E193" t="s">
        <v>2144</v>
      </c>
      <c r="F193" t="s">
        <v>1368</v>
      </c>
      <c r="G193">
        <v>839</v>
      </c>
      <c r="H193" t="s">
        <v>2145</v>
      </c>
    </row>
    <row r="194" spans="1:8" x14ac:dyDescent="0.2">
      <c r="A194" s="7">
        <v>45334</v>
      </c>
      <c r="B194" t="s">
        <v>2146</v>
      </c>
      <c r="C194" t="s">
        <v>2147</v>
      </c>
      <c r="D194" t="s">
        <v>2148</v>
      </c>
      <c r="E194" t="s">
        <v>2149</v>
      </c>
      <c r="F194" t="s">
        <v>1439</v>
      </c>
      <c r="G194">
        <v>48</v>
      </c>
      <c r="H194" t="s">
        <v>2150</v>
      </c>
    </row>
    <row r="195" spans="1:8" x14ac:dyDescent="0.2">
      <c r="A195" t="s">
        <v>101</v>
      </c>
      <c r="B195" t="s">
        <v>900</v>
      </c>
      <c r="C195" t="s">
        <v>901</v>
      </c>
      <c r="D195" t="s">
        <v>2151</v>
      </c>
      <c r="E195" t="s">
        <v>2102</v>
      </c>
      <c r="F195" t="s">
        <v>1327</v>
      </c>
      <c r="G195">
        <v>132</v>
      </c>
      <c r="H195" t="s">
        <v>2152</v>
      </c>
    </row>
    <row r="196" spans="1:8" x14ac:dyDescent="0.2">
      <c r="A196" t="s">
        <v>102</v>
      </c>
      <c r="B196" t="s">
        <v>491</v>
      </c>
      <c r="C196" t="s">
        <v>2153</v>
      </c>
      <c r="D196" t="s">
        <v>2026</v>
      </c>
      <c r="E196" t="s">
        <v>921</v>
      </c>
      <c r="F196" t="s">
        <v>1368</v>
      </c>
      <c r="G196">
        <v>669</v>
      </c>
      <c r="H196" t="s">
        <v>2154</v>
      </c>
    </row>
    <row r="197" spans="1:8" x14ac:dyDescent="0.2">
      <c r="A197" t="s">
        <v>103</v>
      </c>
      <c r="B197" t="s">
        <v>468</v>
      </c>
      <c r="C197" t="s">
        <v>2155</v>
      </c>
      <c r="D197" t="s">
        <v>2156</v>
      </c>
      <c r="E197" t="s">
        <v>1578</v>
      </c>
      <c r="F197" t="s">
        <v>1368</v>
      </c>
      <c r="G197">
        <v>413</v>
      </c>
      <c r="H197" t="s">
        <v>2157</v>
      </c>
    </row>
    <row r="198" spans="1:8" x14ac:dyDescent="0.2">
      <c r="A198" t="s">
        <v>104</v>
      </c>
      <c r="B198" t="s">
        <v>1089</v>
      </c>
      <c r="C198" t="s">
        <v>2158</v>
      </c>
      <c r="D198" t="s">
        <v>2159</v>
      </c>
      <c r="E198" t="s">
        <v>474</v>
      </c>
      <c r="F198" t="s">
        <v>1368</v>
      </c>
      <c r="G198">
        <v>637</v>
      </c>
      <c r="H198" t="s">
        <v>1532</v>
      </c>
    </row>
    <row r="199" spans="1:8" x14ac:dyDescent="0.2">
      <c r="A199" t="s">
        <v>105</v>
      </c>
      <c r="B199" t="s">
        <v>2160</v>
      </c>
      <c r="C199" t="s">
        <v>1910</v>
      </c>
      <c r="D199" t="s">
        <v>1106</v>
      </c>
      <c r="E199" t="s">
        <v>2161</v>
      </c>
      <c r="F199" t="s">
        <v>1327</v>
      </c>
      <c r="G199">
        <v>302</v>
      </c>
      <c r="H199" t="s">
        <v>2162</v>
      </c>
    </row>
    <row r="200" spans="1:8" x14ac:dyDescent="0.2">
      <c r="A200" t="s">
        <v>106</v>
      </c>
      <c r="B200" t="s">
        <v>2163</v>
      </c>
      <c r="C200" t="s">
        <v>833</v>
      </c>
      <c r="D200" t="s">
        <v>2164</v>
      </c>
      <c r="E200" t="s">
        <v>2165</v>
      </c>
      <c r="F200" t="s">
        <v>1368</v>
      </c>
      <c r="G200">
        <v>175</v>
      </c>
      <c r="H200" t="s">
        <v>2166</v>
      </c>
    </row>
    <row r="201" spans="1:8" x14ac:dyDescent="0.2">
      <c r="A201" t="s">
        <v>107</v>
      </c>
      <c r="B201" t="s">
        <v>2167</v>
      </c>
      <c r="C201" t="s">
        <v>1112</v>
      </c>
      <c r="D201" t="s">
        <v>2168</v>
      </c>
      <c r="E201" t="s">
        <v>2169</v>
      </c>
      <c r="F201" t="s">
        <v>1368</v>
      </c>
      <c r="G201">
        <v>696</v>
      </c>
      <c r="H201" t="s">
        <v>2170</v>
      </c>
    </row>
    <row r="202" spans="1:8" x14ac:dyDescent="0.2">
      <c r="A202" t="s">
        <v>108</v>
      </c>
      <c r="B202" t="s">
        <v>2171</v>
      </c>
      <c r="C202" t="s">
        <v>2172</v>
      </c>
      <c r="D202" t="s">
        <v>537</v>
      </c>
      <c r="E202" t="s">
        <v>2173</v>
      </c>
      <c r="F202" t="s">
        <v>1327</v>
      </c>
      <c r="G202">
        <v>747</v>
      </c>
      <c r="H202" t="s">
        <v>2174</v>
      </c>
    </row>
    <row r="203" spans="1:8" x14ac:dyDescent="0.2">
      <c r="A203" t="s">
        <v>109</v>
      </c>
      <c r="B203" t="s">
        <v>2175</v>
      </c>
      <c r="C203" t="s">
        <v>2176</v>
      </c>
      <c r="D203" t="s">
        <v>2177</v>
      </c>
      <c r="E203" t="s">
        <v>2178</v>
      </c>
      <c r="F203" t="s">
        <v>1321</v>
      </c>
      <c r="G203">
        <v>778</v>
      </c>
      <c r="H203" t="s">
        <v>383</v>
      </c>
    </row>
    <row r="204" spans="1:8" x14ac:dyDescent="0.2">
      <c r="A204" t="s">
        <v>110</v>
      </c>
      <c r="B204" t="s">
        <v>2179</v>
      </c>
      <c r="C204" t="s">
        <v>530</v>
      </c>
      <c r="D204" t="s">
        <v>2180</v>
      </c>
      <c r="E204" t="s">
        <v>2181</v>
      </c>
      <c r="F204" t="s">
        <v>1321</v>
      </c>
      <c r="G204">
        <v>426</v>
      </c>
      <c r="H204" t="s">
        <v>2182</v>
      </c>
    </row>
    <row r="205" spans="1:8" x14ac:dyDescent="0.2">
      <c r="A205" t="s">
        <v>111</v>
      </c>
      <c r="B205" t="s">
        <v>2026</v>
      </c>
      <c r="C205" t="s">
        <v>2183</v>
      </c>
      <c r="D205" t="s">
        <v>2034</v>
      </c>
      <c r="E205" t="s">
        <v>2184</v>
      </c>
      <c r="F205" t="s">
        <v>1374</v>
      </c>
      <c r="G205">
        <v>687</v>
      </c>
      <c r="H205" t="s">
        <v>1035</v>
      </c>
    </row>
    <row r="206" spans="1:8" x14ac:dyDescent="0.2">
      <c r="A206" t="s">
        <v>112</v>
      </c>
      <c r="B206" t="s">
        <v>914</v>
      </c>
      <c r="C206" t="s">
        <v>2185</v>
      </c>
      <c r="D206" t="s">
        <v>2186</v>
      </c>
      <c r="E206" t="s">
        <v>1911</v>
      </c>
      <c r="F206" t="s">
        <v>1327</v>
      </c>
      <c r="G206">
        <v>593</v>
      </c>
      <c r="H206" t="s">
        <v>2187</v>
      </c>
    </row>
    <row r="207" spans="1:8" x14ac:dyDescent="0.2">
      <c r="A207" s="7">
        <v>45637</v>
      </c>
      <c r="B207" t="s">
        <v>2188</v>
      </c>
      <c r="C207" t="s">
        <v>2189</v>
      </c>
      <c r="D207" t="s">
        <v>1665</v>
      </c>
      <c r="E207" t="s">
        <v>1918</v>
      </c>
      <c r="F207" t="s">
        <v>1439</v>
      </c>
      <c r="G207">
        <v>450</v>
      </c>
      <c r="H207" t="s">
        <v>2190</v>
      </c>
    </row>
    <row r="208" spans="1:8" x14ac:dyDescent="0.2">
      <c r="A208" s="7">
        <v>45607</v>
      </c>
      <c r="B208" t="s">
        <v>1068</v>
      </c>
      <c r="C208" t="s">
        <v>2191</v>
      </c>
      <c r="D208" t="s">
        <v>2192</v>
      </c>
      <c r="E208" t="s">
        <v>2193</v>
      </c>
      <c r="F208" t="s">
        <v>1327</v>
      </c>
      <c r="G208">
        <v>995</v>
      </c>
      <c r="H208" t="s">
        <v>1648</v>
      </c>
    </row>
    <row r="209" spans="1:8" x14ac:dyDescent="0.2">
      <c r="A209" s="7">
        <v>45515</v>
      </c>
      <c r="B209" t="s">
        <v>2194</v>
      </c>
      <c r="C209" t="s">
        <v>2053</v>
      </c>
      <c r="D209" t="s">
        <v>2194</v>
      </c>
      <c r="E209" t="s">
        <v>2195</v>
      </c>
      <c r="F209" t="s">
        <v>1321</v>
      </c>
      <c r="G209">
        <v>485</v>
      </c>
      <c r="H209" t="s">
        <v>2196</v>
      </c>
    </row>
    <row r="210" spans="1:8" x14ac:dyDescent="0.2">
      <c r="A210" s="7">
        <v>45484</v>
      </c>
      <c r="B210" t="s">
        <v>2197</v>
      </c>
      <c r="C210" t="s">
        <v>2198</v>
      </c>
      <c r="D210" t="s">
        <v>2199</v>
      </c>
      <c r="E210" t="s">
        <v>881</v>
      </c>
      <c r="F210" t="s">
        <v>1327</v>
      </c>
      <c r="G210">
        <v>892</v>
      </c>
      <c r="H210" t="s">
        <v>2200</v>
      </c>
    </row>
    <row r="211" spans="1:8" x14ac:dyDescent="0.2">
      <c r="A211" s="7">
        <v>45454</v>
      </c>
      <c r="B211" t="s">
        <v>2201</v>
      </c>
      <c r="C211" t="s">
        <v>2202</v>
      </c>
      <c r="D211" t="s">
        <v>2203</v>
      </c>
      <c r="E211" t="s">
        <v>2204</v>
      </c>
      <c r="F211" t="s">
        <v>1321</v>
      </c>
      <c r="G211">
        <v>260</v>
      </c>
      <c r="H211" t="s">
        <v>2205</v>
      </c>
    </row>
    <row r="212" spans="1:8" x14ac:dyDescent="0.2">
      <c r="A212" s="7">
        <v>45423</v>
      </c>
      <c r="B212" t="s">
        <v>2206</v>
      </c>
      <c r="C212" t="s">
        <v>2207</v>
      </c>
      <c r="D212" t="s">
        <v>1238</v>
      </c>
      <c r="E212" t="s">
        <v>2208</v>
      </c>
      <c r="F212" t="s">
        <v>1374</v>
      </c>
      <c r="G212">
        <v>988</v>
      </c>
      <c r="H212" t="s">
        <v>2209</v>
      </c>
    </row>
    <row r="213" spans="1:8" x14ac:dyDescent="0.2">
      <c r="A213" s="7">
        <v>45393</v>
      </c>
      <c r="B213" t="s">
        <v>2210</v>
      </c>
      <c r="C213" t="s">
        <v>2211</v>
      </c>
      <c r="D213" t="s">
        <v>2212</v>
      </c>
      <c r="E213" t="s">
        <v>2213</v>
      </c>
      <c r="F213" t="s">
        <v>1327</v>
      </c>
      <c r="G213">
        <v>495</v>
      </c>
      <c r="H213" t="s">
        <v>2214</v>
      </c>
    </row>
    <row r="214" spans="1:8" x14ac:dyDescent="0.2">
      <c r="A214" s="7">
        <v>45302</v>
      </c>
      <c r="B214" t="s">
        <v>2215</v>
      </c>
      <c r="C214" t="s">
        <v>1641</v>
      </c>
      <c r="D214" t="s">
        <v>1256</v>
      </c>
      <c r="E214" t="s">
        <v>2216</v>
      </c>
      <c r="F214" t="s">
        <v>1327</v>
      </c>
      <c r="G214">
        <v>188</v>
      </c>
      <c r="H214" t="s">
        <v>1411</v>
      </c>
    </row>
    <row r="215" spans="1:8" x14ac:dyDescent="0.2">
      <c r="A215" t="s">
        <v>113</v>
      </c>
      <c r="B215" t="s">
        <v>2217</v>
      </c>
      <c r="C215" t="s">
        <v>2218</v>
      </c>
      <c r="D215" t="s">
        <v>1157</v>
      </c>
      <c r="E215" t="s">
        <v>2219</v>
      </c>
      <c r="F215" t="s">
        <v>1718</v>
      </c>
      <c r="G215">
        <v>318</v>
      </c>
      <c r="H215" t="s">
        <v>2220</v>
      </c>
    </row>
    <row r="216" spans="1:8" x14ac:dyDescent="0.2">
      <c r="A216" t="s">
        <v>114</v>
      </c>
      <c r="B216" t="s">
        <v>2221</v>
      </c>
      <c r="C216" t="s">
        <v>2222</v>
      </c>
      <c r="D216" t="s">
        <v>1205</v>
      </c>
      <c r="E216" t="s">
        <v>2223</v>
      </c>
      <c r="F216" t="s">
        <v>1327</v>
      </c>
      <c r="G216">
        <v>831</v>
      </c>
      <c r="H216" t="s">
        <v>357</v>
      </c>
    </row>
    <row r="217" spans="1:8" x14ac:dyDescent="0.2">
      <c r="A217" t="s">
        <v>115</v>
      </c>
      <c r="B217" t="s">
        <v>2223</v>
      </c>
      <c r="C217" t="s">
        <v>1685</v>
      </c>
      <c r="D217" t="s">
        <v>2224</v>
      </c>
      <c r="E217" t="s">
        <v>2225</v>
      </c>
      <c r="F217" t="s">
        <v>1327</v>
      </c>
      <c r="G217">
        <v>912</v>
      </c>
      <c r="H217" t="s">
        <v>756</v>
      </c>
    </row>
    <row r="218" spans="1:8" x14ac:dyDescent="0.2">
      <c r="A218" t="s">
        <v>116</v>
      </c>
      <c r="B218" t="s">
        <v>2226</v>
      </c>
      <c r="C218" t="s">
        <v>2227</v>
      </c>
      <c r="D218" t="s">
        <v>2228</v>
      </c>
      <c r="E218" t="s">
        <v>2229</v>
      </c>
      <c r="F218" t="s">
        <v>1327</v>
      </c>
      <c r="G218">
        <v>635</v>
      </c>
      <c r="H218" t="s">
        <v>2230</v>
      </c>
    </row>
    <row r="219" spans="1:8" x14ac:dyDescent="0.2">
      <c r="A219" t="s">
        <v>117</v>
      </c>
      <c r="B219" t="s">
        <v>2231</v>
      </c>
      <c r="C219" t="s">
        <v>2232</v>
      </c>
      <c r="D219" t="s">
        <v>1034</v>
      </c>
      <c r="E219" t="s">
        <v>2233</v>
      </c>
      <c r="F219" t="s">
        <v>1327</v>
      </c>
      <c r="G219">
        <v>781</v>
      </c>
      <c r="H219" t="s">
        <v>1658</v>
      </c>
    </row>
    <row r="220" spans="1:8" x14ac:dyDescent="0.2">
      <c r="A220" t="s">
        <v>118</v>
      </c>
      <c r="B220" t="s">
        <v>1208</v>
      </c>
      <c r="C220" t="s">
        <v>1208</v>
      </c>
      <c r="D220" t="s">
        <v>2234</v>
      </c>
      <c r="E220" t="s">
        <v>2235</v>
      </c>
      <c r="F220" t="s">
        <v>1368</v>
      </c>
      <c r="G220">
        <v>80</v>
      </c>
      <c r="H220" t="s">
        <v>2236</v>
      </c>
    </row>
    <row r="221" spans="1:8" x14ac:dyDescent="0.2">
      <c r="A221" t="s">
        <v>119</v>
      </c>
      <c r="B221" t="s">
        <v>1119</v>
      </c>
      <c r="C221" t="s">
        <v>2237</v>
      </c>
      <c r="D221" t="s">
        <v>2238</v>
      </c>
      <c r="E221" t="s">
        <v>2239</v>
      </c>
      <c r="F221" t="s">
        <v>1374</v>
      </c>
      <c r="G221">
        <v>912</v>
      </c>
      <c r="H221" t="s">
        <v>1200</v>
      </c>
    </row>
    <row r="222" spans="1:8" x14ac:dyDescent="0.2">
      <c r="A222" t="s">
        <v>120</v>
      </c>
      <c r="B222" t="s">
        <v>1126</v>
      </c>
      <c r="C222" t="s">
        <v>2240</v>
      </c>
      <c r="D222" t="s">
        <v>2241</v>
      </c>
      <c r="E222" t="s">
        <v>2242</v>
      </c>
      <c r="F222" t="s">
        <v>1374</v>
      </c>
      <c r="G222">
        <v>640</v>
      </c>
      <c r="H222" t="s">
        <v>2243</v>
      </c>
    </row>
    <row r="223" spans="1:8" x14ac:dyDescent="0.2">
      <c r="A223" t="s">
        <v>121</v>
      </c>
      <c r="B223" t="s">
        <v>2244</v>
      </c>
      <c r="C223" t="s">
        <v>2245</v>
      </c>
      <c r="D223" t="s">
        <v>2246</v>
      </c>
      <c r="E223" t="s">
        <v>2247</v>
      </c>
      <c r="F223" t="s">
        <v>1327</v>
      </c>
      <c r="G223">
        <v>512</v>
      </c>
      <c r="H223" t="s">
        <v>2009</v>
      </c>
    </row>
    <row r="224" spans="1:8" x14ac:dyDescent="0.2">
      <c r="A224" t="s">
        <v>122</v>
      </c>
      <c r="B224" t="s">
        <v>2248</v>
      </c>
      <c r="C224" t="s">
        <v>1013</v>
      </c>
      <c r="D224" t="s">
        <v>1644</v>
      </c>
      <c r="E224" t="s">
        <v>2249</v>
      </c>
      <c r="F224" t="s">
        <v>1368</v>
      </c>
      <c r="G224">
        <v>120</v>
      </c>
      <c r="H224" t="s">
        <v>2250</v>
      </c>
    </row>
    <row r="225" spans="1:8" x14ac:dyDescent="0.2">
      <c r="A225" t="s">
        <v>123</v>
      </c>
      <c r="B225" t="s">
        <v>2251</v>
      </c>
      <c r="C225" t="s">
        <v>524</v>
      </c>
      <c r="D225" t="s">
        <v>2252</v>
      </c>
      <c r="E225" t="s">
        <v>2253</v>
      </c>
      <c r="F225" t="s">
        <v>1374</v>
      </c>
      <c r="G225">
        <v>730</v>
      </c>
      <c r="H225" t="s">
        <v>2254</v>
      </c>
    </row>
    <row r="226" spans="1:8" x14ac:dyDescent="0.2">
      <c r="A226" t="s">
        <v>124</v>
      </c>
      <c r="B226" t="s">
        <v>2255</v>
      </c>
      <c r="C226" t="s">
        <v>2256</v>
      </c>
      <c r="D226" t="s">
        <v>1032</v>
      </c>
      <c r="E226" t="s">
        <v>2257</v>
      </c>
      <c r="F226" t="s">
        <v>2258</v>
      </c>
      <c r="G226">
        <v>842</v>
      </c>
      <c r="H226" t="s">
        <v>388</v>
      </c>
    </row>
    <row r="227" spans="1:8" x14ac:dyDescent="0.2">
      <c r="A227" t="s">
        <v>125</v>
      </c>
      <c r="B227" t="s">
        <v>2249</v>
      </c>
      <c r="C227" t="s">
        <v>2259</v>
      </c>
      <c r="D227" t="s">
        <v>551</v>
      </c>
      <c r="E227" t="s">
        <v>2260</v>
      </c>
      <c r="F227" t="s">
        <v>1327</v>
      </c>
      <c r="G227">
        <v>872</v>
      </c>
      <c r="H227" t="s">
        <v>2261</v>
      </c>
    </row>
    <row r="228" spans="1:8" x14ac:dyDescent="0.2">
      <c r="A228" t="s">
        <v>126</v>
      </c>
      <c r="B228" t="s">
        <v>1119</v>
      </c>
      <c r="C228" t="s">
        <v>2262</v>
      </c>
      <c r="D228" t="s">
        <v>2263</v>
      </c>
      <c r="E228" t="s">
        <v>2264</v>
      </c>
      <c r="F228" t="s">
        <v>2258</v>
      </c>
      <c r="G228">
        <v>679</v>
      </c>
      <c r="H228" t="s">
        <v>2265</v>
      </c>
    </row>
    <row r="229" spans="1:8" x14ac:dyDescent="0.2">
      <c r="A229" s="7">
        <v>45606</v>
      </c>
      <c r="B229" t="s">
        <v>2266</v>
      </c>
      <c r="C229" t="s">
        <v>552</v>
      </c>
      <c r="D229" t="s">
        <v>2267</v>
      </c>
      <c r="E229" t="s">
        <v>1206</v>
      </c>
      <c r="F229" t="s">
        <v>1374</v>
      </c>
      <c r="G229">
        <v>591</v>
      </c>
      <c r="H229" t="s">
        <v>2268</v>
      </c>
    </row>
    <row r="230" spans="1:8" x14ac:dyDescent="0.2">
      <c r="A230" s="7">
        <v>45575</v>
      </c>
      <c r="B230" t="s">
        <v>2269</v>
      </c>
      <c r="C230" t="s">
        <v>1218</v>
      </c>
      <c r="D230" t="s">
        <v>2270</v>
      </c>
      <c r="E230" t="s">
        <v>2271</v>
      </c>
      <c r="F230" t="s">
        <v>1374</v>
      </c>
      <c r="G230">
        <v>197</v>
      </c>
      <c r="H230" t="s">
        <v>2272</v>
      </c>
    </row>
    <row r="231" spans="1:8" x14ac:dyDescent="0.2">
      <c r="A231" s="7">
        <v>45545</v>
      </c>
      <c r="B231" t="s">
        <v>2273</v>
      </c>
      <c r="C231" t="s">
        <v>2274</v>
      </c>
      <c r="D231" t="s">
        <v>2275</v>
      </c>
      <c r="E231" t="s">
        <v>1174</v>
      </c>
      <c r="F231" t="s">
        <v>1374</v>
      </c>
      <c r="G231">
        <v>48</v>
      </c>
      <c r="H231" t="s">
        <v>2276</v>
      </c>
    </row>
    <row r="232" spans="1:8" x14ac:dyDescent="0.2">
      <c r="A232" s="7">
        <v>45514</v>
      </c>
      <c r="B232" t="s">
        <v>2277</v>
      </c>
      <c r="C232" t="s">
        <v>2278</v>
      </c>
      <c r="D232" t="s">
        <v>2279</v>
      </c>
      <c r="E232" t="s">
        <v>2273</v>
      </c>
      <c r="F232" t="s">
        <v>1374</v>
      </c>
      <c r="G232">
        <v>307</v>
      </c>
      <c r="H232" t="s">
        <v>2280</v>
      </c>
    </row>
    <row r="233" spans="1:8" x14ac:dyDescent="0.2">
      <c r="A233" s="7">
        <v>45483</v>
      </c>
      <c r="B233" t="s">
        <v>2215</v>
      </c>
      <c r="C233" t="s">
        <v>2281</v>
      </c>
      <c r="D233" t="s">
        <v>2282</v>
      </c>
      <c r="E233" t="s">
        <v>2283</v>
      </c>
      <c r="F233" t="s">
        <v>1374</v>
      </c>
      <c r="G233">
        <v>664</v>
      </c>
      <c r="H233" t="s">
        <v>2284</v>
      </c>
    </row>
    <row r="234" spans="1:8" x14ac:dyDescent="0.2">
      <c r="A234" s="7">
        <v>45392</v>
      </c>
      <c r="B234" t="s">
        <v>2285</v>
      </c>
      <c r="C234" t="s">
        <v>2286</v>
      </c>
      <c r="D234" t="s">
        <v>2287</v>
      </c>
      <c r="E234" t="s">
        <v>2288</v>
      </c>
      <c r="F234" t="s">
        <v>1374</v>
      </c>
      <c r="G234">
        <v>433</v>
      </c>
      <c r="H234" t="s">
        <v>2289</v>
      </c>
    </row>
    <row r="235" spans="1:8" x14ac:dyDescent="0.2">
      <c r="A235" s="7">
        <v>45361</v>
      </c>
      <c r="B235" t="s">
        <v>2290</v>
      </c>
      <c r="C235" t="s">
        <v>2291</v>
      </c>
      <c r="D235" t="s">
        <v>2292</v>
      </c>
      <c r="E235" t="s">
        <v>2293</v>
      </c>
      <c r="F235" t="s">
        <v>1374</v>
      </c>
      <c r="G235">
        <v>553</v>
      </c>
      <c r="H235" t="s">
        <v>2294</v>
      </c>
    </row>
    <row r="236" spans="1:8" x14ac:dyDescent="0.2">
      <c r="A236" s="7">
        <v>45332</v>
      </c>
      <c r="B236" t="s">
        <v>2295</v>
      </c>
      <c r="C236" t="s">
        <v>2296</v>
      </c>
      <c r="D236" t="s">
        <v>2297</v>
      </c>
      <c r="E236" t="s">
        <v>2298</v>
      </c>
      <c r="F236" t="s">
        <v>1368</v>
      </c>
      <c r="G236">
        <v>400</v>
      </c>
      <c r="H236" t="s">
        <v>1328</v>
      </c>
    </row>
    <row r="237" spans="1:8" x14ac:dyDescent="0.2">
      <c r="A237" s="7">
        <v>45301</v>
      </c>
      <c r="B237" t="s">
        <v>2299</v>
      </c>
      <c r="C237" t="s">
        <v>2300</v>
      </c>
      <c r="D237" t="s">
        <v>2301</v>
      </c>
      <c r="E237" t="s">
        <v>2302</v>
      </c>
      <c r="F237" t="s">
        <v>1321</v>
      </c>
      <c r="G237">
        <v>475</v>
      </c>
      <c r="H237" t="s">
        <v>2303</v>
      </c>
    </row>
    <row r="238" spans="1:8" x14ac:dyDescent="0.2">
      <c r="A238" t="s">
        <v>127</v>
      </c>
      <c r="B238" t="s">
        <v>2304</v>
      </c>
      <c r="C238" t="s">
        <v>2305</v>
      </c>
      <c r="D238" t="s">
        <v>2306</v>
      </c>
      <c r="E238" t="s">
        <v>2307</v>
      </c>
      <c r="F238" t="s">
        <v>1439</v>
      </c>
      <c r="G238">
        <v>99</v>
      </c>
      <c r="H238" t="s">
        <v>922</v>
      </c>
    </row>
    <row r="239" spans="1:8" x14ac:dyDescent="0.2">
      <c r="A239" t="s">
        <v>128</v>
      </c>
      <c r="B239" t="s">
        <v>2308</v>
      </c>
      <c r="C239" t="s">
        <v>2309</v>
      </c>
      <c r="D239" t="s">
        <v>2310</v>
      </c>
      <c r="E239" t="s">
        <v>2311</v>
      </c>
      <c r="F239" t="s">
        <v>1445</v>
      </c>
      <c r="G239">
        <v>128</v>
      </c>
      <c r="H239" t="s">
        <v>1877</v>
      </c>
    </row>
    <row r="240" spans="1:8" x14ac:dyDescent="0.2">
      <c r="A240" t="s">
        <v>129</v>
      </c>
      <c r="B240" t="s">
        <v>2305</v>
      </c>
      <c r="C240" t="s">
        <v>2312</v>
      </c>
      <c r="D240" t="s">
        <v>2313</v>
      </c>
      <c r="E240" t="s">
        <v>2314</v>
      </c>
      <c r="F240" t="s">
        <v>1718</v>
      </c>
      <c r="G240">
        <v>915</v>
      </c>
      <c r="H240" t="s">
        <v>2315</v>
      </c>
    </row>
    <row r="241" spans="1:8" x14ac:dyDescent="0.2">
      <c r="A241" t="s">
        <v>130</v>
      </c>
      <c r="B241" t="s">
        <v>2316</v>
      </c>
      <c r="C241" t="s">
        <v>2317</v>
      </c>
      <c r="D241" t="s">
        <v>2318</v>
      </c>
      <c r="E241" t="s">
        <v>2319</v>
      </c>
      <c r="F241" t="s">
        <v>864</v>
      </c>
      <c r="G241">
        <v>448</v>
      </c>
      <c r="H241" t="s">
        <v>361</v>
      </c>
    </row>
    <row r="242" spans="1:8" x14ac:dyDescent="0.2">
      <c r="A242" t="s">
        <v>131</v>
      </c>
      <c r="B242" t="s">
        <v>2320</v>
      </c>
      <c r="C242" t="s">
        <v>2321</v>
      </c>
      <c r="D242" t="s">
        <v>2322</v>
      </c>
      <c r="E242" t="s">
        <v>2323</v>
      </c>
      <c r="F242" t="s">
        <v>1445</v>
      </c>
      <c r="G242">
        <v>325</v>
      </c>
      <c r="H242" t="s">
        <v>2324</v>
      </c>
    </row>
    <row r="243" spans="1:8" x14ac:dyDescent="0.2">
      <c r="A243" t="s">
        <v>132</v>
      </c>
      <c r="B243" t="s">
        <v>2325</v>
      </c>
      <c r="C243" t="s">
        <v>2326</v>
      </c>
      <c r="D243" t="s">
        <v>2327</v>
      </c>
      <c r="E243" t="s">
        <v>2281</v>
      </c>
      <c r="F243" t="s">
        <v>864</v>
      </c>
      <c r="G243">
        <v>440</v>
      </c>
      <c r="H243" t="s">
        <v>610</v>
      </c>
    </row>
    <row r="244" spans="1:8" x14ac:dyDescent="0.2">
      <c r="A244" t="s">
        <v>133</v>
      </c>
      <c r="B244" t="s">
        <v>2328</v>
      </c>
      <c r="C244" t="s">
        <v>2329</v>
      </c>
      <c r="D244" t="s">
        <v>2330</v>
      </c>
      <c r="E244" t="s">
        <v>2331</v>
      </c>
      <c r="F244" t="s">
        <v>1718</v>
      </c>
      <c r="G244">
        <v>763</v>
      </c>
      <c r="H244" t="s">
        <v>2332</v>
      </c>
    </row>
    <row r="245" spans="1:8" x14ac:dyDescent="0.2">
      <c r="A245" t="s">
        <v>134</v>
      </c>
      <c r="B245" t="s">
        <v>1257</v>
      </c>
      <c r="C245" t="s">
        <v>2333</v>
      </c>
      <c r="D245" t="s">
        <v>1161</v>
      </c>
      <c r="E245" t="s">
        <v>2334</v>
      </c>
      <c r="F245" t="s">
        <v>1327</v>
      </c>
      <c r="G245">
        <v>623</v>
      </c>
      <c r="H245" t="s">
        <v>2335</v>
      </c>
    </row>
    <row r="246" spans="1:8" x14ac:dyDescent="0.2">
      <c r="A246" t="s">
        <v>135</v>
      </c>
      <c r="B246" t="s">
        <v>1689</v>
      </c>
      <c r="C246" t="s">
        <v>2336</v>
      </c>
      <c r="D246" t="s">
        <v>2337</v>
      </c>
      <c r="E246" t="s">
        <v>2338</v>
      </c>
      <c r="F246" t="s">
        <v>1321</v>
      </c>
      <c r="G246">
        <v>198</v>
      </c>
      <c r="H246" t="s">
        <v>2339</v>
      </c>
    </row>
    <row r="247" spans="1:8" x14ac:dyDescent="0.2">
      <c r="A247" t="s">
        <v>136</v>
      </c>
      <c r="B247" t="s">
        <v>2340</v>
      </c>
      <c r="C247" t="s">
        <v>2341</v>
      </c>
      <c r="D247" t="s">
        <v>2342</v>
      </c>
      <c r="E247" t="s">
        <v>2343</v>
      </c>
      <c r="F247" t="s">
        <v>1327</v>
      </c>
      <c r="G247">
        <v>725</v>
      </c>
      <c r="H247" t="s">
        <v>2344</v>
      </c>
    </row>
    <row r="248" spans="1:8" x14ac:dyDescent="0.2">
      <c r="A248" t="s">
        <v>137</v>
      </c>
      <c r="B248" t="s">
        <v>2345</v>
      </c>
      <c r="C248" t="s">
        <v>2346</v>
      </c>
      <c r="D248" t="s">
        <v>1294</v>
      </c>
      <c r="E248" t="s">
        <v>2347</v>
      </c>
      <c r="F248" t="s">
        <v>1374</v>
      </c>
      <c r="G248">
        <v>453</v>
      </c>
      <c r="H248" t="s">
        <v>2348</v>
      </c>
    </row>
    <row r="249" spans="1:8" x14ac:dyDescent="0.2">
      <c r="A249" t="s">
        <v>138</v>
      </c>
      <c r="B249" t="s">
        <v>2349</v>
      </c>
      <c r="C249" t="s">
        <v>2350</v>
      </c>
      <c r="D249" t="s">
        <v>1857</v>
      </c>
      <c r="E249" t="s">
        <v>2351</v>
      </c>
      <c r="F249" t="s">
        <v>1327</v>
      </c>
      <c r="G249">
        <v>953</v>
      </c>
      <c r="H249" t="s">
        <v>2352</v>
      </c>
    </row>
    <row r="250" spans="1:8" x14ac:dyDescent="0.2">
      <c r="A250" s="7">
        <v>45635</v>
      </c>
      <c r="B250" t="s">
        <v>2353</v>
      </c>
      <c r="C250" t="s">
        <v>2354</v>
      </c>
      <c r="D250" t="s">
        <v>2355</v>
      </c>
      <c r="E250" t="s">
        <v>792</v>
      </c>
      <c r="F250" t="s">
        <v>1327</v>
      </c>
      <c r="G250">
        <v>481</v>
      </c>
      <c r="H250" t="s">
        <v>2356</v>
      </c>
    </row>
    <row r="251" spans="1:8" x14ac:dyDescent="0.2">
      <c r="A251" s="7">
        <v>45605</v>
      </c>
      <c r="B251" t="s">
        <v>2357</v>
      </c>
      <c r="C251" t="s">
        <v>2358</v>
      </c>
      <c r="D251" t="s">
        <v>2359</v>
      </c>
      <c r="E251" t="s">
        <v>728</v>
      </c>
      <c r="F251" t="s">
        <v>1368</v>
      </c>
      <c r="G251">
        <v>691</v>
      </c>
      <c r="H251" t="s">
        <v>2324</v>
      </c>
    </row>
    <row r="252" spans="1:8" x14ac:dyDescent="0.2">
      <c r="A252" s="7">
        <v>45574</v>
      </c>
      <c r="B252" t="s">
        <v>638</v>
      </c>
      <c r="C252" t="s">
        <v>2360</v>
      </c>
      <c r="D252" t="s">
        <v>2361</v>
      </c>
      <c r="E252" t="s">
        <v>2362</v>
      </c>
      <c r="F252" t="s">
        <v>1321</v>
      </c>
      <c r="G252">
        <v>964</v>
      </c>
      <c r="H252" t="s">
        <v>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8874-65A7-6F43-ADE3-BE50DE6B9BD7}">
  <dimension ref="A1:F252"/>
  <sheetViews>
    <sheetView workbookViewId="0">
      <selection activeCell="I21" sqref="I21"/>
    </sheetView>
  </sheetViews>
  <sheetFormatPr baseColWidth="10" defaultRowHeight="16" x14ac:dyDescent="0.2"/>
  <cols>
    <col min="1" max="1" width="10.5" bestFit="1" customWidth="1"/>
    <col min="2" max="5" width="6.1640625" bestFit="1" customWidth="1"/>
    <col min="6" max="6" width="10.1640625" bestFit="1" customWidth="1"/>
  </cols>
  <sheetData>
    <row r="1" spans="1:6" x14ac:dyDescent="0.2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">
      <c r="A2" s="7">
        <v>45939</v>
      </c>
      <c r="B2">
        <v>51.6</v>
      </c>
      <c r="C2">
        <v>51.75</v>
      </c>
      <c r="D2">
        <v>51.5</v>
      </c>
      <c r="E2">
        <v>51.54</v>
      </c>
      <c r="F2" s="8">
        <v>27151980</v>
      </c>
    </row>
    <row r="3" spans="1:6" x14ac:dyDescent="0.2">
      <c r="A3" s="7">
        <v>45909</v>
      </c>
      <c r="B3">
        <v>51.11</v>
      </c>
      <c r="C3">
        <v>51.29</v>
      </c>
      <c r="D3">
        <v>51.1</v>
      </c>
      <c r="E3">
        <v>51.19</v>
      </c>
      <c r="F3" s="8">
        <v>23818570</v>
      </c>
    </row>
    <row r="4" spans="1:6" x14ac:dyDescent="0.2">
      <c r="A4" s="7">
        <v>45878</v>
      </c>
      <c r="B4">
        <v>50.71</v>
      </c>
      <c r="C4">
        <v>50.92</v>
      </c>
      <c r="D4">
        <v>50.63</v>
      </c>
      <c r="E4">
        <v>50.91</v>
      </c>
      <c r="F4" s="8">
        <v>23345119</v>
      </c>
    </row>
    <row r="5" spans="1:6" x14ac:dyDescent="0.2">
      <c r="A5" s="7">
        <v>45786</v>
      </c>
      <c r="B5">
        <v>50.53</v>
      </c>
      <c r="C5">
        <v>50.62</v>
      </c>
      <c r="D5">
        <v>50.18</v>
      </c>
      <c r="E5">
        <v>50.45</v>
      </c>
      <c r="F5" s="8">
        <v>24805859</v>
      </c>
    </row>
    <row r="6" spans="1:6" x14ac:dyDescent="0.2">
      <c r="A6" s="7">
        <v>45756</v>
      </c>
      <c r="B6">
        <v>49.69</v>
      </c>
      <c r="C6">
        <v>49.85</v>
      </c>
      <c r="D6">
        <v>49.53</v>
      </c>
      <c r="E6">
        <v>49.85</v>
      </c>
      <c r="F6" s="8">
        <v>14791960</v>
      </c>
    </row>
    <row r="7" spans="1:6" x14ac:dyDescent="0.2">
      <c r="A7" s="7">
        <v>45725</v>
      </c>
      <c r="B7">
        <v>49.97</v>
      </c>
      <c r="C7">
        <v>50.07</v>
      </c>
      <c r="D7">
        <v>49.88</v>
      </c>
      <c r="E7">
        <v>50.01</v>
      </c>
      <c r="F7" s="8">
        <v>29036029</v>
      </c>
    </row>
    <row r="8" spans="1:6" x14ac:dyDescent="0.2">
      <c r="A8" s="7">
        <v>45697</v>
      </c>
      <c r="B8">
        <v>49.41</v>
      </c>
      <c r="C8">
        <v>49.83</v>
      </c>
      <c r="D8">
        <v>49.35</v>
      </c>
      <c r="E8">
        <v>49.82</v>
      </c>
      <c r="F8" s="8">
        <v>24343881</v>
      </c>
    </row>
    <row r="9" spans="1:6" x14ac:dyDescent="0.2">
      <c r="A9" t="s">
        <v>141</v>
      </c>
      <c r="B9">
        <v>49.81</v>
      </c>
      <c r="C9">
        <v>49.9</v>
      </c>
      <c r="D9">
        <v>49.65</v>
      </c>
      <c r="E9">
        <v>49.86</v>
      </c>
      <c r="F9" s="8">
        <v>24867359</v>
      </c>
    </row>
    <row r="10" spans="1:6" x14ac:dyDescent="0.2">
      <c r="A10" t="s">
        <v>142</v>
      </c>
      <c r="B10">
        <v>49.86</v>
      </c>
      <c r="C10">
        <v>50.12</v>
      </c>
      <c r="D10">
        <v>49.84</v>
      </c>
      <c r="E10">
        <v>50.1</v>
      </c>
      <c r="F10" s="8">
        <v>21353961</v>
      </c>
    </row>
    <row r="11" spans="1:6" x14ac:dyDescent="0.2">
      <c r="A11" t="s">
        <v>143</v>
      </c>
      <c r="B11">
        <v>49.63</v>
      </c>
      <c r="C11">
        <v>49.93</v>
      </c>
      <c r="D11">
        <v>49.59</v>
      </c>
      <c r="E11">
        <v>49.91</v>
      </c>
      <c r="F11" s="8">
        <v>31452900</v>
      </c>
    </row>
    <row r="12" spans="1:6" x14ac:dyDescent="0.2">
      <c r="A12" t="s">
        <v>144</v>
      </c>
      <c r="B12">
        <v>50.29</v>
      </c>
      <c r="C12">
        <v>50.36</v>
      </c>
      <c r="D12">
        <v>50.16</v>
      </c>
      <c r="E12">
        <v>50.21</v>
      </c>
      <c r="F12" s="8">
        <v>25684051</v>
      </c>
    </row>
    <row r="13" spans="1:6" x14ac:dyDescent="0.2">
      <c r="A13" t="s">
        <v>145</v>
      </c>
      <c r="B13">
        <v>50.54</v>
      </c>
      <c r="C13">
        <v>50.67</v>
      </c>
      <c r="D13">
        <v>50.33</v>
      </c>
      <c r="E13">
        <v>50.34</v>
      </c>
      <c r="F13" s="8">
        <v>23701439</v>
      </c>
    </row>
    <row r="14" spans="1:6" x14ac:dyDescent="0.2">
      <c r="A14" t="s">
        <v>146</v>
      </c>
      <c r="B14">
        <v>49.93</v>
      </c>
      <c r="C14">
        <v>50.63</v>
      </c>
      <c r="D14">
        <v>49.89</v>
      </c>
      <c r="E14">
        <v>50.63</v>
      </c>
      <c r="F14" s="8">
        <v>31264250</v>
      </c>
    </row>
    <row r="15" spans="1:6" x14ac:dyDescent="0.2">
      <c r="A15" t="s">
        <v>147</v>
      </c>
      <c r="B15">
        <v>49.58</v>
      </c>
      <c r="C15">
        <v>49.74</v>
      </c>
      <c r="D15">
        <v>49.54</v>
      </c>
      <c r="E15">
        <v>49.64</v>
      </c>
      <c r="F15" s="8">
        <v>14428470</v>
      </c>
    </row>
    <row r="16" spans="1:6" x14ac:dyDescent="0.2">
      <c r="A16" t="s">
        <v>148</v>
      </c>
      <c r="B16">
        <v>49.73</v>
      </c>
      <c r="C16">
        <v>49.8</v>
      </c>
      <c r="D16">
        <v>49.45</v>
      </c>
      <c r="E16">
        <v>49.75</v>
      </c>
      <c r="F16" s="8">
        <v>20299189</v>
      </c>
    </row>
    <row r="17" spans="1:6" x14ac:dyDescent="0.2">
      <c r="A17" t="s">
        <v>149</v>
      </c>
      <c r="B17">
        <v>50.1</v>
      </c>
      <c r="C17">
        <v>50.1</v>
      </c>
      <c r="D17">
        <v>49.76</v>
      </c>
      <c r="E17">
        <v>49.82</v>
      </c>
      <c r="F17" s="8">
        <v>17227000</v>
      </c>
    </row>
    <row r="18" spans="1:6" x14ac:dyDescent="0.2">
      <c r="A18" t="s">
        <v>150</v>
      </c>
      <c r="B18">
        <v>50.16</v>
      </c>
      <c r="C18">
        <v>50.24</v>
      </c>
      <c r="D18">
        <v>50.1</v>
      </c>
      <c r="E18">
        <v>50.23</v>
      </c>
      <c r="F18" s="8">
        <v>19212461</v>
      </c>
    </row>
    <row r="19" spans="1:6" x14ac:dyDescent="0.2">
      <c r="A19" t="s">
        <v>151</v>
      </c>
      <c r="B19">
        <v>50.03</v>
      </c>
      <c r="C19">
        <v>50.08</v>
      </c>
      <c r="D19">
        <v>49.88</v>
      </c>
      <c r="E19">
        <v>49.94</v>
      </c>
      <c r="F19" s="8">
        <v>24042561</v>
      </c>
    </row>
    <row r="20" spans="1:6" x14ac:dyDescent="0.2">
      <c r="A20" t="s">
        <v>152</v>
      </c>
      <c r="B20">
        <v>49.87</v>
      </c>
      <c r="C20">
        <v>50.01</v>
      </c>
      <c r="D20">
        <v>49.74</v>
      </c>
      <c r="E20">
        <v>49.88</v>
      </c>
      <c r="F20" s="8">
        <v>28016609</v>
      </c>
    </row>
    <row r="21" spans="1:6" x14ac:dyDescent="0.2">
      <c r="A21" t="s">
        <v>153</v>
      </c>
      <c r="B21">
        <v>50.45</v>
      </c>
      <c r="C21">
        <v>50.59</v>
      </c>
      <c r="D21">
        <v>50.41</v>
      </c>
      <c r="E21">
        <v>50.5</v>
      </c>
      <c r="F21" s="8">
        <v>28585670</v>
      </c>
    </row>
    <row r="22" spans="1:6" x14ac:dyDescent="0.2">
      <c r="A22" s="7">
        <v>45999</v>
      </c>
      <c r="B22">
        <v>49.51</v>
      </c>
      <c r="C22">
        <v>49.93</v>
      </c>
      <c r="D22">
        <v>49.47</v>
      </c>
      <c r="E22">
        <v>49.9</v>
      </c>
      <c r="F22" s="8">
        <v>22908721</v>
      </c>
    </row>
    <row r="23" spans="1:6" x14ac:dyDescent="0.2">
      <c r="A23" s="7">
        <v>45969</v>
      </c>
      <c r="B23">
        <v>49.4</v>
      </c>
      <c r="C23">
        <v>49.46</v>
      </c>
      <c r="D23">
        <v>49.23</v>
      </c>
      <c r="E23">
        <v>49.3</v>
      </c>
      <c r="F23" s="8">
        <v>15176100</v>
      </c>
    </row>
    <row r="24" spans="1:6" x14ac:dyDescent="0.2">
      <c r="A24" s="7">
        <v>45877</v>
      </c>
      <c r="B24">
        <v>49.33</v>
      </c>
      <c r="C24">
        <v>49.46</v>
      </c>
      <c r="D24">
        <v>49.29</v>
      </c>
      <c r="E24">
        <v>49.44</v>
      </c>
      <c r="F24" s="8">
        <v>16926910</v>
      </c>
    </row>
    <row r="25" spans="1:6" x14ac:dyDescent="0.2">
      <c r="A25" s="7">
        <v>45846</v>
      </c>
      <c r="B25">
        <v>49.6</v>
      </c>
      <c r="C25">
        <v>49.68</v>
      </c>
      <c r="D25">
        <v>49.35</v>
      </c>
      <c r="E25">
        <v>49.48</v>
      </c>
      <c r="F25" s="8">
        <v>23379230</v>
      </c>
    </row>
    <row r="26" spans="1:6" x14ac:dyDescent="0.2">
      <c r="A26" s="7">
        <v>45816</v>
      </c>
      <c r="B26">
        <v>48.9</v>
      </c>
      <c r="C26">
        <v>49.1</v>
      </c>
      <c r="D26">
        <v>48.8</v>
      </c>
      <c r="E26">
        <v>49.07</v>
      </c>
      <c r="F26" s="8">
        <v>17094080</v>
      </c>
    </row>
    <row r="27" spans="1:6" x14ac:dyDescent="0.2">
      <c r="A27" s="7">
        <v>45785</v>
      </c>
      <c r="B27">
        <v>48.96</v>
      </c>
      <c r="C27">
        <v>49.02</v>
      </c>
      <c r="D27">
        <v>48.73</v>
      </c>
      <c r="E27">
        <v>48.84</v>
      </c>
      <c r="F27" s="8">
        <v>18709199</v>
      </c>
    </row>
    <row r="28" spans="1:6" x14ac:dyDescent="0.2">
      <c r="A28" s="7">
        <v>45755</v>
      </c>
      <c r="B28">
        <v>48.74</v>
      </c>
      <c r="C28">
        <v>48.79</v>
      </c>
      <c r="D28">
        <v>48.56</v>
      </c>
      <c r="E28">
        <v>48.7</v>
      </c>
      <c r="F28" s="8">
        <v>32920391</v>
      </c>
    </row>
    <row r="29" spans="1:6" x14ac:dyDescent="0.2">
      <c r="A29" s="7">
        <v>45665</v>
      </c>
      <c r="B29">
        <v>48.38</v>
      </c>
      <c r="C29">
        <v>48.38</v>
      </c>
      <c r="D29">
        <v>47.98</v>
      </c>
      <c r="E29">
        <v>48.2</v>
      </c>
      <c r="F29" s="8">
        <v>27234650</v>
      </c>
    </row>
    <row r="30" spans="1:6" x14ac:dyDescent="0.2">
      <c r="A30" t="s">
        <v>1</v>
      </c>
      <c r="B30">
        <v>48.73</v>
      </c>
      <c r="C30">
        <v>48.81</v>
      </c>
      <c r="D30">
        <v>48.48</v>
      </c>
      <c r="E30">
        <v>48.56</v>
      </c>
      <c r="F30" s="8">
        <v>30587090</v>
      </c>
    </row>
    <row r="31" spans="1:6" x14ac:dyDescent="0.2">
      <c r="A31" t="s">
        <v>2</v>
      </c>
      <c r="B31">
        <v>49.04</v>
      </c>
      <c r="C31">
        <v>49.13</v>
      </c>
      <c r="D31">
        <v>48.74</v>
      </c>
      <c r="E31">
        <v>48.84</v>
      </c>
      <c r="F31" s="8">
        <v>37855500</v>
      </c>
    </row>
    <row r="32" spans="1:6" x14ac:dyDescent="0.2">
      <c r="A32" t="s">
        <v>3</v>
      </c>
      <c r="B32">
        <v>49.29</v>
      </c>
      <c r="C32">
        <v>49.35</v>
      </c>
      <c r="D32">
        <v>49.13</v>
      </c>
      <c r="E32">
        <v>49.2</v>
      </c>
      <c r="F32" s="8">
        <v>24742730</v>
      </c>
    </row>
    <row r="33" spans="1:6" x14ac:dyDescent="0.2">
      <c r="A33" t="s">
        <v>4</v>
      </c>
      <c r="B33">
        <v>49.29</v>
      </c>
      <c r="C33">
        <v>49.34</v>
      </c>
      <c r="D33">
        <v>49.09</v>
      </c>
      <c r="E33">
        <v>49.18</v>
      </c>
      <c r="F33" s="8">
        <v>27703381</v>
      </c>
    </row>
    <row r="34" spans="1:6" x14ac:dyDescent="0.2">
      <c r="A34" t="s">
        <v>5</v>
      </c>
      <c r="B34">
        <v>49.38</v>
      </c>
      <c r="C34">
        <v>49.54</v>
      </c>
      <c r="D34">
        <v>49.31</v>
      </c>
      <c r="E34">
        <v>49.51</v>
      </c>
      <c r="F34" s="8">
        <v>15605040</v>
      </c>
    </row>
    <row r="35" spans="1:6" x14ac:dyDescent="0.2">
      <c r="A35" t="s">
        <v>6</v>
      </c>
      <c r="B35">
        <v>49.78</v>
      </c>
      <c r="C35">
        <v>49.85</v>
      </c>
      <c r="D35">
        <v>49.63</v>
      </c>
      <c r="E35">
        <v>49.66</v>
      </c>
      <c r="F35" s="8">
        <v>18948010</v>
      </c>
    </row>
    <row r="36" spans="1:6" x14ac:dyDescent="0.2">
      <c r="A36" t="s">
        <v>7</v>
      </c>
      <c r="B36">
        <v>49.74</v>
      </c>
      <c r="C36">
        <v>49.96</v>
      </c>
      <c r="D36">
        <v>49.69</v>
      </c>
      <c r="E36">
        <v>49.93</v>
      </c>
      <c r="F36" s="8">
        <v>23744641</v>
      </c>
    </row>
    <row r="37" spans="1:6" x14ac:dyDescent="0.2">
      <c r="A37" t="s">
        <v>8</v>
      </c>
      <c r="B37">
        <v>49.26</v>
      </c>
      <c r="C37">
        <v>49.44</v>
      </c>
      <c r="D37">
        <v>49.05</v>
      </c>
      <c r="E37">
        <v>49.43</v>
      </c>
      <c r="F37" s="8">
        <v>22316600</v>
      </c>
    </row>
    <row r="38" spans="1:6" x14ac:dyDescent="0.2">
      <c r="A38" t="s">
        <v>9</v>
      </c>
      <c r="B38">
        <v>49.33</v>
      </c>
      <c r="C38">
        <v>49.6</v>
      </c>
      <c r="D38">
        <v>49.25</v>
      </c>
      <c r="E38">
        <v>49.4</v>
      </c>
      <c r="F38" s="8">
        <v>16861660</v>
      </c>
    </row>
    <row r="39" spans="1:6" x14ac:dyDescent="0.2">
      <c r="A39" t="s">
        <v>10</v>
      </c>
      <c r="B39">
        <v>49.33</v>
      </c>
      <c r="C39">
        <v>49.42</v>
      </c>
      <c r="D39">
        <v>49.05</v>
      </c>
      <c r="E39">
        <v>49.08</v>
      </c>
      <c r="F39" s="8">
        <v>23407971</v>
      </c>
    </row>
    <row r="40" spans="1:6" x14ac:dyDescent="0.2">
      <c r="A40" t="s">
        <v>11</v>
      </c>
      <c r="B40">
        <v>48.85</v>
      </c>
      <c r="C40">
        <v>49.22</v>
      </c>
      <c r="D40">
        <v>48.8</v>
      </c>
      <c r="E40">
        <v>49.19</v>
      </c>
      <c r="F40" s="8">
        <v>22323869</v>
      </c>
    </row>
    <row r="41" spans="1:6" x14ac:dyDescent="0.2">
      <c r="A41" t="s">
        <v>12</v>
      </c>
      <c r="B41">
        <v>48.66</v>
      </c>
      <c r="C41">
        <v>48.92</v>
      </c>
      <c r="D41">
        <v>48.48</v>
      </c>
      <c r="E41">
        <v>48.91</v>
      </c>
      <c r="F41" s="8">
        <v>32619961</v>
      </c>
    </row>
    <row r="42" spans="1:6" x14ac:dyDescent="0.2">
      <c r="A42" t="s">
        <v>13</v>
      </c>
      <c r="B42">
        <v>48.84</v>
      </c>
      <c r="C42">
        <v>48.88</v>
      </c>
      <c r="D42">
        <v>48.61</v>
      </c>
      <c r="E42">
        <v>48.68</v>
      </c>
      <c r="F42" s="8">
        <v>24890619</v>
      </c>
    </row>
    <row r="43" spans="1:6" x14ac:dyDescent="0.2">
      <c r="A43" t="s">
        <v>14</v>
      </c>
      <c r="B43">
        <v>48.27</v>
      </c>
      <c r="C43">
        <v>48.37</v>
      </c>
      <c r="D43">
        <v>48.2</v>
      </c>
      <c r="E43">
        <v>48.33</v>
      </c>
      <c r="F43" s="8">
        <v>16882109</v>
      </c>
    </row>
    <row r="44" spans="1:6" x14ac:dyDescent="0.2">
      <c r="A44" s="7">
        <v>45968</v>
      </c>
      <c r="B44">
        <v>48.34</v>
      </c>
      <c r="C44">
        <v>48.39</v>
      </c>
      <c r="D44">
        <v>48.22</v>
      </c>
      <c r="E44">
        <v>48.26</v>
      </c>
      <c r="F44" s="8">
        <v>27338381</v>
      </c>
    </row>
    <row r="45" spans="1:6" x14ac:dyDescent="0.2">
      <c r="A45" s="7">
        <v>45937</v>
      </c>
      <c r="B45">
        <v>48.38</v>
      </c>
      <c r="C45">
        <v>48.43</v>
      </c>
      <c r="D45">
        <v>48.2</v>
      </c>
      <c r="E45">
        <v>48.42</v>
      </c>
      <c r="F45" s="8">
        <v>21892230</v>
      </c>
    </row>
    <row r="46" spans="1:6" x14ac:dyDescent="0.2">
      <c r="A46" s="7">
        <v>45907</v>
      </c>
      <c r="B46">
        <v>48.38</v>
      </c>
      <c r="C46">
        <v>48.38</v>
      </c>
      <c r="D46">
        <v>48.15</v>
      </c>
      <c r="E46">
        <v>48.29</v>
      </c>
      <c r="F46" s="8">
        <v>14846200</v>
      </c>
    </row>
    <row r="47" spans="1:6" x14ac:dyDescent="0.2">
      <c r="A47" s="7">
        <v>45876</v>
      </c>
      <c r="B47">
        <v>48.37</v>
      </c>
      <c r="C47">
        <v>48.42</v>
      </c>
      <c r="D47">
        <v>48.24</v>
      </c>
      <c r="E47">
        <v>48.37</v>
      </c>
      <c r="F47" s="8">
        <v>16317190</v>
      </c>
    </row>
    <row r="48" spans="1:6" x14ac:dyDescent="0.2">
      <c r="A48" s="7">
        <v>45845</v>
      </c>
      <c r="B48">
        <v>48.28</v>
      </c>
      <c r="C48">
        <v>48.39</v>
      </c>
      <c r="D48">
        <v>47.96</v>
      </c>
      <c r="E48">
        <v>48.07</v>
      </c>
      <c r="F48" s="8">
        <v>24462510</v>
      </c>
    </row>
    <row r="49" spans="1:6" x14ac:dyDescent="0.2">
      <c r="A49" s="7">
        <v>45723</v>
      </c>
      <c r="B49">
        <v>48.58</v>
      </c>
      <c r="C49">
        <v>48.8</v>
      </c>
      <c r="D49">
        <v>48.58</v>
      </c>
      <c r="E49">
        <v>48.76</v>
      </c>
      <c r="F49" s="8">
        <v>20080100</v>
      </c>
    </row>
    <row r="50" spans="1:6" x14ac:dyDescent="0.2">
      <c r="A50" s="7">
        <v>45695</v>
      </c>
      <c r="B50">
        <v>48.17</v>
      </c>
      <c r="C50">
        <v>48.54</v>
      </c>
      <c r="D50">
        <v>48.13</v>
      </c>
      <c r="E50">
        <v>48.54</v>
      </c>
      <c r="F50" s="8">
        <v>23950641</v>
      </c>
    </row>
    <row r="51" spans="1:6" x14ac:dyDescent="0.2">
      <c r="A51" s="7">
        <v>45664</v>
      </c>
      <c r="B51">
        <v>48.35</v>
      </c>
      <c r="C51">
        <v>48.42</v>
      </c>
      <c r="D51">
        <v>48.19</v>
      </c>
      <c r="E51">
        <v>48.33</v>
      </c>
      <c r="F51" s="8">
        <v>25392971</v>
      </c>
    </row>
    <row r="52" spans="1:6" x14ac:dyDescent="0.2">
      <c r="A52" t="s">
        <v>15</v>
      </c>
      <c r="B52">
        <v>48</v>
      </c>
      <c r="C52">
        <v>48.27</v>
      </c>
      <c r="D52">
        <v>47.9</v>
      </c>
      <c r="E52">
        <v>48.24</v>
      </c>
      <c r="F52" s="8">
        <v>32966309</v>
      </c>
    </row>
    <row r="53" spans="1:6" x14ac:dyDescent="0.2">
      <c r="A53" t="s">
        <v>16</v>
      </c>
      <c r="B53">
        <v>48.04</v>
      </c>
      <c r="C53">
        <v>48.25</v>
      </c>
      <c r="D53">
        <v>47.96</v>
      </c>
      <c r="E53">
        <v>48.09</v>
      </c>
      <c r="F53" s="8">
        <v>37593391</v>
      </c>
    </row>
    <row r="54" spans="1:6" x14ac:dyDescent="0.2">
      <c r="A54" t="s">
        <v>17</v>
      </c>
      <c r="B54">
        <v>48.18</v>
      </c>
      <c r="C54">
        <v>48.36</v>
      </c>
      <c r="D54">
        <v>48.05</v>
      </c>
      <c r="E54">
        <v>48.28</v>
      </c>
      <c r="F54" s="8">
        <v>21962150</v>
      </c>
    </row>
    <row r="55" spans="1:6" x14ac:dyDescent="0.2">
      <c r="A55" t="s">
        <v>18</v>
      </c>
      <c r="B55">
        <v>47.9</v>
      </c>
      <c r="C55">
        <v>47.99</v>
      </c>
      <c r="D55">
        <v>47.82</v>
      </c>
      <c r="E55">
        <v>47.96</v>
      </c>
      <c r="F55" s="8">
        <v>23739150</v>
      </c>
    </row>
    <row r="56" spans="1:6" x14ac:dyDescent="0.2">
      <c r="A56" t="s">
        <v>19</v>
      </c>
      <c r="B56">
        <v>47.44</v>
      </c>
      <c r="C56">
        <v>47.94</v>
      </c>
      <c r="D56">
        <v>47.41</v>
      </c>
      <c r="E56">
        <v>47.92</v>
      </c>
      <c r="F56" s="8">
        <v>36113992</v>
      </c>
    </row>
    <row r="57" spans="1:6" x14ac:dyDescent="0.2">
      <c r="A57" t="s">
        <v>20</v>
      </c>
      <c r="B57">
        <v>46.25</v>
      </c>
      <c r="C57">
        <v>46.72</v>
      </c>
      <c r="D57">
        <v>46.15</v>
      </c>
      <c r="E57">
        <v>46.71</v>
      </c>
      <c r="F57" s="8">
        <v>22233170</v>
      </c>
    </row>
    <row r="58" spans="1:6" x14ac:dyDescent="0.2">
      <c r="A58" t="s">
        <v>21</v>
      </c>
      <c r="B58">
        <v>46.78</v>
      </c>
      <c r="C58">
        <v>46.78</v>
      </c>
      <c r="D58">
        <v>46.29</v>
      </c>
      <c r="E58">
        <v>46.33</v>
      </c>
      <c r="F58" s="8">
        <v>32783289</v>
      </c>
    </row>
    <row r="59" spans="1:6" x14ac:dyDescent="0.2">
      <c r="A59" t="s">
        <v>22</v>
      </c>
      <c r="B59">
        <v>46.62</v>
      </c>
      <c r="C59">
        <v>46.79</v>
      </c>
      <c r="D59">
        <v>46.48</v>
      </c>
      <c r="E59">
        <v>46.6</v>
      </c>
      <c r="F59" s="8">
        <v>26286881</v>
      </c>
    </row>
    <row r="60" spans="1:6" x14ac:dyDescent="0.2">
      <c r="A60" t="s">
        <v>23</v>
      </c>
      <c r="B60">
        <v>46.91</v>
      </c>
      <c r="C60">
        <v>47.01</v>
      </c>
      <c r="D60">
        <v>46.54</v>
      </c>
      <c r="E60">
        <v>46.61</v>
      </c>
      <c r="F60" s="8">
        <v>35176871</v>
      </c>
    </row>
    <row r="61" spans="1:6" x14ac:dyDescent="0.2">
      <c r="A61" t="s">
        <v>24</v>
      </c>
      <c r="B61">
        <v>47.18</v>
      </c>
      <c r="C61">
        <v>47.5</v>
      </c>
      <c r="D61">
        <v>47.18</v>
      </c>
      <c r="E61">
        <v>47.23</v>
      </c>
      <c r="F61" s="8">
        <v>26995891</v>
      </c>
    </row>
    <row r="62" spans="1:6" x14ac:dyDescent="0.2">
      <c r="A62" t="s">
        <v>25</v>
      </c>
      <c r="B62">
        <v>47</v>
      </c>
      <c r="C62">
        <v>47.3</v>
      </c>
      <c r="D62">
        <v>46.98</v>
      </c>
      <c r="E62">
        <v>47.11</v>
      </c>
      <c r="F62" s="8">
        <v>35198047</v>
      </c>
    </row>
    <row r="63" spans="1:6" x14ac:dyDescent="0.2">
      <c r="A63" s="7">
        <v>45997</v>
      </c>
      <c r="B63">
        <v>47.73</v>
      </c>
      <c r="C63">
        <v>47.9</v>
      </c>
      <c r="D63">
        <v>47.69</v>
      </c>
      <c r="E63">
        <v>47.87</v>
      </c>
      <c r="F63" s="8">
        <v>19734400</v>
      </c>
    </row>
    <row r="64" spans="1:6" x14ac:dyDescent="0.2">
      <c r="A64" s="7">
        <v>45967</v>
      </c>
      <c r="B64">
        <v>47.84</v>
      </c>
      <c r="C64">
        <v>47.97</v>
      </c>
      <c r="D64">
        <v>47.73</v>
      </c>
      <c r="E64">
        <v>47.79</v>
      </c>
      <c r="F64" s="8">
        <v>28230760</v>
      </c>
    </row>
    <row r="65" spans="1:6" x14ac:dyDescent="0.2">
      <c r="A65" s="7">
        <v>45936</v>
      </c>
      <c r="B65">
        <v>47.55</v>
      </c>
      <c r="C65">
        <v>47.63</v>
      </c>
      <c r="D65">
        <v>47.34</v>
      </c>
      <c r="E65">
        <v>47.59</v>
      </c>
      <c r="F65" s="8">
        <v>26583561</v>
      </c>
    </row>
    <row r="66" spans="1:6" x14ac:dyDescent="0.2">
      <c r="A66" s="7">
        <v>45906</v>
      </c>
      <c r="B66">
        <v>47.17</v>
      </c>
      <c r="C66">
        <v>47.39</v>
      </c>
      <c r="D66">
        <v>47.11</v>
      </c>
      <c r="E66">
        <v>47.32</v>
      </c>
      <c r="F66" s="8">
        <v>22715150</v>
      </c>
    </row>
    <row r="67" spans="1:6" x14ac:dyDescent="0.2">
      <c r="A67" s="7">
        <v>45814</v>
      </c>
      <c r="B67">
        <v>46.81</v>
      </c>
      <c r="C67">
        <v>46.95</v>
      </c>
      <c r="D67">
        <v>46.72</v>
      </c>
      <c r="E67">
        <v>46.92</v>
      </c>
      <c r="F67" s="8">
        <v>16629850</v>
      </c>
    </row>
    <row r="68" spans="1:6" x14ac:dyDescent="0.2">
      <c r="A68" s="7">
        <v>45783</v>
      </c>
      <c r="B68">
        <v>46.93</v>
      </c>
      <c r="C68">
        <v>46.98</v>
      </c>
      <c r="D68">
        <v>46.65</v>
      </c>
      <c r="E68">
        <v>46.77</v>
      </c>
      <c r="F68" s="8">
        <v>26294170</v>
      </c>
    </row>
    <row r="69" spans="1:6" x14ac:dyDescent="0.2">
      <c r="A69" s="7">
        <v>45753</v>
      </c>
      <c r="B69">
        <v>46.4</v>
      </c>
      <c r="C69">
        <v>46.59</v>
      </c>
      <c r="D69">
        <v>46.35</v>
      </c>
      <c r="E69">
        <v>46.53</v>
      </c>
      <c r="F69" s="8">
        <v>26497820</v>
      </c>
    </row>
    <row r="70" spans="1:6" x14ac:dyDescent="0.2">
      <c r="A70" s="7">
        <v>45722</v>
      </c>
      <c r="B70">
        <v>45.84</v>
      </c>
      <c r="C70">
        <v>46.01</v>
      </c>
      <c r="D70">
        <v>45.74</v>
      </c>
      <c r="E70">
        <v>45.96</v>
      </c>
      <c r="F70" s="8">
        <v>20943359</v>
      </c>
    </row>
    <row r="71" spans="1:6" x14ac:dyDescent="0.2">
      <c r="A71" s="7">
        <v>45694</v>
      </c>
      <c r="B71">
        <v>45.69</v>
      </c>
      <c r="C71">
        <v>45.87</v>
      </c>
      <c r="D71">
        <v>45.52</v>
      </c>
      <c r="E71">
        <v>45.85</v>
      </c>
      <c r="F71" s="8">
        <v>20576510</v>
      </c>
    </row>
    <row r="72" spans="1:6" x14ac:dyDescent="0.2">
      <c r="A72" t="s">
        <v>26</v>
      </c>
      <c r="B72">
        <v>45.66</v>
      </c>
      <c r="C72">
        <v>45.66</v>
      </c>
      <c r="D72">
        <v>45.23</v>
      </c>
      <c r="E72">
        <v>45.52</v>
      </c>
      <c r="F72" s="8">
        <v>42291621</v>
      </c>
    </row>
    <row r="73" spans="1:6" x14ac:dyDescent="0.2">
      <c r="A73" t="s">
        <v>27</v>
      </c>
      <c r="B73">
        <v>46.32</v>
      </c>
      <c r="C73">
        <v>46.34</v>
      </c>
      <c r="D73">
        <v>45.93</v>
      </c>
      <c r="E73">
        <v>46.08</v>
      </c>
      <c r="F73" s="8">
        <v>24292350</v>
      </c>
    </row>
    <row r="74" spans="1:6" x14ac:dyDescent="0.2">
      <c r="A74" t="s">
        <v>28</v>
      </c>
      <c r="B74">
        <v>46</v>
      </c>
      <c r="C74">
        <v>46.02</v>
      </c>
      <c r="D74">
        <v>45.87</v>
      </c>
      <c r="E74">
        <v>45.91</v>
      </c>
      <c r="F74" s="8">
        <v>26970520</v>
      </c>
    </row>
    <row r="75" spans="1:6" x14ac:dyDescent="0.2">
      <c r="A75" t="s">
        <v>29</v>
      </c>
      <c r="B75">
        <v>46.07</v>
      </c>
      <c r="C75">
        <v>46.18</v>
      </c>
      <c r="D75">
        <v>45.97</v>
      </c>
      <c r="E75">
        <v>46.12</v>
      </c>
      <c r="F75" s="8">
        <v>26279260</v>
      </c>
    </row>
    <row r="76" spans="1:6" x14ac:dyDescent="0.2">
      <c r="A76" t="s">
        <v>30</v>
      </c>
      <c r="B76">
        <v>45.91</v>
      </c>
      <c r="C76">
        <v>46.31</v>
      </c>
      <c r="D76">
        <v>45.87</v>
      </c>
      <c r="E76">
        <v>46.23</v>
      </c>
      <c r="F76" s="8">
        <v>22018910</v>
      </c>
    </row>
    <row r="77" spans="1:6" x14ac:dyDescent="0.2">
      <c r="A77" t="s">
        <v>31</v>
      </c>
      <c r="B77">
        <v>45.97</v>
      </c>
      <c r="C77">
        <v>46.15</v>
      </c>
      <c r="D77">
        <v>45.9</v>
      </c>
      <c r="E77">
        <v>46.04</v>
      </c>
      <c r="F77" s="8">
        <v>16773039</v>
      </c>
    </row>
    <row r="78" spans="1:6" x14ac:dyDescent="0.2">
      <c r="A78" t="s">
        <v>32</v>
      </c>
      <c r="B78">
        <v>46.49</v>
      </c>
      <c r="C78">
        <v>46.6</v>
      </c>
      <c r="D78">
        <v>46.12</v>
      </c>
      <c r="E78">
        <v>46.19</v>
      </c>
      <c r="F78" s="8">
        <v>25570461</v>
      </c>
    </row>
    <row r="79" spans="1:6" x14ac:dyDescent="0.2">
      <c r="A79" t="s">
        <v>33</v>
      </c>
      <c r="B79">
        <v>46.17</v>
      </c>
      <c r="C79">
        <v>46.32</v>
      </c>
      <c r="D79">
        <v>46.13</v>
      </c>
      <c r="E79">
        <v>46.31</v>
      </c>
      <c r="F79" s="8">
        <v>20233680</v>
      </c>
    </row>
    <row r="80" spans="1:6" x14ac:dyDescent="0.2">
      <c r="A80" t="s">
        <v>34</v>
      </c>
      <c r="B80">
        <v>45.94</v>
      </c>
      <c r="C80">
        <v>46.37</v>
      </c>
      <c r="D80">
        <v>45.94</v>
      </c>
      <c r="E80">
        <v>46.36</v>
      </c>
      <c r="F80" s="8">
        <v>16823029</v>
      </c>
    </row>
    <row r="81" spans="1:6" x14ac:dyDescent="0.2">
      <c r="A81" t="s">
        <v>35</v>
      </c>
      <c r="B81">
        <v>46.21</v>
      </c>
      <c r="C81">
        <v>46.3</v>
      </c>
      <c r="D81">
        <v>46.06</v>
      </c>
      <c r="E81">
        <v>46.26</v>
      </c>
      <c r="F81" s="8">
        <v>23296900</v>
      </c>
    </row>
    <row r="82" spans="1:6" x14ac:dyDescent="0.2">
      <c r="A82" t="s">
        <v>36</v>
      </c>
      <c r="B82">
        <v>46.23</v>
      </c>
      <c r="C82">
        <v>46.29</v>
      </c>
      <c r="D82">
        <v>46.04</v>
      </c>
      <c r="E82">
        <v>46.29</v>
      </c>
      <c r="F82" s="8">
        <v>21682480</v>
      </c>
    </row>
    <row r="83" spans="1:6" x14ac:dyDescent="0.2">
      <c r="A83" t="s">
        <v>37</v>
      </c>
      <c r="B83">
        <v>46.41</v>
      </c>
      <c r="C83">
        <v>46.46</v>
      </c>
      <c r="D83">
        <v>46.25</v>
      </c>
      <c r="E83">
        <v>46.31</v>
      </c>
      <c r="F83" s="8">
        <v>22561721</v>
      </c>
    </row>
    <row r="84" spans="1:6" x14ac:dyDescent="0.2">
      <c r="A84" t="s">
        <v>38</v>
      </c>
      <c r="B84">
        <v>45.57</v>
      </c>
      <c r="C84">
        <v>46.13</v>
      </c>
      <c r="D84">
        <v>45.54</v>
      </c>
      <c r="E84">
        <v>45.96</v>
      </c>
      <c r="F84" s="8">
        <v>23970301</v>
      </c>
    </row>
    <row r="85" spans="1:6" x14ac:dyDescent="0.2">
      <c r="A85" s="7">
        <v>45996</v>
      </c>
      <c r="B85">
        <v>46.02</v>
      </c>
      <c r="C85">
        <v>46.02</v>
      </c>
      <c r="D85">
        <v>45.71</v>
      </c>
      <c r="E85">
        <v>45.88</v>
      </c>
      <c r="F85" s="8">
        <v>26843539</v>
      </c>
    </row>
    <row r="86" spans="1:6" x14ac:dyDescent="0.2">
      <c r="A86" s="7">
        <v>45905</v>
      </c>
      <c r="B86">
        <v>45.1</v>
      </c>
      <c r="C86">
        <v>45.16</v>
      </c>
      <c r="D86">
        <v>44.83</v>
      </c>
      <c r="E86">
        <v>44.91</v>
      </c>
      <c r="F86" s="8">
        <v>16091120</v>
      </c>
    </row>
    <row r="87" spans="1:6" x14ac:dyDescent="0.2">
      <c r="A87" s="7">
        <v>45874</v>
      </c>
      <c r="B87">
        <v>44.79</v>
      </c>
      <c r="C87">
        <v>44.87</v>
      </c>
      <c r="D87">
        <v>44.56</v>
      </c>
      <c r="E87">
        <v>44.61</v>
      </c>
      <c r="F87" s="8">
        <v>17573750</v>
      </c>
    </row>
    <row r="88" spans="1:6" x14ac:dyDescent="0.2">
      <c r="A88" s="7">
        <v>45843</v>
      </c>
      <c r="B88">
        <v>44.82</v>
      </c>
      <c r="C88">
        <v>44.83</v>
      </c>
      <c r="D88">
        <v>44.52</v>
      </c>
      <c r="E88">
        <v>44.64</v>
      </c>
      <c r="F88" s="8">
        <v>23390689</v>
      </c>
    </row>
    <row r="89" spans="1:6" x14ac:dyDescent="0.2">
      <c r="A89" s="7">
        <v>45813</v>
      </c>
      <c r="B89">
        <v>45</v>
      </c>
      <c r="C89">
        <v>45.34</v>
      </c>
      <c r="D89">
        <v>44.98</v>
      </c>
      <c r="E89">
        <v>45.16</v>
      </c>
      <c r="F89" s="8">
        <v>17418670</v>
      </c>
    </row>
    <row r="90" spans="1:6" x14ac:dyDescent="0.2">
      <c r="A90" s="7">
        <v>45782</v>
      </c>
      <c r="B90">
        <v>45.46</v>
      </c>
      <c r="C90">
        <v>45.53</v>
      </c>
      <c r="D90">
        <v>45.34</v>
      </c>
      <c r="E90">
        <v>45.34</v>
      </c>
      <c r="F90" s="8">
        <v>22661090</v>
      </c>
    </row>
    <row r="91" spans="1:6" x14ac:dyDescent="0.2">
      <c r="A91" s="7">
        <v>45693</v>
      </c>
      <c r="B91">
        <v>45.15</v>
      </c>
      <c r="C91">
        <v>45.17</v>
      </c>
      <c r="D91">
        <v>44.84</v>
      </c>
      <c r="E91">
        <v>45</v>
      </c>
      <c r="F91" s="8">
        <v>33945930</v>
      </c>
    </row>
    <row r="92" spans="1:6" x14ac:dyDescent="0.2">
      <c r="A92" s="7">
        <v>45662</v>
      </c>
      <c r="B92">
        <v>43.93</v>
      </c>
      <c r="C92">
        <v>43.96</v>
      </c>
      <c r="D92">
        <v>43.71</v>
      </c>
      <c r="E92">
        <v>43.75</v>
      </c>
      <c r="F92" s="8">
        <v>14740510</v>
      </c>
    </row>
    <row r="93" spans="1:6" x14ac:dyDescent="0.2">
      <c r="A93" t="s">
        <v>39</v>
      </c>
      <c r="B93">
        <v>43.59</v>
      </c>
      <c r="C93">
        <v>43.83</v>
      </c>
      <c r="D93">
        <v>43.41</v>
      </c>
      <c r="E93">
        <v>43.76</v>
      </c>
      <c r="F93" s="8">
        <v>20928830</v>
      </c>
    </row>
    <row r="94" spans="1:6" x14ac:dyDescent="0.2">
      <c r="A94" t="s">
        <v>40</v>
      </c>
      <c r="B94">
        <v>43.59</v>
      </c>
      <c r="C94">
        <v>43.76</v>
      </c>
      <c r="D94">
        <v>43.56</v>
      </c>
      <c r="E94">
        <v>43.65</v>
      </c>
      <c r="F94" s="8">
        <v>12809120</v>
      </c>
    </row>
    <row r="95" spans="1:6" x14ac:dyDescent="0.2">
      <c r="A95" t="s">
        <v>41</v>
      </c>
      <c r="B95">
        <v>43.51</v>
      </c>
      <c r="C95">
        <v>43.59</v>
      </c>
      <c r="D95">
        <v>43.32</v>
      </c>
      <c r="E95">
        <v>43.53</v>
      </c>
      <c r="F95" s="8">
        <v>11002240</v>
      </c>
    </row>
    <row r="96" spans="1:6" x14ac:dyDescent="0.2">
      <c r="A96" t="s">
        <v>42</v>
      </c>
      <c r="B96">
        <v>43.22</v>
      </c>
      <c r="C96">
        <v>43.45</v>
      </c>
      <c r="D96">
        <v>43.14</v>
      </c>
      <c r="E96">
        <v>43.45</v>
      </c>
      <c r="F96" s="8">
        <v>18363721</v>
      </c>
    </row>
    <row r="97" spans="1:6" x14ac:dyDescent="0.2">
      <c r="A97" t="s">
        <v>43</v>
      </c>
      <c r="B97">
        <v>43.15</v>
      </c>
      <c r="C97">
        <v>43.58</v>
      </c>
      <c r="D97">
        <v>43.1</v>
      </c>
      <c r="E97">
        <v>43.53</v>
      </c>
      <c r="F97" s="8">
        <v>28843539</v>
      </c>
    </row>
    <row r="98" spans="1:6" x14ac:dyDescent="0.2">
      <c r="A98" t="s">
        <v>44</v>
      </c>
      <c r="B98">
        <v>43.29</v>
      </c>
      <c r="C98">
        <v>43.52</v>
      </c>
      <c r="D98">
        <v>42.98</v>
      </c>
      <c r="E98">
        <v>43.03</v>
      </c>
      <c r="F98" s="8">
        <v>24787369</v>
      </c>
    </row>
    <row r="99" spans="1:6" x14ac:dyDescent="0.2">
      <c r="A99" t="s">
        <v>45</v>
      </c>
      <c r="B99">
        <v>42.38</v>
      </c>
      <c r="C99">
        <v>42.83</v>
      </c>
      <c r="D99">
        <v>42.34</v>
      </c>
      <c r="E99">
        <v>42.54</v>
      </c>
      <c r="F99" s="8">
        <v>25716061</v>
      </c>
    </row>
    <row r="100" spans="1:6" x14ac:dyDescent="0.2">
      <c r="A100" t="s">
        <v>46</v>
      </c>
      <c r="B100">
        <v>42.17</v>
      </c>
      <c r="C100">
        <v>42.22</v>
      </c>
      <c r="D100">
        <v>41.61</v>
      </c>
      <c r="E100">
        <v>41.91</v>
      </c>
      <c r="F100" s="8">
        <v>16440711</v>
      </c>
    </row>
    <row r="101" spans="1:6" x14ac:dyDescent="0.2">
      <c r="A101" t="s">
        <v>47</v>
      </c>
      <c r="B101">
        <v>42.06</v>
      </c>
      <c r="C101">
        <v>42.23</v>
      </c>
      <c r="D101">
        <v>41.88</v>
      </c>
      <c r="E101">
        <v>41.92</v>
      </c>
      <c r="F101" s="8">
        <v>23264391</v>
      </c>
    </row>
    <row r="102" spans="1:6" x14ac:dyDescent="0.2">
      <c r="A102" t="s">
        <v>48</v>
      </c>
      <c r="B102">
        <v>41.79</v>
      </c>
      <c r="C102">
        <v>42.03</v>
      </c>
      <c r="D102">
        <v>41.43</v>
      </c>
      <c r="E102">
        <v>41.6</v>
      </c>
      <c r="F102" s="8">
        <v>19984740</v>
      </c>
    </row>
    <row r="103" spans="1:6" x14ac:dyDescent="0.2">
      <c r="A103" t="s">
        <v>49</v>
      </c>
      <c r="B103">
        <v>42.2</v>
      </c>
      <c r="C103">
        <v>42.35</v>
      </c>
      <c r="D103">
        <v>42.08</v>
      </c>
      <c r="E103">
        <v>42.09</v>
      </c>
      <c r="F103" s="8">
        <v>18077529</v>
      </c>
    </row>
    <row r="104" spans="1:6" x14ac:dyDescent="0.2">
      <c r="A104" t="s">
        <v>50</v>
      </c>
      <c r="B104">
        <v>42.03</v>
      </c>
      <c r="C104">
        <v>42.38</v>
      </c>
      <c r="D104">
        <v>41.86</v>
      </c>
      <c r="E104">
        <v>42.13</v>
      </c>
      <c r="F104" s="8">
        <v>22549561</v>
      </c>
    </row>
    <row r="105" spans="1:6" x14ac:dyDescent="0.2">
      <c r="A105" s="7">
        <v>45965</v>
      </c>
      <c r="B105">
        <v>41.12</v>
      </c>
      <c r="C105">
        <v>41.81</v>
      </c>
      <c r="D105">
        <v>40.97</v>
      </c>
      <c r="E105">
        <v>41.75</v>
      </c>
      <c r="F105" s="8">
        <v>43956500</v>
      </c>
    </row>
    <row r="106" spans="1:6" x14ac:dyDescent="0.2">
      <c r="A106" s="7">
        <v>45934</v>
      </c>
      <c r="B106">
        <v>40.83</v>
      </c>
      <c r="C106">
        <v>40.89</v>
      </c>
      <c r="D106">
        <v>39.83</v>
      </c>
      <c r="E106">
        <v>40.479999999999997</v>
      </c>
      <c r="F106" s="8">
        <v>44475848</v>
      </c>
    </row>
    <row r="107" spans="1:6" x14ac:dyDescent="0.2">
      <c r="A107" s="7">
        <v>45904</v>
      </c>
      <c r="B107">
        <v>38.74</v>
      </c>
      <c r="C107">
        <v>41.33</v>
      </c>
      <c r="D107">
        <v>38.46</v>
      </c>
      <c r="E107">
        <v>41.19</v>
      </c>
      <c r="F107" s="8">
        <v>71100625</v>
      </c>
    </row>
    <row r="108" spans="1:6" x14ac:dyDescent="0.2">
      <c r="A108" s="7">
        <v>45873</v>
      </c>
      <c r="B108">
        <v>40.22</v>
      </c>
      <c r="C108">
        <v>40.25</v>
      </c>
      <c r="D108">
        <v>38.19</v>
      </c>
      <c r="E108">
        <v>38.520000000000003</v>
      </c>
      <c r="F108" s="8">
        <v>57879102</v>
      </c>
    </row>
    <row r="109" spans="1:6" x14ac:dyDescent="0.2">
      <c r="A109" s="7">
        <v>45842</v>
      </c>
      <c r="B109">
        <v>38.840000000000003</v>
      </c>
      <c r="C109">
        <v>40.54</v>
      </c>
      <c r="D109">
        <v>38.57</v>
      </c>
      <c r="E109">
        <v>39.07</v>
      </c>
      <c r="F109" s="8">
        <v>87724883</v>
      </c>
    </row>
    <row r="110" spans="1:6" x14ac:dyDescent="0.2">
      <c r="A110" s="7">
        <v>45751</v>
      </c>
      <c r="B110">
        <v>41.35</v>
      </c>
      <c r="C110">
        <v>41.48</v>
      </c>
      <c r="D110">
        <v>40.14</v>
      </c>
      <c r="E110">
        <v>40.58</v>
      </c>
      <c r="F110" s="8">
        <v>75852969</v>
      </c>
    </row>
    <row r="111" spans="1:6" x14ac:dyDescent="0.2">
      <c r="A111" s="7">
        <v>45720</v>
      </c>
      <c r="B111">
        <v>42.98</v>
      </c>
      <c r="C111">
        <v>43.29</v>
      </c>
      <c r="D111">
        <v>42.96</v>
      </c>
      <c r="E111">
        <v>42.97</v>
      </c>
      <c r="F111" s="8">
        <v>26997520</v>
      </c>
    </row>
    <row r="112" spans="1:6" x14ac:dyDescent="0.2">
      <c r="A112" s="7">
        <v>45692</v>
      </c>
      <c r="B112">
        <v>43.72</v>
      </c>
      <c r="C112">
        <v>44.04</v>
      </c>
      <c r="D112">
        <v>43.71</v>
      </c>
      <c r="E112">
        <v>43.9</v>
      </c>
      <c r="F112" s="8">
        <v>18068119</v>
      </c>
    </row>
    <row r="113" spans="1:6" x14ac:dyDescent="0.2">
      <c r="A113" s="7">
        <v>45661</v>
      </c>
      <c r="B113">
        <v>43.65</v>
      </c>
      <c r="C113">
        <v>43.96</v>
      </c>
      <c r="D113">
        <v>43.51</v>
      </c>
      <c r="E113">
        <v>43.84</v>
      </c>
      <c r="F113" s="8">
        <v>21530330</v>
      </c>
    </row>
    <row r="114" spans="1:6" x14ac:dyDescent="0.2">
      <c r="A114" t="s">
        <v>51</v>
      </c>
      <c r="B114">
        <v>43.31</v>
      </c>
      <c r="C114">
        <v>43.74</v>
      </c>
      <c r="D114">
        <v>43.16</v>
      </c>
      <c r="E114">
        <v>43.7</v>
      </c>
      <c r="F114" s="8">
        <v>25638320</v>
      </c>
    </row>
    <row r="115" spans="1:6" x14ac:dyDescent="0.2">
      <c r="A115" t="s">
        <v>52</v>
      </c>
      <c r="B115">
        <v>44.17</v>
      </c>
      <c r="C115">
        <v>44.22</v>
      </c>
      <c r="D115">
        <v>43.7</v>
      </c>
      <c r="E115">
        <v>43.77</v>
      </c>
      <c r="F115" s="8">
        <v>27866490</v>
      </c>
    </row>
    <row r="116" spans="1:6" x14ac:dyDescent="0.2">
      <c r="A116" t="s">
        <v>53</v>
      </c>
      <c r="B116">
        <v>44.42</v>
      </c>
      <c r="C116">
        <v>44.76</v>
      </c>
      <c r="D116">
        <v>44.42</v>
      </c>
      <c r="E116">
        <v>44.6</v>
      </c>
      <c r="F116" s="8">
        <v>15749100</v>
      </c>
    </row>
    <row r="117" spans="1:6" x14ac:dyDescent="0.2">
      <c r="A117" t="s">
        <v>54</v>
      </c>
      <c r="B117">
        <v>44.62</v>
      </c>
      <c r="C117">
        <v>44.68</v>
      </c>
      <c r="D117">
        <v>44.32</v>
      </c>
      <c r="E117">
        <v>44.38</v>
      </c>
      <c r="F117" s="8">
        <v>22050039</v>
      </c>
    </row>
    <row r="118" spans="1:6" x14ac:dyDescent="0.2">
      <c r="A118" t="s">
        <v>55</v>
      </c>
      <c r="B118">
        <v>44.74</v>
      </c>
      <c r="C118">
        <v>44.86</v>
      </c>
      <c r="D118">
        <v>44.61</v>
      </c>
      <c r="E118">
        <v>44.65</v>
      </c>
      <c r="F118" s="8">
        <v>29535910</v>
      </c>
    </row>
    <row r="119" spans="1:6" x14ac:dyDescent="0.2">
      <c r="A119" t="s">
        <v>56</v>
      </c>
      <c r="B119">
        <v>44.75</v>
      </c>
      <c r="C119">
        <v>44.9</v>
      </c>
      <c r="D119">
        <v>44.66</v>
      </c>
      <c r="E119">
        <v>44.78</v>
      </c>
      <c r="F119" s="8">
        <v>20478980</v>
      </c>
    </row>
    <row r="120" spans="1:6" x14ac:dyDescent="0.2">
      <c r="A120" t="s">
        <v>57</v>
      </c>
      <c r="B120">
        <v>44.44</v>
      </c>
      <c r="C120">
        <v>44.65</v>
      </c>
      <c r="D120">
        <v>44.4</v>
      </c>
      <c r="E120">
        <v>44.58</v>
      </c>
      <c r="F120" s="8">
        <v>19403830</v>
      </c>
    </row>
    <row r="121" spans="1:6" x14ac:dyDescent="0.2">
      <c r="A121" t="s">
        <v>58</v>
      </c>
      <c r="B121">
        <v>44.6</v>
      </c>
      <c r="C121">
        <v>44.87</v>
      </c>
      <c r="D121">
        <v>44.54</v>
      </c>
      <c r="E121">
        <v>44.8</v>
      </c>
      <c r="F121" s="8">
        <v>25180930</v>
      </c>
    </row>
    <row r="122" spans="1:6" x14ac:dyDescent="0.2">
      <c r="A122" t="s">
        <v>59</v>
      </c>
      <c r="B122">
        <v>45.29</v>
      </c>
      <c r="C122">
        <v>45.38</v>
      </c>
      <c r="D122">
        <v>45</v>
      </c>
      <c r="E122">
        <v>45.22</v>
      </c>
      <c r="F122" s="8">
        <v>31657449</v>
      </c>
    </row>
    <row r="123" spans="1:6" x14ac:dyDescent="0.2">
      <c r="A123" t="s">
        <v>60</v>
      </c>
      <c r="B123">
        <v>45.25</v>
      </c>
      <c r="C123">
        <v>45.28</v>
      </c>
      <c r="D123">
        <v>44.94</v>
      </c>
      <c r="E123">
        <v>45.11</v>
      </c>
      <c r="F123" s="8">
        <v>19974230</v>
      </c>
    </row>
    <row r="124" spans="1:6" x14ac:dyDescent="0.2">
      <c r="A124" t="s">
        <v>61</v>
      </c>
      <c r="B124">
        <v>44.74</v>
      </c>
      <c r="C124">
        <v>45.4</v>
      </c>
      <c r="D124">
        <v>44.74</v>
      </c>
      <c r="E124">
        <v>45.34</v>
      </c>
      <c r="F124" s="8">
        <v>37712441</v>
      </c>
    </row>
    <row r="125" spans="1:6" x14ac:dyDescent="0.2">
      <c r="A125" t="s">
        <v>62</v>
      </c>
      <c r="B125">
        <v>44.31</v>
      </c>
      <c r="C125">
        <v>44.59</v>
      </c>
      <c r="D125">
        <v>44.26</v>
      </c>
      <c r="E125">
        <v>44.58</v>
      </c>
      <c r="F125" s="8">
        <v>21858449</v>
      </c>
    </row>
    <row r="126" spans="1:6" x14ac:dyDescent="0.2">
      <c r="A126" t="s">
        <v>63</v>
      </c>
      <c r="B126">
        <v>43.52</v>
      </c>
      <c r="C126">
        <v>43.91</v>
      </c>
      <c r="D126">
        <v>43.49</v>
      </c>
      <c r="E126">
        <v>43.78</v>
      </c>
      <c r="F126" s="8">
        <v>17870350</v>
      </c>
    </row>
    <row r="127" spans="1:6" x14ac:dyDescent="0.2">
      <c r="A127" s="7">
        <v>45994</v>
      </c>
      <c r="B127">
        <v>43.91</v>
      </c>
      <c r="C127">
        <v>44.02</v>
      </c>
      <c r="D127">
        <v>43.63</v>
      </c>
      <c r="E127">
        <v>43.96</v>
      </c>
      <c r="F127" s="8">
        <v>17731650</v>
      </c>
    </row>
    <row r="128" spans="1:6" x14ac:dyDescent="0.2">
      <c r="A128" s="7">
        <v>45964</v>
      </c>
      <c r="B128">
        <v>43.73</v>
      </c>
      <c r="C128">
        <v>43.95</v>
      </c>
      <c r="D128">
        <v>43.42</v>
      </c>
      <c r="E128">
        <v>43.72</v>
      </c>
      <c r="F128" s="8">
        <v>21184080</v>
      </c>
    </row>
    <row r="129" spans="1:6" x14ac:dyDescent="0.2">
      <c r="A129" s="7">
        <v>45933</v>
      </c>
      <c r="B129">
        <v>43.75</v>
      </c>
      <c r="C129">
        <v>43.88</v>
      </c>
      <c r="D129">
        <v>43.09</v>
      </c>
      <c r="E129">
        <v>43.36</v>
      </c>
      <c r="F129" s="8">
        <v>29502641</v>
      </c>
    </row>
    <row r="130" spans="1:6" x14ac:dyDescent="0.2">
      <c r="A130" s="7">
        <v>45841</v>
      </c>
      <c r="B130">
        <v>44.34</v>
      </c>
      <c r="C130">
        <v>44.54</v>
      </c>
      <c r="D130">
        <v>44.01</v>
      </c>
      <c r="E130">
        <v>44.42</v>
      </c>
      <c r="F130" s="8">
        <v>23474500</v>
      </c>
    </row>
    <row r="131" spans="1:6" x14ac:dyDescent="0.2">
      <c r="A131" s="7">
        <v>45811</v>
      </c>
      <c r="B131">
        <v>44.45</v>
      </c>
      <c r="C131">
        <v>44.64</v>
      </c>
      <c r="D131">
        <v>44.16</v>
      </c>
      <c r="E131">
        <v>44.2</v>
      </c>
      <c r="F131" s="8">
        <v>33544539</v>
      </c>
    </row>
    <row r="132" spans="1:6" x14ac:dyDescent="0.2">
      <c r="A132" s="7">
        <v>45780</v>
      </c>
      <c r="B132">
        <v>43.96</v>
      </c>
      <c r="C132">
        <v>44.55</v>
      </c>
      <c r="D132">
        <v>43.83</v>
      </c>
      <c r="E132">
        <v>44.48</v>
      </c>
      <c r="F132" s="8">
        <v>47763449</v>
      </c>
    </row>
    <row r="133" spans="1:6" x14ac:dyDescent="0.2">
      <c r="A133" s="7">
        <v>45750</v>
      </c>
      <c r="B133">
        <v>42.98</v>
      </c>
      <c r="C133">
        <v>43.56</v>
      </c>
      <c r="D133">
        <v>42.71</v>
      </c>
      <c r="E133">
        <v>43.19</v>
      </c>
      <c r="F133" s="8">
        <v>30082449</v>
      </c>
    </row>
    <row r="134" spans="1:6" x14ac:dyDescent="0.2">
      <c r="A134" s="7">
        <v>45719</v>
      </c>
      <c r="B134">
        <v>43.46</v>
      </c>
      <c r="C134">
        <v>43.6</v>
      </c>
      <c r="D134">
        <v>42.68</v>
      </c>
      <c r="E134">
        <v>42.83</v>
      </c>
      <c r="F134" s="8">
        <v>45587738</v>
      </c>
    </row>
    <row r="135" spans="1:6" x14ac:dyDescent="0.2">
      <c r="A135" t="s">
        <v>64</v>
      </c>
      <c r="B135">
        <v>43.05</v>
      </c>
      <c r="C135">
        <v>43.26</v>
      </c>
      <c r="D135">
        <v>42.86</v>
      </c>
      <c r="E135">
        <v>43.21</v>
      </c>
      <c r="F135" s="8">
        <v>52402340</v>
      </c>
    </row>
    <row r="136" spans="1:6" x14ac:dyDescent="0.2">
      <c r="A136" t="s">
        <v>65</v>
      </c>
      <c r="B136">
        <v>44.3</v>
      </c>
      <c r="C136">
        <v>44.4</v>
      </c>
      <c r="D136">
        <v>43.78</v>
      </c>
      <c r="E136">
        <v>43.81</v>
      </c>
      <c r="F136" s="8">
        <v>30518891</v>
      </c>
    </row>
    <row r="137" spans="1:6" x14ac:dyDescent="0.2">
      <c r="A137" t="s">
        <v>66</v>
      </c>
      <c r="B137">
        <v>44.75</v>
      </c>
      <c r="C137">
        <v>44.99</v>
      </c>
      <c r="D137">
        <v>44.57</v>
      </c>
      <c r="E137">
        <v>44.68</v>
      </c>
      <c r="F137" s="8">
        <v>25170980</v>
      </c>
    </row>
    <row r="138" spans="1:6" x14ac:dyDescent="0.2">
      <c r="A138" t="s">
        <v>67</v>
      </c>
      <c r="B138">
        <v>44.35</v>
      </c>
      <c r="C138">
        <v>44.37</v>
      </c>
      <c r="D138">
        <v>44.06</v>
      </c>
      <c r="E138">
        <v>44.24</v>
      </c>
      <c r="F138" s="8">
        <v>19955551</v>
      </c>
    </row>
    <row r="139" spans="1:6" x14ac:dyDescent="0.2">
      <c r="A139" t="s">
        <v>68</v>
      </c>
      <c r="B139">
        <v>44.65</v>
      </c>
      <c r="C139">
        <v>44.66</v>
      </c>
      <c r="D139">
        <v>44.19</v>
      </c>
      <c r="E139">
        <v>44.21</v>
      </c>
      <c r="F139" s="8">
        <v>38306961</v>
      </c>
    </row>
    <row r="140" spans="1:6" x14ac:dyDescent="0.2">
      <c r="A140" t="s">
        <v>69</v>
      </c>
      <c r="B140">
        <v>45.26</v>
      </c>
      <c r="C140">
        <v>45.42</v>
      </c>
      <c r="D140">
        <v>44.74</v>
      </c>
      <c r="E140">
        <v>44.9</v>
      </c>
      <c r="F140" s="8">
        <v>33974727</v>
      </c>
    </row>
    <row r="141" spans="1:6" x14ac:dyDescent="0.2">
      <c r="A141" t="s">
        <v>70</v>
      </c>
      <c r="B141">
        <v>44.95</v>
      </c>
      <c r="C141">
        <v>45.23</v>
      </c>
      <c r="D141">
        <v>44.8</v>
      </c>
      <c r="E141">
        <v>45.03</v>
      </c>
      <c r="F141" s="8">
        <v>29210500</v>
      </c>
    </row>
    <row r="142" spans="1:6" x14ac:dyDescent="0.2">
      <c r="A142" t="s">
        <v>71</v>
      </c>
      <c r="B142">
        <v>44.65</v>
      </c>
      <c r="C142">
        <v>44.69</v>
      </c>
      <c r="D142">
        <v>44.52</v>
      </c>
      <c r="E142">
        <v>44.62</v>
      </c>
      <c r="F142" s="8">
        <v>20275250</v>
      </c>
    </row>
    <row r="143" spans="1:6" x14ac:dyDescent="0.2">
      <c r="A143" t="s">
        <v>72</v>
      </c>
      <c r="B143">
        <v>44.76</v>
      </c>
      <c r="C143">
        <v>44.79</v>
      </c>
      <c r="D143">
        <v>44.59</v>
      </c>
      <c r="E143">
        <v>44.69</v>
      </c>
      <c r="F143" s="8">
        <v>23037141</v>
      </c>
    </row>
    <row r="144" spans="1:6" x14ac:dyDescent="0.2">
      <c r="A144" t="s">
        <v>73</v>
      </c>
      <c r="B144">
        <v>44.36</v>
      </c>
      <c r="C144">
        <v>44.41</v>
      </c>
      <c r="D144">
        <v>44.19</v>
      </c>
      <c r="E144">
        <v>44.41</v>
      </c>
      <c r="F144" s="8">
        <v>24329381</v>
      </c>
    </row>
    <row r="145" spans="1:6" x14ac:dyDescent="0.2">
      <c r="A145" t="s">
        <v>74</v>
      </c>
      <c r="B145">
        <v>43.49</v>
      </c>
      <c r="C145">
        <v>44.07</v>
      </c>
      <c r="D145">
        <v>43.48</v>
      </c>
      <c r="E145">
        <v>44.07</v>
      </c>
      <c r="F145" s="8">
        <v>22840971</v>
      </c>
    </row>
    <row r="146" spans="1:6" x14ac:dyDescent="0.2">
      <c r="A146" s="7">
        <v>45993</v>
      </c>
      <c r="B146">
        <v>43.49</v>
      </c>
      <c r="C146">
        <v>43.95</v>
      </c>
      <c r="D146">
        <v>43.38</v>
      </c>
      <c r="E146">
        <v>43.79</v>
      </c>
      <c r="F146" s="8">
        <v>19985961</v>
      </c>
    </row>
    <row r="147" spans="1:6" x14ac:dyDescent="0.2">
      <c r="A147" s="7">
        <v>45963</v>
      </c>
      <c r="B147">
        <v>43.42</v>
      </c>
      <c r="C147">
        <v>43.65</v>
      </c>
      <c r="D147">
        <v>43.35</v>
      </c>
      <c r="E147">
        <v>43.55</v>
      </c>
      <c r="F147" s="8">
        <v>19596770</v>
      </c>
    </row>
    <row r="148" spans="1:6" x14ac:dyDescent="0.2">
      <c r="A148" s="7">
        <v>45932</v>
      </c>
      <c r="B148">
        <v>43.62</v>
      </c>
      <c r="C148">
        <v>43.72</v>
      </c>
      <c r="D148">
        <v>43.51</v>
      </c>
      <c r="E148">
        <v>43.72</v>
      </c>
      <c r="F148" s="8">
        <v>19596699</v>
      </c>
    </row>
    <row r="149" spans="1:6" x14ac:dyDescent="0.2">
      <c r="A149" s="7">
        <v>45840</v>
      </c>
      <c r="B149">
        <v>43.62</v>
      </c>
      <c r="C149">
        <v>43.72</v>
      </c>
      <c r="D149">
        <v>43.16</v>
      </c>
      <c r="E149">
        <v>43.2</v>
      </c>
      <c r="F149" s="8">
        <v>32804391</v>
      </c>
    </row>
    <row r="150" spans="1:6" x14ac:dyDescent="0.2">
      <c r="A150" s="7">
        <v>45810</v>
      </c>
      <c r="B150">
        <v>43.2</v>
      </c>
      <c r="C150">
        <v>43.26</v>
      </c>
      <c r="D150">
        <v>43.11</v>
      </c>
      <c r="E150">
        <v>43.24</v>
      </c>
      <c r="F150" s="8">
        <v>19365680</v>
      </c>
    </row>
    <row r="151" spans="1:6" x14ac:dyDescent="0.2">
      <c r="A151" s="7">
        <v>45779</v>
      </c>
      <c r="B151">
        <v>43.01</v>
      </c>
      <c r="C151">
        <v>43.17</v>
      </c>
      <c r="D151">
        <v>42.95</v>
      </c>
      <c r="E151">
        <v>43.06</v>
      </c>
      <c r="F151" s="8">
        <v>21829250</v>
      </c>
    </row>
    <row r="152" spans="1:6" x14ac:dyDescent="0.2">
      <c r="A152" s="7">
        <v>45749</v>
      </c>
      <c r="B152">
        <v>42.94</v>
      </c>
      <c r="C152">
        <v>43.31</v>
      </c>
      <c r="D152">
        <v>42.88</v>
      </c>
      <c r="E152">
        <v>43.17</v>
      </c>
      <c r="F152" s="8">
        <v>26992859</v>
      </c>
    </row>
    <row r="153" spans="1:6" x14ac:dyDescent="0.2">
      <c r="A153" s="7">
        <v>45718</v>
      </c>
      <c r="B153">
        <v>42.02</v>
      </c>
      <c r="C153">
        <v>42.67</v>
      </c>
      <c r="D153">
        <v>41.97</v>
      </c>
      <c r="E153">
        <v>42.41</v>
      </c>
      <c r="F153" s="8">
        <v>37505719</v>
      </c>
    </row>
    <row r="154" spans="1:6" x14ac:dyDescent="0.2">
      <c r="A154" t="s">
        <v>75</v>
      </c>
      <c r="B154">
        <v>43.22</v>
      </c>
      <c r="C154">
        <v>43.32</v>
      </c>
      <c r="D154">
        <v>42.65</v>
      </c>
      <c r="E154">
        <v>42.72</v>
      </c>
      <c r="F154" s="8">
        <v>29988410</v>
      </c>
    </row>
    <row r="155" spans="1:6" x14ac:dyDescent="0.2">
      <c r="A155" t="s">
        <v>76</v>
      </c>
      <c r="B155">
        <v>42.82</v>
      </c>
      <c r="C155">
        <v>43.34</v>
      </c>
      <c r="D155">
        <v>42.8</v>
      </c>
      <c r="E155">
        <v>43.21</v>
      </c>
      <c r="F155" s="8">
        <v>30450279</v>
      </c>
    </row>
    <row r="156" spans="1:6" x14ac:dyDescent="0.2">
      <c r="A156" t="s">
        <v>77</v>
      </c>
      <c r="B156">
        <v>42.73</v>
      </c>
      <c r="C156">
        <v>42.82</v>
      </c>
      <c r="D156">
        <v>42.44</v>
      </c>
      <c r="E156">
        <v>42.49</v>
      </c>
      <c r="F156" s="8">
        <v>24922391</v>
      </c>
    </row>
    <row r="157" spans="1:6" x14ac:dyDescent="0.2">
      <c r="A157" t="s">
        <v>78</v>
      </c>
      <c r="B157">
        <v>42.24</v>
      </c>
      <c r="C157">
        <v>42.5</v>
      </c>
      <c r="D157">
        <v>41.99</v>
      </c>
      <c r="E157">
        <v>42.48</v>
      </c>
      <c r="F157" s="8">
        <v>22438230</v>
      </c>
    </row>
    <row r="158" spans="1:6" x14ac:dyDescent="0.2">
      <c r="A158" t="s">
        <v>79</v>
      </c>
      <c r="B158">
        <v>42.2</v>
      </c>
      <c r="C158">
        <v>42.32</v>
      </c>
      <c r="D158">
        <v>42.08</v>
      </c>
      <c r="E158">
        <v>42.17</v>
      </c>
      <c r="F158" s="8">
        <v>25964230</v>
      </c>
    </row>
    <row r="159" spans="1:6" x14ac:dyDescent="0.2">
      <c r="A159" t="s">
        <v>80</v>
      </c>
      <c r="B159">
        <v>42.91</v>
      </c>
      <c r="C159">
        <v>43.05</v>
      </c>
      <c r="D159">
        <v>42.75</v>
      </c>
      <c r="E159">
        <v>42.95</v>
      </c>
      <c r="F159" s="8">
        <v>20962770</v>
      </c>
    </row>
    <row r="160" spans="1:6" x14ac:dyDescent="0.2">
      <c r="A160" t="s">
        <v>81</v>
      </c>
      <c r="B160">
        <v>42.48</v>
      </c>
      <c r="C160">
        <v>42.71</v>
      </c>
      <c r="D160">
        <v>42.4</v>
      </c>
      <c r="E160">
        <v>42.67</v>
      </c>
      <c r="F160" s="8">
        <v>15212770</v>
      </c>
    </row>
    <row r="161" spans="1:6" x14ac:dyDescent="0.2">
      <c r="A161" t="s">
        <v>82</v>
      </c>
      <c r="B161">
        <v>42.6</v>
      </c>
      <c r="C161">
        <v>42.68</v>
      </c>
      <c r="D161">
        <v>42.45</v>
      </c>
      <c r="E161">
        <v>42.57</v>
      </c>
      <c r="F161" s="8">
        <v>16894930</v>
      </c>
    </row>
    <row r="162" spans="1:6" x14ac:dyDescent="0.2">
      <c r="A162" t="s">
        <v>83</v>
      </c>
      <c r="B162">
        <v>42.46</v>
      </c>
      <c r="C162">
        <v>42.6</v>
      </c>
      <c r="D162">
        <v>42.29</v>
      </c>
      <c r="E162">
        <v>42.54</v>
      </c>
      <c r="F162" s="8">
        <v>16728150</v>
      </c>
    </row>
    <row r="163" spans="1:6" x14ac:dyDescent="0.2">
      <c r="A163" t="s">
        <v>84</v>
      </c>
      <c r="B163">
        <v>41.96</v>
      </c>
      <c r="C163">
        <v>42.38</v>
      </c>
      <c r="D163">
        <v>41.9</v>
      </c>
      <c r="E163">
        <v>42.09</v>
      </c>
      <c r="F163" s="8">
        <v>30692270</v>
      </c>
    </row>
    <row r="164" spans="1:6" x14ac:dyDescent="0.2">
      <c r="A164" t="s">
        <v>85</v>
      </c>
      <c r="B164">
        <v>41.94</v>
      </c>
      <c r="C164">
        <v>41.95</v>
      </c>
      <c r="D164">
        <v>41.75</v>
      </c>
      <c r="E164">
        <v>41.76</v>
      </c>
      <c r="F164" s="8">
        <v>17711439</v>
      </c>
    </row>
    <row r="165" spans="1:6" x14ac:dyDescent="0.2">
      <c r="A165" t="s">
        <v>86</v>
      </c>
      <c r="B165">
        <v>41.71</v>
      </c>
      <c r="C165">
        <v>41.83</v>
      </c>
      <c r="D165">
        <v>41.62</v>
      </c>
      <c r="E165">
        <v>41.81</v>
      </c>
      <c r="F165" s="8">
        <v>22557029</v>
      </c>
    </row>
    <row r="166" spans="1:6" x14ac:dyDescent="0.2">
      <c r="A166" t="s">
        <v>87</v>
      </c>
      <c r="B166">
        <v>41.34</v>
      </c>
      <c r="C166">
        <v>41.39</v>
      </c>
      <c r="D166">
        <v>41.14</v>
      </c>
      <c r="E166">
        <v>41.27</v>
      </c>
      <c r="F166" s="8">
        <v>23438551</v>
      </c>
    </row>
    <row r="167" spans="1:6" x14ac:dyDescent="0.2">
      <c r="A167" t="s">
        <v>88</v>
      </c>
      <c r="B167">
        <v>40.630000000000003</v>
      </c>
      <c r="C167">
        <v>40.83</v>
      </c>
      <c r="D167">
        <v>40.61</v>
      </c>
      <c r="E167">
        <v>40.81</v>
      </c>
      <c r="F167" s="8">
        <v>28154910</v>
      </c>
    </row>
    <row r="168" spans="1:6" x14ac:dyDescent="0.2">
      <c r="A168" s="7">
        <v>45931</v>
      </c>
      <c r="B168">
        <v>41.27</v>
      </c>
      <c r="C168">
        <v>41.27</v>
      </c>
      <c r="D168">
        <v>41.02</v>
      </c>
      <c r="E168">
        <v>41.09</v>
      </c>
      <c r="F168" s="8">
        <v>42204320</v>
      </c>
    </row>
    <row r="169" spans="1:6" x14ac:dyDescent="0.2">
      <c r="A169" s="7">
        <v>45870</v>
      </c>
      <c r="B169">
        <v>41.74</v>
      </c>
      <c r="C169">
        <v>41.85</v>
      </c>
      <c r="D169">
        <v>41.61</v>
      </c>
      <c r="E169">
        <v>41.8</v>
      </c>
      <c r="F169" s="8">
        <v>20257510</v>
      </c>
    </row>
    <row r="170" spans="1:6" x14ac:dyDescent="0.2">
      <c r="A170" s="7">
        <v>45839</v>
      </c>
      <c r="B170">
        <v>42.46</v>
      </c>
      <c r="C170">
        <v>42.47</v>
      </c>
      <c r="D170">
        <v>41.96</v>
      </c>
      <c r="E170">
        <v>42</v>
      </c>
      <c r="F170" s="8">
        <v>30912461</v>
      </c>
    </row>
    <row r="171" spans="1:6" x14ac:dyDescent="0.2">
      <c r="A171" s="7">
        <v>45809</v>
      </c>
      <c r="B171">
        <v>42.6</v>
      </c>
      <c r="C171">
        <v>42.73</v>
      </c>
      <c r="D171">
        <v>42.28</v>
      </c>
      <c r="E171">
        <v>42.3</v>
      </c>
      <c r="F171" s="8">
        <v>26200900</v>
      </c>
    </row>
    <row r="172" spans="1:6" x14ac:dyDescent="0.2">
      <c r="A172" s="7">
        <v>45717</v>
      </c>
      <c r="B172">
        <v>42.09</v>
      </c>
      <c r="C172">
        <v>42.19</v>
      </c>
      <c r="D172">
        <v>41.96</v>
      </c>
      <c r="E172">
        <v>42.15</v>
      </c>
      <c r="F172" s="8">
        <v>17705971</v>
      </c>
    </row>
    <row r="173" spans="1:6" x14ac:dyDescent="0.2">
      <c r="A173" s="7">
        <v>45689</v>
      </c>
      <c r="B173">
        <v>41.87</v>
      </c>
      <c r="C173">
        <v>41.99</v>
      </c>
      <c r="D173">
        <v>41.68</v>
      </c>
      <c r="E173">
        <v>41.76</v>
      </c>
      <c r="F173" s="8">
        <v>25287211</v>
      </c>
    </row>
    <row r="174" spans="1:6" x14ac:dyDescent="0.2">
      <c r="A174" t="s">
        <v>89</v>
      </c>
      <c r="B174">
        <v>41.94</v>
      </c>
      <c r="C174">
        <v>42.04</v>
      </c>
      <c r="D174">
        <v>41.79</v>
      </c>
      <c r="E174">
        <v>41.82</v>
      </c>
      <c r="F174" s="8">
        <v>40524000</v>
      </c>
    </row>
    <row r="175" spans="1:6" x14ac:dyDescent="0.2">
      <c r="A175" t="s">
        <v>90</v>
      </c>
      <c r="B175">
        <v>42.04</v>
      </c>
      <c r="C175">
        <v>42.09</v>
      </c>
      <c r="D175">
        <v>41.84</v>
      </c>
      <c r="E175">
        <v>41.96</v>
      </c>
      <c r="F175" s="8">
        <v>25055029</v>
      </c>
    </row>
    <row r="176" spans="1:6" x14ac:dyDescent="0.2">
      <c r="A176" t="s">
        <v>91</v>
      </c>
      <c r="B176">
        <v>42.23</v>
      </c>
      <c r="C176">
        <v>42.33</v>
      </c>
      <c r="D176">
        <v>42.11</v>
      </c>
      <c r="E176">
        <v>42.3</v>
      </c>
      <c r="F176" s="8">
        <v>22672391</v>
      </c>
    </row>
    <row r="177" spans="1:6" x14ac:dyDescent="0.2">
      <c r="A177" t="s">
        <v>92</v>
      </c>
      <c r="B177">
        <v>42.36</v>
      </c>
      <c r="C177">
        <v>42.58</v>
      </c>
      <c r="D177">
        <v>42.34</v>
      </c>
      <c r="E177">
        <v>42.49</v>
      </c>
      <c r="F177" s="8">
        <v>16152230</v>
      </c>
    </row>
    <row r="178" spans="1:6" x14ac:dyDescent="0.2">
      <c r="A178" t="s">
        <v>93</v>
      </c>
      <c r="B178">
        <v>42.51</v>
      </c>
      <c r="C178">
        <v>42.67</v>
      </c>
      <c r="D178">
        <v>42.46</v>
      </c>
      <c r="E178">
        <v>42.64</v>
      </c>
      <c r="F178" s="8">
        <v>7066781</v>
      </c>
    </row>
    <row r="179" spans="1:6" x14ac:dyDescent="0.2">
      <c r="A179" t="s">
        <v>94</v>
      </c>
      <c r="B179">
        <v>42.28</v>
      </c>
      <c r="C179">
        <v>42.55</v>
      </c>
      <c r="D179">
        <v>42.21</v>
      </c>
      <c r="E179">
        <v>42.51</v>
      </c>
      <c r="F179" s="8">
        <v>17955500</v>
      </c>
    </row>
    <row r="180" spans="1:6" x14ac:dyDescent="0.2">
      <c r="A180" t="s">
        <v>95</v>
      </c>
      <c r="B180">
        <v>41.96</v>
      </c>
      <c r="C180">
        <v>42.49</v>
      </c>
      <c r="D180">
        <v>41.93</v>
      </c>
      <c r="E180">
        <v>42.27</v>
      </c>
      <c r="F180" s="8">
        <v>25512211</v>
      </c>
    </row>
    <row r="181" spans="1:6" x14ac:dyDescent="0.2">
      <c r="A181" t="s">
        <v>96</v>
      </c>
      <c r="B181">
        <v>42.37</v>
      </c>
      <c r="C181">
        <v>42.41</v>
      </c>
      <c r="D181">
        <v>42.1</v>
      </c>
      <c r="E181">
        <v>42.1</v>
      </c>
      <c r="F181" s="8">
        <v>31146859</v>
      </c>
    </row>
    <row r="182" spans="1:6" x14ac:dyDescent="0.2">
      <c r="A182" t="s">
        <v>97</v>
      </c>
      <c r="B182">
        <v>42.9</v>
      </c>
      <c r="C182">
        <v>43.01</v>
      </c>
      <c r="D182">
        <v>41.88</v>
      </c>
      <c r="E182">
        <v>41.96</v>
      </c>
      <c r="F182" s="8">
        <v>33249480</v>
      </c>
    </row>
    <row r="183" spans="1:6" x14ac:dyDescent="0.2">
      <c r="A183" t="s">
        <v>98</v>
      </c>
      <c r="B183">
        <v>42.72</v>
      </c>
      <c r="C183">
        <v>43.01</v>
      </c>
      <c r="D183">
        <v>42.69</v>
      </c>
      <c r="E183">
        <v>42.96</v>
      </c>
      <c r="F183" s="8">
        <v>30224029</v>
      </c>
    </row>
    <row r="184" spans="1:6" x14ac:dyDescent="0.2">
      <c r="A184" t="s">
        <v>99</v>
      </c>
      <c r="B184">
        <v>43.83</v>
      </c>
      <c r="C184">
        <v>43.96</v>
      </c>
      <c r="D184">
        <v>43.78</v>
      </c>
      <c r="E184">
        <v>43.79</v>
      </c>
      <c r="F184" s="8">
        <v>32259830</v>
      </c>
    </row>
    <row r="185" spans="1:6" x14ac:dyDescent="0.2">
      <c r="A185" t="s">
        <v>100</v>
      </c>
      <c r="B185">
        <v>44.1</v>
      </c>
      <c r="C185">
        <v>44.11</v>
      </c>
      <c r="D185">
        <v>43.88</v>
      </c>
      <c r="E185">
        <v>44.03</v>
      </c>
      <c r="F185" s="8">
        <v>19381230</v>
      </c>
    </row>
    <row r="186" spans="1:6" x14ac:dyDescent="0.2">
      <c r="A186" s="7">
        <v>45638</v>
      </c>
      <c r="B186">
        <v>44.06</v>
      </c>
      <c r="C186">
        <v>44.22</v>
      </c>
      <c r="D186">
        <v>43.93</v>
      </c>
      <c r="E186">
        <v>43.99</v>
      </c>
      <c r="F186" s="8">
        <v>17662980</v>
      </c>
    </row>
    <row r="187" spans="1:6" x14ac:dyDescent="0.2">
      <c r="A187" s="7">
        <v>45608</v>
      </c>
      <c r="B187">
        <v>44.13</v>
      </c>
      <c r="C187">
        <v>44.24</v>
      </c>
      <c r="D187">
        <v>43.99</v>
      </c>
      <c r="E187">
        <v>44.21</v>
      </c>
      <c r="F187" s="8">
        <v>20405590</v>
      </c>
    </row>
    <row r="188" spans="1:6" x14ac:dyDescent="0.2">
      <c r="A188" s="7">
        <v>45577</v>
      </c>
      <c r="B188">
        <v>44.28</v>
      </c>
      <c r="C188">
        <v>44.32</v>
      </c>
      <c r="D188">
        <v>44</v>
      </c>
      <c r="E188">
        <v>44.03</v>
      </c>
      <c r="F188" s="8">
        <v>26979801</v>
      </c>
    </row>
    <row r="189" spans="1:6" x14ac:dyDescent="0.2">
      <c r="A189" s="7">
        <v>45547</v>
      </c>
      <c r="B189">
        <v>44.79</v>
      </c>
      <c r="C189">
        <v>45.1</v>
      </c>
      <c r="D189">
        <v>44.73</v>
      </c>
      <c r="E189">
        <v>44.75</v>
      </c>
      <c r="F189" s="8">
        <v>34841461</v>
      </c>
    </row>
    <row r="190" spans="1:6" x14ac:dyDescent="0.2">
      <c r="A190" s="7">
        <v>45455</v>
      </c>
      <c r="B190">
        <v>44.03</v>
      </c>
      <c r="C190">
        <v>44.06</v>
      </c>
      <c r="D190">
        <v>43.79</v>
      </c>
      <c r="E190">
        <v>43.85</v>
      </c>
      <c r="F190" s="8">
        <v>13142370</v>
      </c>
    </row>
    <row r="191" spans="1:6" x14ac:dyDescent="0.2">
      <c r="A191" s="7">
        <v>45424</v>
      </c>
      <c r="B191">
        <v>43.85</v>
      </c>
      <c r="C191">
        <v>43.97</v>
      </c>
      <c r="D191">
        <v>43.83</v>
      </c>
      <c r="E191">
        <v>43.92</v>
      </c>
      <c r="F191" s="8">
        <v>23736141</v>
      </c>
    </row>
    <row r="192" spans="1:6" x14ac:dyDescent="0.2">
      <c r="A192" s="7">
        <v>45394</v>
      </c>
      <c r="B192">
        <v>43.66</v>
      </c>
      <c r="C192">
        <v>43.7</v>
      </c>
      <c r="D192">
        <v>43.49</v>
      </c>
      <c r="E192">
        <v>43.63</v>
      </c>
      <c r="F192" s="8">
        <v>21339141</v>
      </c>
    </row>
    <row r="193" spans="1:6" x14ac:dyDescent="0.2">
      <c r="A193" s="7">
        <v>45363</v>
      </c>
      <c r="B193">
        <v>43.26</v>
      </c>
      <c r="C193">
        <v>43.55</v>
      </c>
      <c r="D193">
        <v>43.1</v>
      </c>
      <c r="E193">
        <v>43.52</v>
      </c>
      <c r="F193" s="8">
        <v>49462527</v>
      </c>
    </row>
    <row r="194" spans="1:6" x14ac:dyDescent="0.2">
      <c r="A194" s="7">
        <v>45334</v>
      </c>
      <c r="B194">
        <v>43.36</v>
      </c>
      <c r="C194">
        <v>43.49</v>
      </c>
      <c r="D194">
        <v>43.21</v>
      </c>
      <c r="E194">
        <v>43.43</v>
      </c>
      <c r="F194" s="8">
        <v>16508740</v>
      </c>
    </row>
    <row r="195" spans="1:6" x14ac:dyDescent="0.2">
      <c r="A195" t="s">
        <v>101</v>
      </c>
      <c r="B195">
        <v>42.81</v>
      </c>
      <c r="C195">
        <v>43.3</v>
      </c>
      <c r="D195">
        <v>42.8</v>
      </c>
      <c r="E195">
        <v>43.26</v>
      </c>
      <c r="F195" s="8">
        <v>17372221</v>
      </c>
    </row>
    <row r="196" spans="1:6" x14ac:dyDescent="0.2">
      <c r="A196" t="s">
        <v>102</v>
      </c>
      <c r="B196">
        <v>43.39</v>
      </c>
      <c r="C196">
        <v>43.44</v>
      </c>
      <c r="D196">
        <v>43.03</v>
      </c>
      <c r="E196">
        <v>43.19</v>
      </c>
      <c r="F196" s="8">
        <v>17921971</v>
      </c>
    </row>
    <row r="197" spans="1:6" x14ac:dyDescent="0.2">
      <c r="A197" t="s">
        <v>103</v>
      </c>
      <c r="B197">
        <v>43.31</v>
      </c>
      <c r="C197">
        <v>43.32</v>
      </c>
      <c r="D197">
        <v>43.08</v>
      </c>
      <c r="E197">
        <v>43.13</v>
      </c>
      <c r="F197" s="8">
        <v>19119680</v>
      </c>
    </row>
    <row r="198" spans="1:6" x14ac:dyDescent="0.2">
      <c r="A198" t="s">
        <v>104</v>
      </c>
      <c r="B198">
        <v>43.46</v>
      </c>
      <c r="C198">
        <v>43.48</v>
      </c>
      <c r="D198">
        <v>43.19</v>
      </c>
      <c r="E198">
        <v>43.31</v>
      </c>
      <c r="F198" s="8">
        <v>18855119</v>
      </c>
    </row>
    <row r="199" spans="1:6" x14ac:dyDescent="0.2">
      <c r="A199" t="s">
        <v>105</v>
      </c>
      <c r="B199">
        <v>43.11</v>
      </c>
      <c r="C199">
        <v>43.29</v>
      </c>
      <c r="D199">
        <v>43.1</v>
      </c>
      <c r="E199">
        <v>43.28</v>
      </c>
      <c r="F199" s="8">
        <v>14104100</v>
      </c>
    </row>
    <row r="200" spans="1:6" x14ac:dyDescent="0.2">
      <c r="A200" t="s">
        <v>106</v>
      </c>
      <c r="B200">
        <v>43.22</v>
      </c>
      <c r="C200">
        <v>43.31</v>
      </c>
      <c r="D200">
        <v>43.07</v>
      </c>
      <c r="E200">
        <v>43.27</v>
      </c>
      <c r="F200" s="8">
        <v>16086870</v>
      </c>
    </row>
    <row r="201" spans="1:6" x14ac:dyDescent="0.2">
      <c r="A201" t="s">
        <v>107</v>
      </c>
      <c r="B201">
        <v>43.35</v>
      </c>
      <c r="C201">
        <v>43.39</v>
      </c>
      <c r="D201">
        <v>43.13</v>
      </c>
      <c r="E201">
        <v>43.36</v>
      </c>
      <c r="F201" s="8">
        <v>18358020</v>
      </c>
    </row>
    <row r="202" spans="1:6" x14ac:dyDescent="0.2">
      <c r="A202" t="s">
        <v>108</v>
      </c>
      <c r="B202">
        <v>43.3</v>
      </c>
      <c r="C202">
        <v>43.52</v>
      </c>
      <c r="D202">
        <v>43.27</v>
      </c>
      <c r="E202">
        <v>43.41</v>
      </c>
      <c r="F202" s="8">
        <v>16624490</v>
      </c>
    </row>
    <row r="203" spans="1:6" x14ac:dyDescent="0.2">
      <c r="A203" t="s">
        <v>109</v>
      </c>
      <c r="B203">
        <v>43.16</v>
      </c>
      <c r="C203">
        <v>43.46</v>
      </c>
      <c r="D203">
        <v>43.16</v>
      </c>
      <c r="E203">
        <v>43.44</v>
      </c>
      <c r="F203" s="8">
        <v>27785160</v>
      </c>
    </row>
    <row r="204" spans="1:6" x14ac:dyDescent="0.2">
      <c r="A204" t="s">
        <v>110</v>
      </c>
      <c r="B204">
        <v>43.09</v>
      </c>
      <c r="C204">
        <v>43.12</v>
      </c>
      <c r="D204">
        <v>42.85</v>
      </c>
      <c r="E204">
        <v>42.95</v>
      </c>
      <c r="F204" s="8">
        <v>29127820</v>
      </c>
    </row>
    <row r="205" spans="1:6" x14ac:dyDescent="0.2">
      <c r="A205" t="s">
        <v>111</v>
      </c>
      <c r="B205">
        <v>43.13</v>
      </c>
      <c r="C205">
        <v>43.23</v>
      </c>
      <c r="D205">
        <v>42.94</v>
      </c>
      <c r="E205">
        <v>42.95</v>
      </c>
      <c r="F205" s="8">
        <v>34443160</v>
      </c>
    </row>
    <row r="206" spans="1:6" x14ac:dyDescent="0.2">
      <c r="A206" t="s">
        <v>112</v>
      </c>
      <c r="B206">
        <v>43.52</v>
      </c>
      <c r="C206">
        <v>43.53</v>
      </c>
      <c r="D206">
        <v>43.12</v>
      </c>
      <c r="E206">
        <v>43.19</v>
      </c>
      <c r="F206" s="8">
        <v>26586779</v>
      </c>
    </row>
    <row r="207" spans="1:6" x14ac:dyDescent="0.2">
      <c r="A207" s="7">
        <v>45637</v>
      </c>
      <c r="B207">
        <v>43.69</v>
      </c>
      <c r="C207">
        <v>43.73</v>
      </c>
      <c r="D207">
        <v>43.33</v>
      </c>
      <c r="E207">
        <v>43.47</v>
      </c>
      <c r="F207" s="8">
        <v>33946699</v>
      </c>
    </row>
    <row r="208" spans="1:6" x14ac:dyDescent="0.2">
      <c r="A208" s="7">
        <v>45607</v>
      </c>
      <c r="B208">
        <v>44.48</v>
      </c>
      <c r="C208">
        <v>44.5</v>
      </c>
      <c r="D208">
        <v>44.17</v>
      </c>
      <c r="E208">
        <v>44.31</v>
      </c>
      <c r="F208" s="8">
        <v>21342330</v>
      </c>
    </row>
    <row r="209" spans="1:6" x14ac:dyDescent="0.2">
      <c r="A209" s="7">
        <v>45515</v>
      </c>
      <c r="B209">
        <v>45.01</v>
      </c>
      <c r="C209">
        <v>45.09</v>
      </c>
      <c r="D209">
        <v>44.46</v>
      </c>
      <c r="E209">
        <v>44.65</v>
      </c>
      <c r="F209" s="8">
        <v>44833793</v>
      </c>
    </row>
    <row r="210" spans="1:6" x14ac:dyDescent="0.2">
      <c r="A210" s="7">
        <v>45484</v>
      </c>
      <c r="B210">
        <v>45.55</v>
      </c>
      <c r="C210">
        <v>45.91</v>
      </c>
      <c r="D210">
        <v>45.53</v>
      </c>
      <c r="E210">
        <v>45.78</v>
      </c>
      <c r="F210" s="8">
        <v>39247609</v>
      </c>
    </row>
    <row r="211" spans="1:6" x14ac:dyDescent="0.2">
      <c r="A211" s="7">
        <v>45454</v>
      </c>
      <c r="B211">
        <v>44.53</v>
      </c>
      <c r="C211">
        <v>44.94</v>
      </c>
      <c r="D211">
        <v>44.35</v>
      </c>
      <c r="E211">
        <v>44.79</v>
      </c>
      <c r="F211" s="8">
        <v>37143328</v>
      </c>
    </row>
    <row r="212" spans="1:6" x14ac:dyDescent="0.2">
      <c r="A212" s="7">
        <v>45423</v>
      </c>
      <c r="B212">
        <v>45.23</v>
      </c>
      <c r="C212">
        <v>45.41</v>
      </c>
      <c r="D212">
        <v>45.19</v>
      </c>
      <c r="E212">
        <v>45.35</v>
      </c>
      <c r="F212" s="8">
        <v>21398320</v>
      </c>
    </row>
    <row r="213" spans="1:6" x14ac:dyDescent="0.2">
      <c r="A213" s="7">
        <v>45393</v>
      </c>
      <c r="B213">
        <v>44.94</v>
      </c>
      <c r="C213">
        <v>45.08</v>
      </c>
      <c r="D213">
        <v>44.72</v>
      </c>
      <c r="E213">
        <v>44.74</v>
      </c>
      <c r="F213" s="8">
        <v>24674240</v>
      </c>
    </row>
    <row r="214" spans="1:6" x14ac:dyDescent="0.2">
      <c r="A214" s="7">
        <v>45302</v>
      </c>
      <c r="B214">
        <v>44.78</v>
      </c>
      <c r="C214">
        <v>44.91</v>
      </c>
      <c r="D214">
        <v>44.48</v>
      </c>
      <c r="E214">
        <v>44.49</v>
      </c>
      <c r="F214" s="8">
        <v>17525910</v>
      </c>
    </row>
    <row r="215" spans="1:6" x14ac:dyDescent="0.2">
      <c r="A215" t="s">
        <v>113</v>
      </c>
      <c r="B215">
        <v>44.6</v>
      </c>
      <c r="C215">
        <v>44.6</v>
      </c>
      <c r="D215">
        <v>44.19</v>
      </c>
      <c r="E215">
        <v>44.45</v>
      </c>
      <c r="F215" s="8">
        <v>43988770</v>
      </c>
    </row>
    <row r="216" spans="1:6" x14ac:dyDescent="0.2">
      <c r="A216" t="s">
        <v>114</v>
      </c>
      <c r="B216">
        <v>44.72</v>
      </c>
      <c r="C216">
        <v>44.93</v>
      </c>
      <c r="D216">
        <v>44.65</v>
      </c>
      <c r="E216">
        <v>44.74</v>
      </c>
      <c r="F216" s="8">
        <v>24150150</v>
      </c>
    </row>
    <row r="217" spans="1:6" x14ac:dyDescent="0.2">
      <c r="A217" t="s">
        <v>115</v>
      </c>
      <c r="B217">
        <v>45.3</v>
      </c>
      <c r="C217">
        <v>45.34</v>
      </c>
      <c r="D217">
        <v>45.14</v>
      </c>
      <c r="E217">
        <v>45.18</v>
      </c>
      <c r="F217" s="8">
        <v>15439310</v>
      </c>
    </row>
    <row r="218" spans="1:6" x14ac:dyDescent="0.2">
      <c r="A218" t="s">
        <v>116</v>
      </c>
      <c r="B218">
        <v>45.22</v>
      </c>
      <c r="C218">
        <v>45.42</v>
      </c>
      <c r="D218">
        <v>45.16</v>
      </c>
      <c r="E218">
        <v>45.32</v>
      </c>
      <c r="F218" s="8">
        <v>15169360</v>
      </c>
    </row>
    <row r="219" spans="1:6" x14ac:dyDescent="0.2">
      <c r="A219" t="s">
        <v>117</v>
      </c>
      <c r="B219">
        <v>45.31</v>
      </c>
      <c r="C219">
        <v>45.46</v>
      </c>
      <c r="D219">
        <v>45.05</v>
      </c>
      <c r="E219">
        <v>45.12</v>
      </c>
      <c r="F219" s="8">
        <v>21428471</v>
      </c>
    </row>
    <row r="220" spans="1:6" x14ac:dyDescent="0.2">
      <c r="A220" t="s">
        <v>118</v>
      </c>
      <c r="B220">
        <v>45.18</v>
      </c>
      <c r="C220">
        <v>45.24</v>
      </c>
      <c r="D220">
        <v>44.95</v>
      </c>
      <c r="E220">
        <v>45.16</v>
      </c>
      <c r="F220" s="8">
        <v>16257060</v>
      </c>
    </row>
    <row r="221" spans="1:6" x14ac:dyDescent="0.2">
      <c r="A221" t="s">
        <v>119</v>
      </c>
      <c r="B221">
        <v>45.34</v>
      </c>
      <c r="C221">
        <v>45.47</v>
      </c>
      <c r="D221">
        <v>45.06</v>
      </c>
      <c r="E221">
        <v>45.23</v>
      </c>
      <c r="F221" s="8">
        <v>19822010</v>
      </c>
    </row>
    <row r="222" spans="1:6" x14ac:dyDescent="0.2">
      <c r="A222" t="s">
        <v>120</v>
      </c>
      <c r="B222">
        <v>45.38</v>
      </c>
      <c r="C222">
        <v>45.6</v>
      </c>
      <c r="D222">
        <v>45.36</v>
      </c>
      <c r="E222">
        <v>45.5</v>
      </c>
      <c r="F222" s="8">
        <v>19243449</v>
      </c>
    </row>
    <row r="223" spans="1:6" x14ac:dyDescent="0.2">
      <c r="A223" t="s">
        <v>121</v>
      </c>
      <c r="B223">
        <v>45.54</v>
      </c>
      <c r="C223">
        <v>45.71</v>
      </c>
      <c r="D223">
        <v>45.34</v>
      </c>
      <c r="E223">
        <v>45.6</v>
      </c>
      <c r="F223" s="8">
        <v>19614869</v>
      </c>
    </row>
    <row r="224" spans="1:6" x14ac:dyDescent="0.2">
      <c r="A224" t="s">
        <v>122</v>
      </c>
      <c r="B224">
        <v>46.17</v>
      </c>
      <c r="C224">
        <v>46.18</v>
      </c>
      <c r="D224">
        <v>45.87</v>
      </c>
      <c r="E224">
        <v>45.92</v>
      </c>
      <c r="F224" s="8">
        <v>30391600</v>
      </c>
    </row>
    <row r="225" spans="1:6" x14ac:dyDescent="0.2">
      <c r="A225" t="s">
        <v>123</v>
      </c>
      <c r="B225">
        <v>45.4</v>
      </c>
      <c r="C225">
        <v>45.56</v>
      </c>
      <c r="D225">
        <v>45.24</v>
      </c>
      <c r="E225">
        <v>45.47</v>
      </c>
      <c r="F225" s="8">
        <v>36885770</v>
      </c>
    </row>
    <row r="226" spans="1:6" x14ac:dyDescent="0.2">
      <c r="A226" t="s">
        <v>124</v>
      </c>
      <c r="B226">
        <v>45.51</v>
      </c>
      <c r="C226">
        <v>45.7</v>
      </c>
      <c r="D226">
        <v>45.45</v>
      </c>
      <c r="E226">
        <v>45.54</v>
      </c>
      <c r="F226" s="8">
        <v>25111189</v>
      </c>
    </row>
    <row r="227" spans="1:6" x14ac:dyDescent="0.2">
      <c r="A227" t="s">
        <v>125</v>
      </c>
      <c r="B227">
        <v>45.75</v>
      </c>
      <c r="C227">
        <v>45.78</v>
      </c>
      <c r="D227">
        <v>45.08</v>
      </c>
      <c r="E227">
        <v>45.19</v>
      </c>
      <c r="F227" s="8">
        <v>31227551</v>
      </c>
    </row>
    <row r="228" spans="1:6" x14ac:dyDescent="0.2">
      <c r="A228" t="s">
        <v>126</v>
      </c>
      <c r="B228">
        <v>46.01</v>
      </c>
      <c r="C228">
        <v>46.43</v>
      </c>
      <c r="D228">
        <v>45.89</v>
      </c>
      <c r="E228">
        <v>46.17</v>
      </c>
      <c r="F228" s="8">
        <v>20415391</v>
      </c>
    </row>
    <row r="229" spans="1:6" x14ac:dyDescent="0.2">
      <c r="A229" s="7">
        <v>45606</v>
      </c>
      <c r="B229">
        <v>45.75</v>
      </c>
      <c r="C229">
        <v>46.38</v>
      </c>
      <c r="D229">
        <v>45.7</v>
      </c>
      <c r="E229">
        <v>46.36</v>
      </c>
      <c r="F229" s="8">
        <v>28389199</v>
      </c>
    </row>
    <row r="230" spans="1:6" x14ac:dyDescent="0.2">
      <c r="A230" s="7">
        <v>45575</v>
      </c>
      <c r="B230">
        <v>46.02</v>
      </c>
      <c r="C230">
        <v>46.13</v>
      </c>
      <c r="D230">
        <v>45.64</v>
      </c>
      <c r="E230">
        <v>46.03</v>
      </c>
      <c r="F230" s="8">
        <v>18052359</v>
      </c>
    </row>
    <row r="231" spans="1:6" x14ac:dyDescent="0.2">
      <c r="A231" s="7">
        <v>45545</v>
      </c>
      <c r="B231">
        <v>45.58</v>
      </c>
      <c r="C231">
        <v>46.06</v>
      </c>
      <c r="D231">
        <v>45.53</v>
      </c>
      <c r="E231">
        <v>45.94</v>
      </c>
      <c r="F231" s="8">
        <v>35395832</v>
      </c>
    </row>
    <row r="232" spans="1:6" x14ac:dyDescent="0.2">
      <c r="A232" s="7">
        <v>45514</v>
      </c>
      <c r="B232">
        <v>46.14</v>
      </c>
      <c r="C232">
        <v>46.29</v>
      </c>
      <c r="D232">
        <v>45.79</v>
      </c>
      <c r="E232">
        <v>46.19</v>
      </c>
      <c r="F232" s="8">
        <v>47817312</v>
      </c>
    </row>
    <row r="233" spans="1:6" x14ac:dyDescent="0.2">
      <c r="A233" s="7">
        <v>45483</v>
      </c>
      <c r="B233">
        <v>47.3</v>
      </c>
      <c r="C233">
        <v>47.44</v>
      </c>
      <c r="D233">
        <v>47.02</v>
      </c>
      <c r="E233">
        <v>47.36</v>
      </c>
      <c r="F233" s="8">
        <v>42198008</v>
      </c>
    </row>
    <row r="234" spans="1:6" x14ac:dyDescent="0.2">
      <c r="A234" s="7">
        <v>45392</v>
      </c>
      <c r="B234">
        <v>46.88</v>
      </c>
      <c r="C234">
        <v>46.99</v>
      </c>
      <c r="D234">
        <v>46.68</v>
      </c>
      <c r="E234">
        <v>46.97</v>
      </c>
      <c r="F234" s="8">
        <v>29483869</v>
      </c>
    </row>
    <row r="235" spans="1:6" x14ac:dyDescent="0.2">
      <c r="A235" s="7">
        <v>45361</v>
      </c>
      <c r="B235">
        <v>46.25</v>
      </c>
      <c r="C235">
        <v>46.72</v>
      </c>
      <c r="D235">
        <v>46.2</v>
      </c>
      <c r="E235">
        <v>46.54</v>
      </c>
      <c r="F235" s="8">
        <v>31198330</v>
      </c>
    </row>
    <row r="236" spans="1:6" x14ac:dyDescent="0.2">
      <c r="A236" s="7">
        <v>45332</v>
      </c>
      <c r="B236">
        <v>47.1</v>
      </c>
      <c r="C236">
        <v>47.15</v>
      </c>
      <c r="D236">
        <v>46.73</v>
      </c>
      <c r="E236">
        <v>47.1</v>
      </c>
      <c r="F236" s="8">
        <v>55790352</v>
      </c>
    </row>
    <row r="237" spans="1:6" x14ac:dyDescent="0.2">
      <c r="A237" s="7">
        <v>45301</v>
      </c>
      <c r="B237">
        <v>46.1</v>
      </c>
      <c r="C237">
        <v>46.21</v>
      </c>
      <c r="D237">
        <v>45.59</v>
      </c>
      <c r="E237">
        <v>46.19</v>
      </c>
      <c r="F237" s="8">
        <v>38648953</v>
      </c>
    </row>
    <row r="238" spans="1:6" x14ac:dyDescent="0.2">
      <c r="A238" t="s">
        <v>127</v>
      </c>
      <c r="B238">
        <v>46.35</v>
      </c>
      <c r="C238">
        <v>46.38</v>
      </c>
      <c r="D238">
        <v>45.75</v>
      </c>
      <c r="E238">
        <v>45.86</v>
      </c>
      <c r="F238" s="8">
        <v>61400539</v>
      </c>
    </row>
    <row r="239" spans="1:6" x14ac:dyDescent="0.2">
      <c r="A239" t="s">
        <v>128</v>
      </c>
      <c r="B239">
        <v>46.67</v>
      </c>
      <c r="C239">
        <v>46.95</v>
      </c>
      <c r="D239">
        <v>46.53</v>
      </c>
      <c r="E239">
        <v>46.61</v>
      </c>
      <c r="F239" s="8">
        <v>51540078</v>
      </c>
    </row>
    <row r="240" spans="1:6" x14ac:dyDescent="0.2">
      <c r="A240" t="s">
        <v>129</v>
      </c>
      <c r="B240">
        <v>46.72</v>
      </c>
      <c r="C240">
        <v>46.88</v>
      </c>
      <c r="D240">
        <v>46.3</v>
      </c>
      <c r="E240">
        <v>46.7</v>
      </c>
      <c r="F240" s="8">
        <v>80876312</v>
      </c>
    </row>
    <row r="241" spans="1:6" x14ac:dyDescent="0.2">
      <c r="A241" t="s">
        <v>130</v>
      </c>
      <c r="B241">
        <v>45.25</v>
      </c>
      <c r="C241">
        <v>45.37</v>
      </c>
      <c r="D241">
        <v>45.02</v>
      </c>
      <c r="E241">
        <v>45.05</v>
      </c>
      <c r="F241" s="8">
        <v>41967762</v>
      </c>
    </row>
    <row r="242" spans="1:6" x14ac:dyDescent="0.2">
      <c r="A242" t="s">
        <v>131</v>
      </c>
      <c r="B242">
        <v>45.16</v>
      </c>
      <c r="C242">
        <v>45.64</v>
      </c>
      <c r="D242">
        <v>44.99</v>
      </c>
      <c r="E242">
        <v>45.53</v>
      </c>
      <c r="F242" s="8">
        <v>64472680</v>
      </c>
    </row>
    <row r="243" spans="1:6" x14ac:dyDescent="0.2">
      <c r="A243" t="s">
        <v>132</v>
      </c>
      <c r="B243">
        <v>43.92</v>
      </c>
      <c r="C243">
        <v>44.17</v>
      </c>
      <c r="D243">
        <v>43.89</v>
      </c>
      <c r="E243">
        <v>44.03</v>
      </c>
      <c r="F243" s="8">
        <v>24891689</v>
      </c>
    </row>
    <row r="244" spans="1:6" x14ac:dyDescent="0.2">
      <c r="A244" t="s">
        <v>133</v>
      </c>
      <c r="B244">
        <v>43.81</v>
      </c>
      <c r="C244">
        <v>43.85</v>
      </c>
      <c r="D244">
        <v>43.54</v>
      </c>
      <c r="E244">
        <v>43.69</v>
      </c>
      <c r="F244" s="8">
        <v>33038059</v>
      </c>
    </row>
    <row r="245" spans="1:6" x14ac:dyDescent="0.2">
      <c r="A245" t="s">
        <v>134</v>
      </c>
      <c r="B245">
        <v>43.62</v>
      </c>
      <c r="C245">
        <v>43.88</v>
      </c>
      <c r="D245">
        <v>43.37</v>
      </c>
      <c r="E245">
        <v>43.78</v>
      </c>
      <c r="F245" s="8">
        <v>41025480</v>
      </c>
    </row>
    <row r="246" spans="1:6" x14ac:dyDescent="0.2">
      <c r="A246" t="s">
        <v>135</v>
      </c>
      <c r="B246">
        <v>43.1</v>
      </c>
      <c r="C246">
        <v>43.44</v>
      </c>
      <c r="D246">
        <v>42.81</v>
      </c>
      <c r="E246">
        <v>42.87</v>
      </c>
      <c r="F246" s="8">
        <v>26010480</v>
      </c>
    </row>
    <row r="247" spans="1:6" x14ac:dyDescent="0.2">
      <c r="A247" t="s">
        <v>136</v>
      </c>
      <c r="B247">
        <v>43.19</v>
      </c>
      <c r="C247">
        <v>43.22</v>
      </c>
      <c r="D247">
        <v>42.91</v>
      </c>
      <c r="E247">
        <v>43.02</v>
      </c>
      <c r="F247" s="8">
        <v>20623711</v>
      </c>
    </row>
    <row r="248" spans="1:6" x14ac:dyDescent="0.2">
      <c r="A248" t="s">
        <v>137</v>
      </c>
      <c r="B248">
        <v>42.99</v>
      </c>
      <c r="C248">
        <v>43.01</v>
      </c>
      <c r="D248">
        <v>42.78</v>
      </c>
      <c r="E248">
        <v>42.97</v>
      </c>
      <c r="F248" s="8">
        <v>14733160</v>
      </c>
    </row>
    <row r="249" spans="1:6" x14ac:dyDescent="0.2">
      <c r="A249" t="s">
        <v>138</v>
      </c>
      <c r="B249">
        <v>42.77</v>
      </c>
      <c r="C249">
        <v>42.9</v>
      </c>
      <c r="D249">
        <v>42.75</v>
      </c>
      <c r="E249">
        <v>42.83</v>
      </c>
      <c r="F249" s="8">
        <v>16882289</v>
      </c>
    </row>
    <row r="250" spans="1:6" x14ac:dyDescent="0.2">
      <c r="A250" s="7">
        <v>45635</v>
      </c>
      <c r="B250">
        <v>42.37</v>
      </c>
      <c r="C250">
        <v>42.64</v>
      </c>
      <c r="D250">
        <v>42.26</v>
      </c>
      <c r="E250">
        <v>42.63</v>
      </c>
      <c r="F250" s="8">
        <v>19998590</v>
      </c>
    </row>
    <row r="251" spans="1:6" x14ac:dyDescent="0.2">
      <c r="A251" s="7">
        <v>45605</v>
      </c>
      <c r="B251">
        <v>41.9</v>
      </c>
      <c r="C251">
        <v>42.3</v>
      </c>
      <c r="D251">
        <v>41.56</v>
      </c>
      <c r="E251">
        <v>42.28</v>
      </c>
      <c r="F251" s="8">
        <v>26253320</v>
      </c>
    </row>
    <row r="252" spans="1:6" x14ac:dyDescent="0.2">
      <c r="A252" s="7">
        <v>45574</v>
      </c>
      <c r="B252">
        <v>42.05</v>
      </c>
      <c r="C252">
        <v>42.05</v>
      </c>
      <c r="D252">
        <v>41.69</v>
      </c>
      <c r="E252">
        <v>41.97</v>
      </c>
      <c r="F252" s="8">
        <v>19700410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9298-06B1-8C4A-BB19-2BD8B45D1B14}">
  <dimension ref="A1:I252"/>
  <sheetViews>
    <sheetView workbookViewId="0">
      <selection activeCell="G6" sqref="G6"/>
    </sheetView>
  </sheetViews>
  <sheetFormatPr baseColWidth="10" defaultRowHeight="16" x14ac:dyDescent="0.2"/>
  <cols>
    <col min="1" max="1" width="11.33203125" customWidth="1"/>
    <col min="4" max="4" width="12.1640625" customWidth="1"/>
    <col min="5" max="5" width="20.83203125" customWidth="1"/>
    <col min="6" max="6" width="19.6640625" customWidth="1"/>
    <col min="8" max="8" width="16.33203125" customWidth="1"/>
    <col min="9" max="9" width="17" customWidth="1"/>
  </cols>
  <sheetData>
    <row r="1" spans="1:9" x14ac:dyDescent="0.2">
      <c r="A1" t="s">
        <v>0</v>
      </c>
      <c r="B1" t="s">
        <v>139</v>
      </c>
      <c r="C1" t="s">
        <v>140</v>
      </c>
      <c r="D1" t="s">
        <v>154</v>
      </c>
      <c r="E1" t="s">
        <v>155</v>
      </c>
      <c r="F1" t="s">
        <v>156</v>
      </c>
      <c r="H1" t="s">
        <v>2363</v>
      </c>
      <c r="I1" t="s">
        <v>2364</v>
      </c>
    </row>
    <row r="2" spans="1:9" x14ac:dyDescent="0.2">
      <c r="A2" s="2">
        <f>SPY_raw!A2</f>
        <v>45939</v>
      </c>
      <c r="B2" s="3" t="str" cm="1">
        <f t="array" ref="B2">_xlfn.XLOOKUP(_xlfn.ANCHORARRAY(A2),SPY_raw!A:A,SPY_raw!E:E,"")</f>
        <v>"652.21"</v>
      </c>
      <c r="C2" s="3" t="str" cm="1">
        <f t="array" ref="C2">_xlfn.XLOOKUP(_xlfn.ANCHORARRAY(A2),IVV_raw!A:A,IVV_raw!E:E,"")</f>
        <v>"655.49"</v>
      </c>
      <c r="D2" s="3" cm="1">
        <f t="array" ref="D2">_xlfn.XLOOKUP(_xlfn.ANCHORARRAY(A2),EEM_raw!A:A,EEM_raw!E:E,"")</f>
        <v>51.54</v>
      </c>
      <c r="E2" t="b" cm="1">
        <f t="array" ref="E2">(_xlfn.ANCHORARRAY(B2)&lt;&gt;"")*(_xlfn.ANCHORARRAY(C2)&lt;&gt;"")&gt;0</f>
        <v>1</v>
      </c>
      <c r="F2" t="b" cm="1">
        <f t="array" ref="F2">(_xlfn.ANCHORARRAY(B2)&lt;&gt;"")*(_xlfn.ANCHORARRAY(D2)&lt;&gt;"")&gt;0</f>
        <v>1</v>
      </c>
      <c r="H2" t="s">
        <v>2365</v>
      </c>
      <c r="I2">
        <f>COUNTA(A:A)-1</f>
        <v>251</v>
      </c>
    </row>
    <row r="3" spans="1:9" x14ac:dyDescent="0.2">
      <c r="A3" s="2">
        <f>SPY_raw!A3</f>
        <v>45909</v>
      </c>
      <c r="B3" s="3" t="str" cm="1">
        <f t="array" ref="B3">_xlfn.XLOOKUP(_xlfn.ANCHORARRAY(A3),SPY_raw!A:A,SPY_raw!E:E,"")</f>
        <v>"650.33"</v>
      </c>
      <c r="C3" s="3" t="str" cm="1">
        <f t="array" ref="C3">_xlfn.XLOOKUP(_xlfn.ANCHORARRAY(A3),IVV_raw!A:A,IVV_raw!E:E,"")</f>
        <v>"653.62"</v>
      </c>
      <c r="D3" s="3" cm="1">
        <f t="array" ref="D3">_xlfn.XLOOKUP(_xlfn.ANCHORARRAY(A3),EEM_raw!A:A,EEM_raw!E:E,"")</f>
        <v>51.19</v>
      </c>
      <c r="E3" t="b" cm="1">
        <f t="array" ref="E3">(_xlfn.ANCHORARRAY(B3)&lt;&gt;"")*(_xlfn.ANCHORARRAY(C3)&lt;&gt;"")&gt;0</f>
        <v>1</v>
      </c>
      <c r="F3" t="b" cm="1">
        <f t="array" ref="F3">(_xlfn.ANCHORARRAY(B3)&lt;&gt;"")*(_xlfn.ANCHORARRAY(D3)&lt;&gt;"")&gt;0</f>
        <v>1</v>
      </c>
      <c r="H3" t="s">
        <v>2366</v>
      </c>
      <c r="I3">
        <f>COUNTIF(E:E,TRUE)</f>
        <v>251</v>
      </c>
    </row>
    <row r="4" spans="1:9" x14ac:dyDescent="0.2">
      <c r="A4" s="2">
        <f>SPY_raw!A4</f>
        <v>45878</v>
      </c>
      <c r="B4" s="3" t="str" cm="1">
        <f t="array" ref="B4">_xlfn.XLOOKUP(_xlfn.ANCHORARRAY(A4),SPY_raw!A:A,SPY_raw!E:E,"")</f>
        <v>"648.83"</v>
      </c>
      <c r="C4" s="3" t="str" cm="1">
        <f t="array" ref="C4">_xlfn.XLOOKUP(_xlfn.ANCHORARRAY(A4),IVV_raw!A:A,IVV_raw!E:E,"")</f>
        <v>"652.12"</v>
      </c>
      <c r="D4" s="3" cm="1">
        <f t="array" ref="D4">_xlfn.XLOOKUP(_xlfn.ANCHORARRAY(A4),EEM_raw!A:A,EEM_raw!E:E,"")</f>
        <v>50.91</v>
      </c>
      <c r="E4" t="b" cm="1">
        <f t="array" ref="E4">(_xlfn.ANCHORARRAY(B4)&lt;&gt;"")*(_xlfn.ANCHORARRAY(C4)&lt;&gt;"")&gt;0</f>
        <v>1</v>
      </c>
      <c r="F4" t="b" cm="1">
        <f t="array" ref="F4">(_xlfn.ANCHORARRAY(B4)&lt;&gt;"")*(_xlfn.ANCHORARRAY(D4)&lt;&gt;"")&gt;0</f>
        <v>1</v>
      </c>
      <c r="H4" t="s">
        <v>2367</v>
      </c>
      <c r="I4">
        <f>COUNTIF(F:F,TRUE)</f>
        <v>251</v>
      </c>
    </row>
    <row r="5" spans="1:9" x14ac:dyDescent="0.2">
      <c r="A5" s="2">
        <f>SPY_raw!A5</f>
        <v>45786</v>
      </c>
      <c r="B5" s="3" t="str" cm="1">
        <f t="array" ref="B5">_xlfn.XLOOKUP(_xlfn.ANCHORARRAY(A5),SPY_raw!A:A,SPY_raw!E:E,"")</f>
        <v>"647.24"</v>
      </c>
      <c r="C5" s="3" t="str" cm="1">
        <f t="array" ref="C5">_xlfn.XLOOKUP(_xlfn.ANCHORARRAY(A5),IVV_raw!A:A,IVV_raw!E:E,"")</f>
        <v>"650.47"</v>
      </c>
      <c r="D5" s="3" cm="1">
        <f t="array" ref="D5">_xlfn.XLOOKUP(_xlfn.ANCHORARRAY(A5),EEM_raw!A:A,EEM_raw!E:E,"")</f>
        <v>50.45</v>
      </c>
      <c r="E5" t="b" cm="1">
        <f t="array" ref="E5">(_xlfn.ANCHORARRAY(B5)&lt;&gt;"")*(_xlfn.ANCHORARRAY(C5)&lt;&gt;"")&gt;0</f>
        <v>1</v>
      </c>
      <c r="F5" t="b" cm="1">
        <f t="array" ref="F5">(_xlfn.ANCHORARRAY(B5)&lt;&gt;"")*(_xlfn.ANCHORARRAY(D5)&lt;&gt;"")&gt;0</f>
        <v>1</v>
      </c>
    </row>
    <row r="6" spans="1:9" x14ac:dyDescent="0.2">
      <c r="A6" s="2">
        <f>SPY_raw!A6</f>
        <v>45756</v>
      </c>
      <c r="B6" s="3" t="str" cm="1">
        <f t="array" ref="B6">_xlfn.XLOOKUP(_xlfn.ANCHORARRAY(A6),SPY_raw!A:A,SPY_raw!E:E,"")</f>
        <v>"649.12"</v>
      </c>
      <c r="C6" s="3" t="str" cm="1">
        <f t="array" ref="C6">_xlfn.XLOOKUP(_xlfn.ANCHORARRAY(A6),IVV_raw!A:A,IVV_raw!E:E,"")</f>
        <v>"652.21"</v>
      </c>
      <c r="D6" s="3" cm="1">
        <f t="array" ref="D6">_xlfn.XLOOKUP(_xlfn.ANCHORARRAY(A6),EEM_raw!A:A,EEM_raw!E:E,"")</f>
        <v>49.85</v>
      </c>
      <c r="E6" t="b" cm="1">
        <f t="array" ref="E6">(_xlfn.ANCHORARRAY(B6)&lt;&gt;"")*(_xlfn.ANCHORARRAY(C6)&lt;&gt;"")&gt;0</f>
        <v>1</v>
      </c>
      <c r="F6" t="b" cm="1">
        <f t="array" ref="F6">(_xlfn.ANCHORARRAY(B6)&lt;&gt;"")*(_xlfn.ANCHORARRAY(D6)&lt;&gt;"")&gt;0</f>
        <v>1</v>
      </c>
    </row>
    <row r="7" spans="1:9" x14ac:dyDescent="0.2">
      <c r="A7" s="2">
        <f>SPY_raw!A7</f>
        <v>45725</v>
      </c>
      <c r="B7" s="3" t="str" cm="1">
        <f t="array" ref="B7">_xlfn.XLOOKUP(_xlfn.ANCHORARRAY(A7),SPY_raw!A:A,SPY_raw!E:E,"")</f>
        <v>"643.74"</v>
      </c>
      <c r="C7" s="3" t="str" cm="1">
        <f t="array" ref="C7">_xlfn.XLOOKUP(_xlfn.ANCHORARRAY(A7),IVV_raw!A:A,IVV_raw!E:E,"")</f>
        <v>"646.88"</v>
      </c>
      <c r="D7" s="3" cm="1">
        <f t="array" ref="D7">_xlfn.XLOOKUP(_xlfn.ANCHORARRAY(A7),EEM_raw!A:A,EEM_raw!E:E,"")</f>
        <v>50.01</v>
      </c>
      <c r="E7" t="b" cm="1">
        <f t="array" ref="E7">(_xlfn.ANCHORARRAY(B7)&lt;&gt;"")*(_xlfn.ANCHORARRAY(C7)&lt;&gt;"")&gt;0</f>
        <v>1</v>
      </c>
      <c r="F7" t="b" cm="1">
        <f t="array" ref="F7">(_xlfn.ANCHORARRAY(B7)&lt;&gt;"")*(_xlfn.ANCHORARRAY(D7)&lt;&gt;"")&gt;0</f>
        <v>1</v>
      </c>
    </row>
    <row r="8" spans="1:9" x14ac:dyDescent="0.2">
      <c r="A8" s="2">
        <f>SPY_raw!A8</f>
        <v>45697</v>
      </c>
      <c r="B8" s="3" t="str" cm="1">
        <f t="array" ref="B8">_xlfn.XLOOKUP(_xlfn.ANCHORARRAY(A8),SPY_raw!A:A,SPY_raw!E:E,"")</f>
        <v>"640.27"</v>
      </c>
      <c r="C8" s="3" t="str" cm="1">
        <f t="array" ref="C8">_xlfn.XLOOKUP(_xlfn.ANCHORARRAY(A8),IVV_raw!A:A,IVV_raw!E:E,"")</f>
        <v>"643.42"</v>
      </c>
      <c r="D8" s="3" cm="1">
        <f t="array" ref="D8">_xlfn.XLOOKUP(_xlfn.ANCHORARRAY(A8),EEM_raw!A:A,EEM_raw!E:E,"")</f>
        <v>49.82</v>
      </c>
      <c r="E8" t="b" cm="1">
        <f t="array" ref="E8">(_xlfn.ANCHORARRAY(B8)&lt;&gt;"")*(_xlfn.ANCHORARRAY(C8)&lt;&gt;"")&gt;0</f>
        <v>1</v>
      </c>
      <c r="F8" t="b" cm="1">
        <f t="array" ref="F8">(_xlfn.ANCHORARRAY(B8)&lt;&gt;"")*(_xlfn.ANCHORARRAY(D8)&lt;&gt;"")&gt;0</f>
        <v>1</v>
      </c>
    </row>
    <row r="9" spans="1:9" x14ac:dyDescent="0.2">
      <c r="A9" s="2" t="str">
        <f>SPY_raw!A9</f>
        <v>08/29/2025</v>
      </c>
      <c r="B9" s="3" t="str" cm="1">
        <f t="array" ref="B9">_xlfn.XLOOKUP(_xlfn.ANCHORARRAY(A9),SPY_raw!A:A,SPY_raw!E:E,"")</f>
        <v>"645.05"</v>
      </c>
      <c r="C9" s="3" t="str" cm="1">
        <f t="array" ref="C9">_xlfn.XLOOKUP(_xlfn.ANCHORARRAY(A9),IVV_raw!A:A,IVV_raw!E:E,"")</f>
        <v>"648.32"</v>
      </c>
      <c r="D9" s="3" cm="1">
        <f t="array" ref="D9">_xlfn.XLOOKUP(_xlfn.ANCHORARRAY(A9),EEM_raw!A:A,EEM_raw!E:E,"")</f>
        <v>49.86</v>
      </c>
      <c r="E9" t="b" cm="1">
        <f t="array" ref="E9">(_xlfn.ANCHORARRAY(B9)&lt;&gt;"")*(_xlfn.ANCHORARRAY(C9)&lt;&gt;"")&gt;0</f>
        <v>1</v>
      </c>
      <c r="F9" t="b" cm="1">
        <f t="array" ref="F9">(_xlfn.ANCHORARRAY(B9)&lt;&gt;"")*(_xlfn.ANCHORARRAY(D9)&lt;&gt;"")&gt;0</f>
        <v>1</v>
      </c>
    </row>
    <row r="10" spans="1:9" x14ac:dyDescent="0.2">
      <c r="A10" s="2" t="str">
        <f>SPY_raw!A10</f>
        <v>08/28/2025</v>
      </c>
      <c r="B10" s="3" t="str" cm="1">
        <f t="array" ref="B10">_xlfn.XLOOKUP(_xlfn.ANCHORARRAY(A10),SPY_raw!A:A,SPY_raw!E:E,"")</f>
        <v>"648.92"</v>
      </c>
      <c r="C10" s="3" t="str" cm="1">
        <f t="array" ref="C10">_xlfn.XLOOKUP(_xlfn.ANCHORARRAY(A10),IVV_raw!A:A,IVV_raw!E:E,"")</f>
        <v>"652.14"</v>
      </c>
      <c r="D10" s="3" cm="1">
        <f t="array" ref="D10">_xlfn.XLOOKUP(_xlfn.ANCHORARRAY(A10),EEM_raw!A:A,EEM_raw!E:E,"")</f>
        <v>50.1</v>
      </c>
      <c r="E10" t="b" cm="1">
        <f t="array" ref="E10">(_xlfn.ANCHORARRAY(B10)&lt;&gt;"")*(_xlfn.ANCHORARRAY(C10)&lt;&gt;"")&gt;0</f>
        <v>1</v>
      </c>
      <c r="F10" t="b" cm="1">
        <f t="array" ref="F10">(_xlfn.ANCHORARRAY(B10)&lt;&gt;"")*(_xlfn.ANCHORARRAY(D10)&lt;&gt;"")&gt;0</f>
        <v>1</v>
      </c>
    </row>
    <row r="11" spans="1:9" x14ac:dyDescent="0.2">
      <c r="A11" s="2" t="str">
        <f>SPY_raw!A11</f>
        <v>08/27/2025</v>
      </c>
      <c r="B11" s="3" t="str" cm="1">
        <f t="array" ref="B11">_xlfn.XLOOKUP(_xlfn.ANCHORARRAY(A11),SPY_raw!A:A,SPY_raw!E:E,"")</f>
        <v>"646.63"</v>
      </c>
      <c r="C11" s="3" t="str" cm="1">
        <f t="array" ref="C11">_xlfn.XLOOKUP(_xlfn.ANCHORARRAY(A11),IVV_raw!A:A,IVV_raw!E:E,"")</f>
        <v>"649.80"</v>
      </c>
      <c r="D11" s="3" cm="1">
        <f t="array" ref="D11">_xlfn.XLOOKUP(_xlfn.ANCHORARRAY(A11),EEM_raw!A:A,EEM_raw!E:E,"")</f>
        <v>49.91</v>
      </c>
      <c r="E11" t="b" cm="1">
        <f t="array" ref="E11">(_xlfn.ANCHORARRAY(B11)&lt;&gt;"")*(_xlfn.ANCHORARRAY(C11)&lt;&gt;"")&gt;0</f>
        <v>1</v>
      </c>
      <c r="F11" t="b" cm="1">
        <f t="array" ref="F11">(_xlfn.ANCHORARRAY(B11)&lt;&gt;"")*(_xlfn.ANCHORARRAY(D11)&lt;&gt;"")&gt;0</f>
        <v>1</v>
      </c>
    </row>
    <row r="12" spans="1:9" x14ac:dyDescent="0.2">
      <c r="A12" s="2" t="str">
        <f>SPY_raw!A12</f>
        <v>08/26/2025</v>
      </c>
      <c r="B12" s="3" t="str" cm="1">
        <f t="array" ref="B12">_xlfn.XLOOKUP(_xlfn.ANCHORARRAY(A12),SPY_raw!A:A,SPY_raw!E:E,"")</f>
        <v>"645.16"</v>
      </c>
      <c r="C12" s="3" t="str" cm="1">
        <f t="array" ref="C12">_xlfn.XLOOKUP(_xlfn.ANCHORARRAY(A12),IVV_raw!A:A,IVV_raw!E:E,"")</f>
        <v>"648.26"</v>
      </c>
      <c r="D12" s="3" cm="1">
        <f t="array" ref="D12">_xlfn.XLOOKUP(_xlfn.ANCHORARRAY(A12),EEM_raw!A:A,EEM_raw!E:E,"")</f>
        <v>50.21</v>
      </c>
      <c r="E12" t="b" cm="1">
        <f t="array" ref="E12">(_xlfn.ANCHORARRAY(B12)&lt;&gt;"")*(_xlfn.ANCHORARRAY(C12)&lt;&gt;"")&gt;0</f>
        <v>1</v>
      </c>
      <c r="F12" t="b" cm="1">
        <f t="array" ref="F12">(_xlfn.ANCHORARRAY(B12)&lt;&gt;"")*(_xlfn.ANCHORARRAY(D12)&lt;&gt;"")&gt;0</f>
        <v>1</v>
      </c>
    </row>
    <row r="13" spans="1:9" x14ac:dyDescent="0.2">
      <c r="A13" s="2" t="str">
        <f>SPY_raw!A13</f>
        <v>08/25/2025</v>
      </c>
      <c r="B13" s="3" t="str" cm="1">
        <f t="array" ref="B13">_xlfn.XLOOKUP(_xlfn.ANCHORARRAY(A13),SPY_raw!A:A,SPY_raw!E:E,"")</f>
        <v>"642.47"</v>
      </c>
      <c r="C13" s="3" t="str" cm="1">
        <f t="array" ref="C13">_xlfn.XLOOKUP(_xlfn.ANCHORARRAY(A13),IVV_raw!A:A,IVV_raw!E:E,"")</f>
        <v>"645.64"</v>
      </c>
      <c r="D13" s="3" cm="1">
        <f t="array" ref="D13">_xlfn.XLOOKUP(_xlfn.ANCHORARRAY(A13),EEM_raw!A:A,EEM_raw!E:E,"")</f>
        <v>50.34</v>
      </c>
      <c r="E13" t="b" cm="1">
        <f t="array" ref="E13">(_xlfn.ANCHORARRAY(B13)&lt;&gt;"")*(_xlfn.ANCHORARRAY(C13)&lt;&gt;"")&gt;0</f>
        <v>1</v>
      </c>
      <c r="F13" t="b" cm="1">
        <f t="array" ref="F13">(_xlfn.ANCHORARRAY(B13)&lt;&gt;"")*(_xlfn.ANCHORARRAY(D13)&lt;&gt;"")&gt;0</f>
        <v>1</v>
      </c>
    </row>
    <row r="14" spans="1:9" x14ac:dyDescent="0.2">
      <c r="A14" s="2" t="str">
        <f>SPY_raw!A14</f>
        <v>08/22/2025</v>
      </c>
      <c r="B14" s="3" t="str" cm="1">
        <f t="array" ref="B14">_xlfn.XLOOKUP(_xlfn.ANCHORARRAY(A14),SPY_raw!A:A,SPY_raw!E:E,"")</f>
        <v>"645.31"</v>
      </c>
      <c r="C14" s="3" t="str" cm="1">
        <f t="array" ref="C14">_xlfn.XLOOKUP(_xlfn.ANCHORARRAY(A14),IVV_raw!A:A,IVV_raw!E:E,"")</f>
        <v>"648.50"</v>
      </c>
      <c r="D14" s="3" cm="1">
        <f t="array" ref="D14">_xlfn.XLOOKUP(_xlfn.ANCHORARRAY(A14),EEM_raw!A:A,EEM_raw!E:E,"")</f>
        <v>50.63</v>
      </c>
      <c r="E14" t="b" cm="1">
        <f t="array" ref="E14">(_xlfn.ANCHORARRAY(B14)&lt;&gt;"")*(_xlfn.ANCHORARRAY(C14)&lt;&gt;"")&gt;0</f>
        <v>1</v>
      </c>
      <c r="F14" t="b" cm="1">
        <f t="array" ref="F14">(_xlfn.ANCHORARRAY(B14)&lt;&gt;"")*(_xlfn.ANCHORARRAY(D14)&lt;&gt;"")&gt;0</f>
        <v>1</v>
      </c>
    </row>
    <row r="15" spans="1:9" x14ac:dyDescent="0.2">
      <c r="A15" s="2" t="str">
        <f>SPY_raw!A15</f>
        <v>08/21/2025</v>
      </c>
      <c r="B15" s="3" t="str" cm="1">
        <f t="array" ref="B15">_xlfn.XLOOKUP(_xlfn.ANCHORARRAY(A15),SPY_raw!A:A,SPY_raw!E:E,"")</f>
        <v>"635.55"</v>
      </c>
      <c r="C15" s="3" t="str" cm="1">
        <f t="array" ref="C15">_xlfn.XLOOKUP(_xlfn.ANCHORARRAY(A15),IVV_raw!A:A,IVV_raw!E:E,"")</f>
        <v>"638.70"</v>
      </c>
      <c r="D15" s="3" cm="1">
        <f t="array" ref="D15">_xlfn.XLOOKUP(_xlfn.ANCHORARRAY(A15),EEM_raw!A:A,EEM_raw!E:E,"")</f>
        <v>49.64</v>
      </c>
      <c r="E15" t="b" cm="1">
        <f t="array" ref="E15">(_xlfn.ANCHORARRAY(B15)&lt;&gt;"")*(_xlfn.ANCHORARRAY(C15)&lt;&gt;"")&gt;0</f>
        <v>1</v>
      </c>
      <c r="F15" t="b" cm="1">
        <f t="array" ref="F15">(_xlfn.ANCHORARRAY(B15)&lt;&gt;"")*(_xlfn.ANCHORARRAY(D15)&lt;&gt;"")&gt;0</f>
        <v>1</v>
      </c>
    </row>
    <row r="16" spans="1:9" x14ac:dyDescent="0.2">
      <c r="A16" s="2" t="str">
        <f>SPY_raw!A16</f>
        <v>08/20/2025</v>
      </c>
      <c r="B16" s="3" t="str" cm="1">
        <f t="array" ref="B16">_xlfn.XLOOKUP(_xlfn.ANCHORARRAY(A16),SPY_raw!A:A,SPY_raw!E:E,"")</f>
        <v>"638.11"</v>
      </c>
      <c r="C16" s="3" t="str" cm="1">
        <f t="array" ref="C16">_xlfn.XLOOKUP(_xlfn.ANCHORARRAY(A16),IVV_raw!A:A,IVV_raw!E:E,"")</f>
        <v>"641.23"</v>
      </c>
      <c r="D16" s="3" cm="1">
        <f t="array" ref="D16">_xlfn.XLOOKUP(_xlfn.ANCHORARRAY(A16),EEM_raw!A:A,EEM_raw!E:E,"")</f>
        <v>49.75</v>
      </c>
      <c r="E16" t="b" cm="1">
        <f t="array" ref="E16">(_xlfn.ANCHORARRAY(B16)&lt;&gt;"")*(_xlfn.ANCHORARRAY(C16)&lt;&gt;"")&gt;0</f>
        <v>1</v>
      </c>
      <c r="F16" t="b" cm="1">
        <f t="array" ref="F16">(_xlfn.ANCHORARRAY(B16)&lt;&gt;"")*(_xlfn.ANCHORARRAY(D16)&lt;&gt;"")&gt;0</f>
        <v>1</v>
      </c>
    </row>
    <row r="17" spans="1:6" x14ac:dyDescent="0.2">
      <c r="A17" s="2" t="str">
        <f>SPY_raw!A17</f>
        <v>08/19/2025</v>
      </c>
      <c r="B17" s="3" t="str" cm="1">
        <f t="array" ref="B17">_xlfn.XLOOKUP(_xlfn.ANCHORARRAY(A17),SPY_raw!A:A,SPY_raw!E:E,"")</f>
        <v>"639.81"</v>
      </c>
      <c r="C17" s="3" t="str" cm="1">
        <f t="array" ref="C17">_xlfn.XLOOKUP(_xlfn.ANCHORARRAY(A17),IVV_raw!A:A,IVV_raw!E:E,"")</f>
        <v>"642.95"</v>
      </c>
      <c r="D17" s="3" cm="1">
        <f t="array" ref="D17">_xlfn.XLOOKUP(_xlfn.ANCHORARRAY(A17),EEM_raw!A:A,EEM_raw!E:E,"")</f>
        <v>49.82</v>
      </c>
      <c r="E17" t="b" cm="1">
        <f t="array" ref="E17">(_xlfn.ANCHORARRAY(B17)&lt;&gt;"")*(_xlfn.ANCHORARRAY(C17)&lt;&gt;"")&gt;0</f>
        <v>1</v>
      </c>
      <c r="F17" t="b" cm="1">
        <f t="array" ref="F17">(_xlfn.ANCHORARRAY(B17)&lt;&gt;"")*(_xlfn.ANCHORARRAY(D17)&lt;&gt;"")&gt;0</f>
        <v>1</v>
      </c>
    </row>
    <row r="18" spans="1:6" x14ac:dyDescent="0.2">
      <c r="A18" s="2" t="str">
        <f>SPY_raw!A18</f>
        <v>08/18/2025</v>
      </c>
      <c r="B18" s="3" t="str" cm="1">
        <f t="array" ref="B18">_xlfn.XLOOKUP(_xlfn.ANCHORARRAY(A18),SPY_raw!A:A,SPY_raw!E:E,"")</f>
        <v>"643.30"</v>
      </c>
      <c r="C18" s="3" t="str" cm="1">
        <f t="array" ref="C18">_xlfn.XLOOKUP(_xlfn.ANCHORARRAY(A18),IVV_raw!A:A,IVV_raw!E:E,"")</f>
        <v>"646.37"</v>
      </c>
      <c r="D18" s="3" cm="1">
        <f t="array" ref="D18">_xlfn.XLOOKUP(_xlfn.ANCHORARRAY(A18),EEM_raw!A:A,EEM_raw!E:E,"")</f>
        <v>50.23</v>
      </c>
      <c r="E18" t="b" cm="1">
        <f t="array" ref="E18">(_xlfn.ANCHORARRAY(B18)&lt;&gt;"")*(_xlfn.ANCHORARRAY(C18)&lt;&gt;"")&gt;0</f>
        <v>1</v>
      </c>
      <c r="F18" t="b" cm="1">
        <f t="array" ref="F18">(_xlfn.ANCHORARRAY(B18)&lt;&gt;"")*(_xlfn.ANCHORARRAY(D18)&lt;&gt;"")&gt;0</f>
        <v>1</v>
      </c>
    </row>
    <row r="19" spans="1:6" x14ac:dyDescent="0.2">
      <c r="A19" s="2" t="str">
        <f>SPY_raw!A19</f>
        <v>08/15/2025</v>
      </c>
      <c r="B19" s="3" t="str" cm="1">
        <f t="array" ref="B19">_xlfn.XLOOKUP(_xlfn.ANCHORARRAY(A19),SPY_raw!A:A,SPY_raw!E:E,"")</f>
        <v>"643.44"</v>
      </c>
      <c r="C19" s="3" t="str" cm="1">
        <f t="array" ref="C19">_xlfn.XLOOKUP(_xlfn.ANCHORARRAY(A19),IVV_raw!A:A,IVV_raw!E:E,"")</f>
        <v>"646.67"</v>
      </c>
      <c r="D19" s="3" cm="1">
        <f t="array" ref="D19">_xlfn.XLOOKUP(_xlfn.ANCHORARRAY(A19),EEM_raw!A:A,EEM_raw!E:E,"")</f>
        <v>49.94</v>
      </c>
      <c r="E19" t="b" cm="1">
        <f t="array" ref="E19">(_xlfn.ANCHORARRAY(B19)&lt;&gt;"")*(_xlfn.ANCHORARRAY(C19)&lt;&gt;"")&gt;0</f>
        <v>1</v>
      </c>
      <c r="F19" t="b" cm="1">
        <f t="array" ref="F19">(_xlfn.ANCHORARRAY(B19)&lt;&gt;"")*(_xlfn.ANCHORARRAY(D19)&lt;&gt;"")&gt;0</f>
        <v>1</v>
      </c>
    </row>
    <row r="20" spans="1:6" x14ac:dyDescent="0.2">
      <c r="A20" s="2" t="str">
        <f>SPY_raw!A20</f>
        <v>08/14/2025</v>
      </c>
      <c r="B20" s="3" t="str" cm="1">
        <f t="array" ref="B20">_xlfn.XLOOKUP(_xlfn.ANCHORARRAY(A20),SPY_raw!A:A,SPY_raw!E:E,"")</f>
        <v>"644.95"</v>
      </c>
      <c r="C20" s="3" t="str" cm="1">
        <f t="array" ref="C20">_xlfn.XLOOKUP(_xlfn.ANCHORARRAY(A20),IVV_raw!A:A,IVV_raw!E:E,"")</f>
        <v>"648.13"</v>
      </c>
      <c r="D20" s="3" cm="1">
        <f t="array" ref="D20">_xlfn.XLOOKUP(_xlfn.ANCHORARRAY(A20),EEM_raw!A:A,EEM_raw!E:E,"")</f>
        <v>49.88</v>
      </c>
      <c r="E20" t="b" cm="1">
        <f t="array" ref="E20">(_xlfn.ANCHORARRAY(B20)&lt;&gt;"")*(_xlfn.ANCHORARRAY(C20)&lt;&gt;"")&gt;0</f>
        <v>1</v>
      </c>
      <c r="F20" t="b" cm="1">
        <f t="array" ref="F20">(_xlfn.ANCHORARRAY(B20)&lt;&gt;"")*(_xlfn.ANCHORARRAY(D20)&lt;&gt;"")&gt;0</f>
        <v>1</v>
      </c>
    </row>
    <row r="21" spans="1:6" x14ac:dyDescent="0.2">
      <c r="A21" s="2" t="str">
        <f>SPY_raw!A21</f>
        <v>08/13/2025</v>
      </c>
      <c r="B21" s="3" t="str" cm="1">
        <f t="array" ref="B21">_xlfn.XLOOKUP(_xlfn.ANCHORARRAY(A21),SPY_raw!A:A,SPY_raw!E:E,"")</f>
        <v>"644.89"</v>
      </c>
      <c r="C21" s="3" t="str" cm="1">
        <f t="array" ref="C21">_xlfn.XLOOKUP(_xlfn.ANCHORARRAY(A21),IVV_raw!A:A,IVV_raw!E:E,"")</f>
        <v>"648.11"</v>
      </c>
      <c r="D21" s="3" cm="1">
        <f t="array" ref="D21">_xlfn.XLOOKUP(_xlfn.ANCHORARRAY(A21),EEM_raw!A:A,EEM_raw!E:E,"")</f>
        <v>50.5</v>
      </c>
      <c r="E21" t="b" cm="1">
        <f t="array" ref="E21">(_xlfn.ANCHORARRAY(B21)&lt;&gt;"")*(_xlfn.ANCHORARRAY(C21)&lt;&gt;"")&gt;0</f>
        <v>1</v>
      </c>
      <c r="F21" t="b" cm="1">
        <f t="array" ref="F21">(_xlfn.ANCHORARRAY(B21)&lt;&gt;"")*(_xlfn.ANCHORARRAY(D21)&lt;&gt;"")&gt;0</f>
        <v>1</v>
      </c>
    </row>
    <row r="22" spans="1:6" x14ac:dyDescent="0.2">
      <c r="A22" s="2">
        <f>SPY_raw!A22</f>
        <v>45999</v>
      </c>
      <c r="B22" s="3" t="str" cm="1">
        <f t="array" ref="B22">_xlfn.XLOOKUP(_xlfn.ANCHORARRAY(A22),SPY_raw!A:A,SPY_raw!E:E,"")</f>
        <v>"642.69"</v>
      </c>
      <c r="C22" s="3" t="str" cm="1">
        <f t="array" ref="C22">_xlfn.XLOOKUP(_xlfn.ANCHORARRAY(A22),IVV_raw!A:A,IVV_raw!E:E,"")</f>
        <v>"645.74"</v>
      </c>
      <c r="D22" s="3" cm="1">
        <f t="array" ref="D22">_xlfn.XLOOKUP(_xlfn.ANCHORARRAY(A22),EEM_raw!A:A,EEM_raw!E:E,"")</f>
        <v>49.9</v>
      </c>
      <c r="E22" t="b" cm="1">
        <f t="array" ref="E22">(_xlfn.ANCHORARRAY(B22)&lt;&gt;"")*(_xlfn.ANCHORARRAY(C22)&lt;&gt;"")&gt;0</f>
        <v>1</v>
      </c>
      <c r="F22" t="b" cm="1">
        <f t="array" ref="F22">(_xlfn.ANCHORARRAY(B22)&lt;&gt;"")*(_xlfn.ANCHORARRAY(D22)&lt;&gt;"")&gt;0</f>
        <v>1</v>
      </c>
    </row>
    <row r="23" spans="1:6" x14ac:dyDescent="0.2">
      <c r="A23" s="2">
        <f>SPY_raw!A23</f>
        <v>45969</v>
      </c>
      <c r="B23" s="3" t="str" cm="1">
        <f t="array" ref="B23">_xlfn.XLOOKUP(_xlfn.ANCHORARRAY(A23),SPY_raw!A:A,SPY_raw!E:E,"")</f>
        <v>"635.92"</v>
      </c>
      <c r="C23" s="3" t="str" cm="1">
        <f t="array" ref="C23">_xlfn.XLOOKUP(_xlfn.ANCHORARRAY(A23),IVV_raw!A:A,IVV_raw!E:E,"")</f>
        <v>"638.98"</v>
      </c>
      <c r="D23" s="3" cm="1">
        <f t="array" ref="D23">_xlfn.XLOOKUP(_xlfn.ANCHORARRAY(A23),EEM_raw!A:A,EEM_raw!E:E,"")</f>
        <v>49.3</v>
      </c>
      <c r="E23" t="b" cm="1">
        <f t="array" ref="E23">(_xlfn.ANCHORARRAY(B23)&lt;&gt;"")*(_xlfn.ANCHORARRAY(C23)&lt;&gt;"")&gt;0</f>
        <v>1</v>
      </c>
      <c r="F23" t="b" cm="1">
        <f t="array" ref="F23">(_xlfn.ANCHORARRAY(B23)&lt;&gt;"")*(_xlfn.ANCHORARRAY(D23)&lt;&gt;"")&gt;0</f>
        <v>1</v>
      </c>
    </row>
    <row r="24" spans="1:6" x14ac:dyDescent="0.2">
      <c r="A24" s="2">
        <f>SPY_raw!A24</f>
        <v>45877</v>
      </c>
      <c r="B24" s="3" t="str" cm="1">
        <f t="array" ref="B24">_xlfn.XLOOKUP(_xlfn.ANCHORARRAY(A24),SPY_raw!A:A,SPY_raw!E:E,"")</f>
        <v>"637.18"</v>
      </c>
      <c r="C24" s="3" t="str" cm="1">
        <f t="array" ref="C24">_xlfn.XLOOKUP(_xlfn.ANCHORARRAY(A24),IVV_raw!A:A,IVV_raw!E:E,"")</f>
        <v>"640.25"</v>
      </c>
      <c r="D24" s="3" cm="1">
        <f t="array" ref="D24">_xlfn.XLOOKUP(_xlfn.ANCHORARRAY(A24),EEM_raw!A:A,EEM_raw!E:E,"")</f>
        <v>49.44</v>
      </c>
      <c r="E24" t="b" cm="1">
        <f t="array" ref="E24">(_xlfn.ANCHORARRAY(B24)&lt;&gt;"")*(_xlfn.ANCHORARRAY(C24)&lt;&gt;"")&gt;0</f>
        <v>1</v>
      </c>
      <c r="F24" t="b" cm="1">
        <f t="array" ref="F24">(_xlfn.ANCHORARRAY(B24)&lt;&gt;"")*(_xlfn.ANCHORARRAY(D24)&lt;&gt;"")&gt;0</f>
        <v>1</v>
      </c>
    </row>
    <row r="25" spans="1:6" x14ac:dyDescent="0.2">
      <c r="A25" s="2">
        <f>SPY_raw!A25</f>
        <v>45846</v>
      </c>
      <c r="B25" s="3" t="str" cm="1">
        <f t="array" ref="B25">_xlfn.XLOOKUP(_xlfn.ANCHORARRAY(A25),SPY_raw!A:A,SPY_raw!E:E,"")</f>
        <v>"632.25"</v>
      </c>
      <c r="C25" s="3" t="str" cm="1">
        <f t="array" ref="C25">_xlfn.XLOOKUP(_xlfn.ANCHORARRAY(A25),IVV_raw!A:A,IVV_raw!E:E,"")</f>
        <v>"635.44"</v>
      </c>
      <c r="D25" s="3" cm="1">
        <f t="array" ref="D25">_xlfn.XLOOKUP(_xlfn.ANCHORARRAY(A25),EEM_raw!A:A,EEM_raw!E:E,"")</f>
        <v>49.48</v>
      </c>
      <c r="E25" t="b" cm="1">
        <f t="array" ref="E25">(_xlfn.ANCHORARRAY(B25)&lt;&gt;"")*(_xlfn.ANCHORARRAY(C25)&lt;&gt;"")&gt;0</f>
        <v>1</v>
      </c>
      <c r="F25" t="b" cm="1">
        <f t="array" ref="F25">(_xlfn.ANCHORARRAY(B25)&lt;&gt;"")*(_xlfn.ANCHORARRAY(D25)&lt;&gt;"")&gt;0</f>
        <v>1</v>
      </c>
    </row>
    <row r="26" spans="1:6" x14ac:dyDescent="0.2">
      <c r="A26" s="2">
        <f>SPY_raw!A26</f>
        <v>45816</v>
      </c>
      <c r="B26" s="3" t="str" cm="1">
        <f t="array" ref="B26">_xlfn.XLOOKUP(_xlfn.ANCHORARRAY(A26),SPY_raw!A:A,SPY_raw!E:E,"")</f>
        <v>"632.78"</v>
      </c>
      <c r="C26" s="3" t="str" cm="1">
        <f t="array" ref="C26">_xlfn.XLOOKUP(_xlfn.ANCHORARRAY(A26),IVV_raw!A:A,IVV_raw!E:E,"")</f>
        <v>"635.79"</v>
      </c>
      <c r="D26" s="3" cm="1">
        <f t="array" ref="D26">_xlfn.XLOOKUP(_xlfn.ANCHORARRAY(A26),EEM_raw!A:A,EEM_raw!E:E,"")</f>
        <v>49.07</v>
      </c>
      <c r="E26" t="b" cm="1">
        <f t="array" ref="E26">(_xlfn.ANCHORARRAY(B26)&lt;&gt;"")*(_xlfn.ANCHORARRAY(C26)&lt;&gt;"")&gt;0</f>
        <v>1</v>
      </c>
      <c r="F26" t="b" cm="1">
        <f t="array" ref="F26">(_xlfn.ANCHORARRAY(B26)&lt;&gt;"")*(_xlfn.ANCHORARRAY(D26)&lt;&gt;"")&gt;0</f>
        <v>1</v>
      </c>
    </row>
    <row r="27" spans="1:6" x14ac:dyDescent="0.2">
      <c r="A27" s="2">
        <f>SPY_raw!A27</f>
        <v>45785</v>
      </c>
      <c r="B27" s="3" t="str" cm="1">
        <f t="array" ref="B27">_xlfn.XLOOKUP(_xlfn.ANCHORARRAY(A27),SPY_raw!A:A,SPY_raw!E:E,"")</f>
        <v>"627.97"</v>
      </c>
      <c r="C27" s="3" t="str" cm="1">
        <f t="array" ref="C27">_xlfn.XLOOKUP(_xlfn.ANCHORARRAY(A27),IVV_raw!A:A,IVV_raw!E:E,"")</f>
        <v>"631.12"</v>
      </c>
      <c r="D27" s="3" cm="1">
        <f t="array" ref="D27">_xlfn.XLOOKUP(_xlfn.ANCHORARRAY(A27),EEM_raw!A:A,EEM_raw!E:E,"")</f>
        <v>48.84</v>
      </c>
      <c r="E27" t="b" cm="1">
        <f t="array" ref="E27">(_xlfn.ANCHORARRAY(B27)&lt;&gt;"")*(_xlfn.ANCHORARRAY(C27)&lt;&gt;"")&gt;0</f>
        <v>1</v>
      </c>
      <c r="F27" t="b" cm="1">
        <f t="array" ref="F27">(_xlfn.ANCHORARRAY(B27)&lt;&gt;"")*(_xlfn.ANCHORARRAY(D27)&lt;&gt;"")&gt;0</f>
        <v>1</v>
      </c>
    </row>
    <row r="28" spans="1:6" x14ac:dyDescent="0.2">
      <c r="A28" s="2">
        <f>SPY_raw!A28</f>
        <v>45755</v>
      </c>
      <c r="B28" s="3" t="str" cm="1">
        <f t="array" ref="B28">_xlfn.XLOOKUP(_xlfn.ANCHORARRAY(A28),SPY_raw!A:A,SPY_raw!E:E,"")</f>
        <v>"631.17"</v>
      </c>
      <c r="C28" s="3" t="str" cm="1">
        <f t="array" ref="C28">_xlfn.XLOOKUP(_xlfn.ANCHORARRAY(A28),IVV_raw!A:A,IVV_raw!E:E,"")</f>
        <v>"634.17"</v>
      </c>
      <c r="D28" s="3" cm="1">
        <f t="array" ref="D28">_xlfn.XLOOKUP(_xlfn.ANCHORARRAY(A28),EEM_raw!A:A,EEM_raw!E:E,"")</f>
        <v>48.7</v>
      </c>
      <c r="E28" t="b" cm="1">
        <f t="array" ref="E28">(_xlfn.ANCHORARRAY(B28)&lt;&gt;"")*(_xlfn.ANCHORARRAY(C28)&lt;&gt;"")&gt;0</f>
        <v>1</v>
      </c>
      <c r="F28" t="b" cm="1">
        <f t="array" ref="F28">(_xlfn.ANCHORARRAY(B28)&lt;&gt;"")*(_xlfn.ANCHORARRAY(D28)&lt;&gt;"")&gt;0</f>
        <v>1</v>
      </c>
    </row>
    <row r="29" spans="1:6" x14ac:dyDescent="0.2">
      <c r="A29" s="2">
        <f>SPY_raw!A29</f>
        <v>45665</v>
      </c>
      <c r="B29" s="3" t="str" cm="1">
        <f t="array" ref="B29">_xlfn.XLOOKUP(_xlfn.ANCHORARRAY(A29),SPY_raw!A:A,SPY_raw!E:E,"")</f>
        <v>"621.72"</v>
      </c>
      <c r="C29" s="3" t="str" cm="1">
        <f t="array" ref="C29">_xlfn.XLOOKUP(_xlfn.ANCHORARRAY(A29),IVV_raw!A:A,IVV_raw!E:E,"")</f>
        <v>"624.65"</v>
      </c>
      <c r="D29" s="3" cm="1">
        <f t="array" ref="D29">_xlfn.XLOOKUP(_xlfn.ANCHORARRAY(A29),EEM_raw!A:A,EEM_raw!E:E,"")</f>
        <v>48.2</v>
      </c>
      <c r="E29" t="b" cm="1">
        <f t="array" ref="E29">(_xlfn.ANCHORARRAY(B29)&lt;&gt;"")*(_xlfn.ANCHORARRAY(C29)&lt;&gt;"")&gt;0</f>
        <v>1</v>
      </c>
      <c r="F29" t="b" cm="1">
        <f t="array" ref="F29">(_xlfn.ANCHORARRAY(B29)&lt;&gt;"")*(_xlfn.ANCHORARRAY(D29)&lt;&gt;"")&gt;0</f>
        <v>1</v>
      </c>
    </row>
    <row r="30" spans="1:6" x14ac:dyDescent="0.2">
      <c r="A30" s="2" t="str">
        <f>SPY_raw!A30</f>
        <v>07/31/2025</v>
      </c>
      <c r="B30" s="3" t="str" cm="1">
        <f t="array" ref="B30">_xlfn.XLOOKUP(_xlfn.ANCHORARRAY(A30),SPY_raw!A:A,SPY_raw!E:E,"")</f>
        <v>"632.08"</v>
      </c>
      <c r="C30" s="3" t="str" cm="1">
        <f t="array" ref="C30">_xlfn.XLOOKUP(_xlfn.ANCHORARRAY(A30),IVV_raw!A:A,IVV_raw!E:E,"")</f>
        <v>"634.90"</v>
      </c>
      <c r="D30" s="3" cm="1">
        <f t="array" ref="D30">_xlfn.XLOOKUP(_xlfn.ANCHORARRAY(A30),EEM_raw!A:A,EEM_raw!E:E,"")</f>
        <v>48.56</v>
      </c>
      <c r="E30" t="b" cm="1">
        <f t="array" ref="E30">(_xlfn.ANCHORARRAY(B30)&lt;&gt;"")*(_xlfn.ANCHORARRAY(C30)&lt;&gt;"")&gt;0</f>
        <v>1</v>
      </c>
      <c r="F30" t="b" cm="1">
        <f t="array" ref="F30">(_xlfn.ANCHORARRAY(B30)&lt;&gt;"")*(_xlfn.ANCHORARRAY(D30)&lt;&gt;"")&gt;0</f>
        <v>1</v>
      </c>
    </row>
    <row r="31" spans="1:6" x14ac:dyDescent="0.2">
      <c r="A31" s="2" t="str">
        <f>SPY_raw!A31</f>
        <v>07/30/2025</v>
      </c>
      <c r="B31" s="3" t="str" cm="1">
        <f t="array" ref="B31">_xlfn.XLOOKUP(_xlfn.ANCHORARRAY(A31),SPY_raw!A:A,SPY_raw!E:E,"")</f>
        <v>"634.46"</v>
      </c>
      <c r="C31" s="3" t="str" cm="1">
        <f t="array" ref="C31">_xlfn.XLOOKUP(_xlfn.ANCHORARRAY(A31),IVV_raw!A:A,IVV_raw!E:E,"")</f>
        <v>"637.51"</v>
      </c>
      <c r="D31" s="3" cm="1">
        <f t="array" ref="D31">_xlfn.XLOOKUP(_xlfn.ANCHORARRAY(A31),EEM_raw!A:A,EEM_raw!E:E,"")</f>
        <v>48.84</v>
      </c>
      <c r="E31" t="b" cm="1">
        <f t="array" ref="E31">(_xlfn.ANCHORARRAY(B31)&lt;&gt;"")*(_xlfn.ANCHORARRAY(C31)&lt;&gt;"")&gt;0</f>
        <v>1</v>
      </c>
      <c r="F31" t="b" cm="1">
        <f t="array" ref="F31">(_xlfn.ANCHORARRAY(B31)&lt;&gt;"")*(_xlfn.ANCHORARRAY(D31)&lt;&gt;"")&gt;0</f>
        <v>1</v>
      </c>
    </row>
    <row r="32" spans="1:6" x14ac:dyDescent="0.2">
      <c r="A32" s="2" t="str">
        <f>SPY_raw!A32</f>
        <v>07/29/2025</v>
      </c>
      <c r="B32" s="3" t="str" cm="1">
        <f t="array" ref="B32">_xlfn.XLOOKUP(_xlfn.ANCHORARRAY(A32),SPY_raw!A:A,SPY_raw!E:E,"")</f>
        <v>"635.26"</v>
      </c>
      <c r="C32" s="3" t="str" cm="1">
        <f t="array" ref="C32">_xlfn.XLOOKUP(_xlfn.ANCHORARRAY(A32),IVV_raw!A:A,IVV_raw!E:E,"")</f>
        <v>"638.40"</v>
      </c>
      <c r="D32" s="3" cm="1">
        <f t="array" ref="D32">_xlfn.XLOOKUP(_xlfn.ANCHORARRAY(A32),EEM_raw!A:A,EEM_raw!E:E,"")</f>
        <v>49.2</v>
      </c>
      <c r="E32" t="b" cm="1">
        <f t="array" ref="E32">(_xlfn.ANCHORARRAY(B32)&lt;&gt;"")*(_xlfn.ANCHORARRAY(C32)&lt;&gt;"")&gt;0</f>
        <v>1</v>
      </c>
      <c r="F32" t="b" cm="1">
        <f t="array" ref="F32">(_xlfn.ANCHORARRAY(B32)&lt;&gt;"")*(_xlfn.ANCHORARRAY(D32)&lt;&gt;"")&gt;0</f>
        <v>1</v>
      </c>
    </row>
    <row r="33" spans="1:6" x14ac:dyDescent="0.2">
      <c r="A33" s="2" t="str">
        <f>SPY_raw!A33</f>
        <v>07/28/2025</v>
      </c>
      <c r="B33" s="3" t="str" cm="1">
        <f t="array" ref="B33">_xlfn.XLOOKUP(_xlfn.ANCHORARRAY(A33),SPY_raw!A:A,SPY_raw!E:E,"")</f>
        <v>"636.94"</v>
      </c>
      <c r="C33" s="3" t="str" cm="1">
        <f t="array" ref="C33">_xlfn.XLOOKUP(_xlfn.ANCHORARRAY(A33),IVV_raw!A:A,IVV_raw!E:E,"")</f>
        <v>"639.92"</v>
      </c>
      <c r="D33" s="3" cm="1">
        <f t="array" ref="D33">_xlfn.XLOOKUP(_xlfn.ANCHORARRAY(A33),EEM_raw!A:A,EEM_raw!E:E,"")</f>
        <v>49.18</v>
      </c>
      <c r="E33" t="b" cm="1">
        <f t="array" ref="E33">(_xlfn.ANCHORARRAY(B33)&lt;&gt;"")*(_xlfn.ANCHORARRAY(C33)&lt;&gt;"")&gt;0</f>
        <v>1</v>
      </c>
      <c r="F33" t="b" cm="1">
        <f t="array" ref="F33">(_xlfn.ANCHORARRAY(B33)&lt;&gt;"")*(_xlfn.ANCHORARRAY(D33)&lt;&gt;"")&gt;0</f>
        <v>1</v>
      </c>
    </row>
    <row r="34" spans="1:6" x14ac:dyDescent="0.2">
      <c r="A34" s="2" t="str">
        <f>SPY_raw!A34</f>
        <v>07/25/2025</v>
      </c>
      <c r="B34" s="3" t="str" cm="1">
        <f t="array" ref="B34">_xlfn.XLOOKUP(_xlfn.ANCHORARRAY(A34),SPY_raw!A:A,SPY_raw!E:E,"")</f>
        <v>"637.10"</v>
      </c>
      <c r="C34" s="3" t="str" cm="1">
        <f t="array" ref="C34">_xlfn.XLOOKUP(_xlfn.ANCHORARRAY(A34),IVV_raw!A:A,IVV_raw!E:E,"")</f>
        <v>"640.06"</v>
      </c>
      <c r="D34" s="3" cm="1">
        <f t="array" ref="D34">_xlfn.XLOOKUP(_xlfn.ANCHORARRAY(A34),EEM_raw!A:A,EEM_raw!E:E,"")</f>
        <v>49.51</v>
      </c>
      <c r="E34" t="b" cm="1">
        <f t="array" ref="E34">(_xlfn.ANCHORARRAY(B34)&lt;&gt;"")*(_xlfn.ANCHORARRAY(C34)&lt;&gt;"")&gt;0</f>
        <v>1</v>
      </c>
      <c r="F34" t="b" cm="1">
        <f t="array" ref="F34">(_xlfn.ANCHORARRAY(B34)&lt;&gt;"")*(_xlfn.ANCHORARRAY(D34)&lt;&gt;"")&gt;0</f>
        <v>1</v>
      </c>
    </row>
    <row r="35" spans="1:6" x14ac:dyDescent="0.2">
      <c r="A35" s="2" t="str">
        <f>SPY_raw!A35</f>
        <v>07/24/2025</v>
      </c>
      <c r="B35" s="3" t="str" cm="1">
        <f t="array" ref="B35">_xlfn.XLOOKUP(_xlfn.ANCHORARRAY(A35),SPY_raw!A:A,SPY_raw!E:E,"")</f>
        <v>"634.42"</v>
      </c>
      <c r="C35" s="3" t="str" cm="1">
        <f t="array" ref="C35">_xlfn.XLOOKUP(_xlfn.ANCHORARRAY(A35),IVV_raw!A:A,IVV_raw!E:E,"")</f>
        <v>"637.58"</v>
      </c>
      <c r="D35" s="3" cm="1">
        <f t="array" ref="D35">_xlfn.XLOOKUP(_xlfn.ANCHORARRAY(A35),EEM_raw!A:A,EEM_raw!E:E,"")</f>
        <v>49.66</v>
      </c>
      <c r="E35" t="b" cm="1">
        <f t="array" ref="E35">(_xlfn.ANCHORARRAY(B35)&lt;&gt;"")*(_xlfn.ANCHORARRAY(C35)&lt;&gt;"")&gt;0</f>
        <v>1</v>
      </c>
      <c r="F35" t="b" cm="1">
        <f t="array" ref="F35">(_xlfn.ANCHORARRAY(B35)&lt;&gt;"")*(_xlfn.ANCHORARRAY(D35)&lt;&gt;"")&gt;0</f>
        <v>1</v>
      </c>
    </row>
    <row r="36" spans="1:6" x14ac:dyDescent="0.2">
      <c r="A36" s="2" t="str">
        <f>SPY_raw!A36</f>
        <v>07/23/2025</v>
      </c>
      <c r="B36" s="3" t="str" cm="1">
        <f t="array" ref="B36">_xlfn.XLOOKUP(_xlfn.ANCHORARRAY(A36),SPY_raw!A:A,SPY_raw!E:E,"")</f>
        <v>"634.21"</v>
      </c>
      <c r="C36" s="3" t="str" cm="1">
        <f t="array" ref="C36">_xlfn.XLOOKUP(_xlfn.ANCHORARRAY(A36),IVV_raw!A:A,IVV_raw!E:E,"")</f>
        <v>"637.33"</v>
      </c>
      <c r="D36" s="3" cm="1">
        <f t="array" ref="D36">_xlfn.XLOOKUP(_xlfn.ANCHORARRAY(A36),EEM_raw!A:A,EEM_raw!E:E,"")</f>
        <v>49.93</v>
      </c>
      <c r="E36" t="b" cm="1">
        <f t="array" ref="E36">(_xlfn.ANCHORARRAY(B36)&lt;&gt;"")*(_xlfn.ANCHORARRAY(C36)&lt;&gt;"")&gt;0</f>
        <v>1</v>
      </c>
      <c r="F36" t="b" cm="1">
        <f t="array" ref="F36">(_xlfn.ANCHORARRAY(B36)&lt;&gt;"")*(_xlfn.ANCHORARRAY(D36)&lt;&gt;"")&gt;0</f>
        <v>1</v>
      </c>
    </row>
    <row r="37" spans="1:6" x14ac:dyDescent="0.2">
      <c r="A37" s="2" t="str">
        <f>SPY_raw!A37</f>
        <v>07/22/2025</v>
      </c>
      <c r="B37" s="3" t="str" cm="1">
        <f t="array" ref="B37">_xlfn.XLOOKUP(_xlfn.ANCHORARRAY(A37),SPY_raw!A:A,SPY_raw!E:E,"")</f>
        <v>"628.86"</v>
      </c>
      <c r="C37" s="3" t="str" cm="1">
        <f t="array" ref="C37">_xlfn.XLOOKUP(_xlfn.ANCHORARRAY(A37),IVV_raw!A:A,IVV_raw!E:E,"")</f>
        <v>"631.74"</v>
      </c>
      <c r="D37" s="3" cm="1">
        <f t="array" ref="D37">_xlfn.XLOOKUP(_xlfn.ANCHORARRAY(A37),EEM_raw!A:A,EEM_raw!E:E,"")</f>
        <v>49.43</v>
      </c>
      <c r="E37" t="b" cm="1">
        <f t="array" ref="E37">(_xlfn.ANCHORARRAY(B37)&lt;&gt;"")*(_xlfn.ANCHORARRAY(C37)&lt;&gt;"")&gt;0</f>
        <v>1</v>
      </c>
      <c r="F37" t="b" cm="1">
        <f t="array" ref="F37">(_xlfn.ANCHORARRAY(B37)&lt;&gt;"")*(_xlfn.ANCHORARRAY(D37)&lt;&gt;"")&gt;0</f>
        <v>1</v>
      </c>
    </row>
    <row r="38" spans="1:6" x14ac:dyDescent="0.2">
      <c r="A38" s="2" t="str">
        <f>SPY_raw!A38</f>
        <v>07/21/2025</v>
      </c>
      <c r="B38" s="3" t="str" cm="1">
        <f t="array" ref="B38">_xlfn.XLOOKUP(_xlfn.ANCHORARRAY(A38),SPY_raw!A:A,SPY_raw!E:E,"")</f>
        <v>"628.77"</v>
      </c>
      <c r="C38" s="3" t="str" cm="1">
        <f t="array" ref="C38">_xlfn.XLOOKUP(_xlfn.ANCHORARRAY(A38),IVV_raw!A:A,IVV_raw!E:E,"")</f>
        <v>"631.73"</v>
      </c>
      <c r="D38" s="3" cm="1">
        <f t="array" ref="D38">_xlfn.XLOOKUP(_xlfn.ANCHORARRAY(A38),EEM_raw!A:A,EEM_raw!E:E,"")</f>
        <v>49.4</v>
      </c>
      <c r="E38" t="b" cm="1">
        <f t="array" ref="E38">(_xlfn.ANCHORARRAY(B38)&lt;&gt;"")*(_xlfn.ANCHORARRAY(C38)&lt;&gt;"")&gt;0</f>
        <v>1</v>
      </c>
      <c r="F38" t="b" cm="1">
        <f t="array" ref="F38">(_xlfn.ANCHORARRAY(B38)&lt;&gt;"")*(_xlfn.ANCHORARRAY(D38)&lt;&gt;"")&gt;0</f>
        <v>1</v>
      </c>
    </row>
    <row r="39" spans="1:6" x14ac:dyDescent="0.2">
      <c r="A39" s="2" t="str">
        <f>SPY_raw!A39</f>
        <v>07/18/2025</v>
      </c>
      <c r="B39" s="3" t="str" cm="1">
        <f t="array" ref="B39">_xlfn.XLOOKUP(_xlfn.ANCHORARRAY(A39),SPY_raw!A:A,SPY_raw!E:E,"")</f>
        <v>"627.58"</v>
      </c>
      <c r="C39" s="3" t="str" cm="1">
        <f t="array" ref="C39">_xlfn.XLOOKUP(_xlfn.ANCHORARRAY(A39),IVV_raw!A:A,IVV_raw!E:E,"")</f>
        <v>"630.67"</v>
      </c>
      <c r="D39" s="3" cm="1">
        <f t="array" ref="D39">_xlfn.XLOOKUP(_xlfn.ANCHORARRAY(A39),EEM_raw!A:A,EEM_raw!E:E,"")</f>
        <v>49.08</v>
      </c>
      <c r="E39" t="b" cm="1">
        <f t="array" ref="E39">(_xlfn.ANCHORARRAY(B39)&lt;&gt;"")*(_xlfn.ANCHORARRAY(C39)&lt;&gt;"")&gt;0</f>
        <v>1</v>
      </c>
      <c r="F39" t="b" cm="1">
        <f t="array" ref="F39">(_xlfn.ANCHORARRAY(B39)&lt;&gt;"")*(_xlfn.ANCHORARRAY(D39)&lt;&gt;"")&gt;0</f>
        <v>1</v>
      </c>
    </row>
    <row r="40" spans="1:6" x14ac:dyDescent="0.2">
      <c r="A40" s="2" t="str">
        <f>SPY_raw!A40</f>
        <v>07/17/2025</v>
      </c>
      <c r="B40" s="3" t="str" cm="1">
        <f t="array" ref="B40">_xlfn.XLOOKUP(_xlfn.ANCHORARRAY(A40),SPY_raw!A:A,SPY_raw!E:E,"")</f>
        <v>"628.04"</v>
      </c>
      <c r="C40" s="3" t="str" cm="1">
        <f t="array" ref="C40">_xlfn.XLOOKUP(_xlfn.ANCHORARRAY(A40),IVV_raw!A:A,IVV_raw!E:E,"")</f>
        <v>"630.93"</v>
      </c>
      <c r="D40" s="3" cm="1">
        <f t="array" ref="D40">_xlfn.XLOOKUP(_xlfn.ANCHORARRAY(A40),EEM_raw!A:A,EEM_raw!E:E,"")</f>
        <v>49.19</v>
      </c>
      <c r="E40" t="b" cm="1">
        <f t="array" ref="E40">(_xlfn.ANCHORARRAY(B40)&lt;&gt;"")*(_xlfn.ANCHORARRAY(C40)&lt;&gt;"")&gt;0</f>
        <v>1</v>
      </c>
      <c r="F40" t="b" cm="1">
        <f t="array" ref="F40">(_xlfn.ANCHORARRAY(B40)&lt;&gt;"")*(_xlfn.ANCHORARRAY(D40)&lt;&gt;"")&gt;0</f>
        <v>1</v>
      </c>
    </row>
    <row r="41" spans="1:6" x14ac:dyDescent="0.2">
      <c r="A41" s="2" t="str">
        <f>SPY_raw!A41</f>
        <v>07/16/2025</v>
      </c>
      <c r="B41" s="3" t="str" cm="1">
        <f t="array" ref="B41">_xlfn.XLOOKUP(_xlfn.ANCHORARRAY(A41),SPY_raw!A:A,SPY_raw!E:E,"")</f>
        <v>"624.22"</v>
      </c>
      <c r="C41" s="3" t="str" cm="1">
        <f t="array" ref="C41">_xlfn.XLOOKUP(_xlfn.ANCHORARRAY(A41),IVV_raw!A:A,IVV_raw!E:E,"")</f>
        <v>"627.25"</v>
      </c>
      <c r="D41" s="3" cm="1">
        <f t="array" ref="D41">_xlfn.XLOOKUP(_xlfn.ANCHORARRAY(A41),EEM_raw!A:A,EEM_raw!E:E,"")</f>
        <v>48.91</v>
      </c>
      <c r="E41" t="b" cm="1">
        <f t="array" ref="E41">(_xlfn.ANCHORARRAY(B41)&lt;&gt;"")*(_xlfn.ANCHORARRAY(C41)&lt;&gt;"")&gt;0</f>
        <v>1</v>
      </c>
      <c r="F41" t="b" cm="1">
        <f t="array" ref="F41">(_xlfn.ANCHORARRAY(B41)&lt;&gt;"")*(_xlfn.ANCHORARRAY(D41)&lt;&gt;"")&gt;0</f>
        <v>1</v>
      </c>
    </row>
    <row r="42" spans="1:6" x14ac:dyDescent="0.2">
      <c r="A42" s="2" t="str">
        <f>SPY_raw!A42</f>
        <v>07/15/2025</v>
      </c>
      <c r="B42" s="3" t="str" cm="1">
        <f t="array" ref="B42">_xlfn.XLOOKUP(_xlfn.ANCHORARRAY(A42),SPY_raw!A:A,SPY_raw!E:E,"")</f>
        <v>"622.14"</v>
      </c>
      <c r="C42" s="3" t="str" cm="1">
        <f t="array" ref="C42">_xlfn.XLOOKUP(_xlfn.ANCHORARRAY(A42),IVV_raw!A:A,IVV_raw!E:E,"")</f>
        <v>"624.99"</v>
      </c>
      <c r="D42" s="3" cm="1">
        <f t="array" ref="D42">_xlfn.XLOOKUP(_xlfn.ANCHORARRAY(A42),EEM_raw!A:A,EEM_raw!E:E,"")</f>
        <v>48.68</v>
      </c>
      <c r="E42" t="b" cm="1">
        <f t="array" ref="E42">(_xlfn.ANCHORARRAY(B42)&lt;&gt;"")*(_xlfn.ANCHORARRAY(C42)&lt;&gt;"")&gt;0</f>
        <v>1</v>
      </c>
      <c r="F42" t="b" cm="1">
        <f t="array" ref="F42">(_xlfn.ANCHORARRAY(B42)&lt;&gt;"")*(_xlfn.ANCHORARRAY(D42)&lt;&gt;"")&gt;0</f>
        <v>1</v>
      </c>
    </row>
    <row r="43" spans="1:6" x14ac:dyDescent="0.2">
      <c r="A43" s="2" t="str">
        <f>SPY_raw!A43</f>
        <v>07/14/2025</v>
      </c>
      <c r="B43" s="3" t="str" cm="1">
        <f t="array" ref="B43">_xlfn.XLOOKUP(_xlfn.ANCHORARRAY(A43),SPY_raw!A:A,SPY_raw!E:E,"")</f>
        <v>"624.81"</v>
      </c>
      <c r="C43" s="3" t="str" cm="1">
        <f t="array" ref="C43">_xlfn.XLOOKUP(_xlfn.ANCHORARRAY(A43),IVV_raw!A:A,IVV_raw!E:E,"")</f>
        <v>"627.74"</v>
      </c>
      <c r="D43" s="3" cm="1">
        <f t="array" ref="D43">_xlfn.XLOOKUP(_xlfn.ANCHORARRAY(A43),EEM_raw!A:A,EEM_raw!E:E,"")</f>
        <v>48.33</v>
      </c>
      <c r="E43" t="b" cm="1">
        <f t="array" ref="E43">(_xlfn.ANCHORARRAY(B43)&lt;&gt;"")*(_xlfn.ANCHORARRAY(C43)&lt;&gt;"")&gt;0</f>
        <v>1</v>
      </c>
      <c r="F43" t="b" cm="1">
        <f t="array" ref="F43">(_xlfn.ANCHORARRAY(B43)&lt;&gt;"")*(_xlfn.ANCHORARRAY(D43)&lt;&gt;"")&gt;0</f>
        <v>1</v>
      </c>
    </row>
    <row r="44" spans="1:6" x14ac:dyDescent="0.2">
      <c r="A44" s="2">
        <f>SPY_raw!A44</f>
        <v>45968</v>
      </c>
      <c r="B44" s="3" t="str" cm="1">
        <f t="array" ref="B44">_xlfn.XLOOKUP(_xlfn.ANCHORARRAY(A44),SPY_raw!A:A,SPY_raw!E:E,"")</f>
        <v>"623.62"</v>
      </c>
      <c r="C44" s="3" t="str" cm="1">
        <f t="array" ref="C44">_xlfn.XLOOKUP(_xlfn.ANCHORARRAY(A44),IVV_raw!A:A,IVV_raw!E:E,"")</f>
        <v>"626.44"</v>
      </c>
      <c r="D44" s="3" cm="1">
        <f t="array" ref="D44">_xlfn.XLOOKUP(_xlfn.ANCHORARRAY(A44),EEM_raw!A:A,EEM_raw!E:E,"")</f>
        <v>48.26</v>
      </c>
      <c r="E44" t="b" cm="1">
        <f t="array" ref="E44">(_xlfn.ANCHORARRAY(B44)&lt;&gt;"")*(_xlfn.ANCHORARRAY(C44)&lt;&gt;"")&gt;0</f>
        <v>1</v>
      </c>
      <c r="F44" t="b" cm="1">
        <f t="array" ref="F44">(_xlfn.ANCHORARRAY(B44)&lt;&gt;"")*(_xlfn.ANCHORARRAY(D44)&lt;&gt;"")&gt;0</f>
        <v>1</v>
      </c>
    </row>
    <row r="45" spans="1:6" x14ac:dyDescent="0.2">
      <c r="A45" s="2">
        <f>SPY_raw!A45</f>
        <v>45937</v>
      </c>
      <c r="B45" s="3" t="str" cm="1">
        <f t="array" ref="B45">_xlfn.XLOOKUP(_xlfn.ANCHORARRAY(A45),SPY_raw!A:A,SPY_raw!E:E,"")</f>
        <v>"625.82"</v>
      </c>
      <c r="C45" s="3" t="str" cm="1">
        <f t="array" ref="C45">_xlfn.XLOOKUP(_xlfn.ANCHORARRAY(A45),IVV_raw!A:A,IVV_raw!E:E,"")</f>
        <v>"628.85"</v>
      </c>
      <c r="D45" s="3" cm="1">
        <f t="array" ref="D45">_xlfn.XLOOKUP(_xlfn.ANCHORARRAY(A45),EEM_raw!A:A,EEM_raw!E:E,"")</f>
        <v>48.42</v>
      </c>
      <c r="E45" t="b" cm="1">
        <f t="array" ref="E45">(_xlfn.ANCHORARRAY(B45)&lt;&gt;"")*(_xlfn.ANCHORARRAY(C45)&lt;&gt;"")&gt;0</f>
        <v>1</v>
      </c>
      <c r="F45" t="b" cm="1">
        <f t="array" ref="F45">(_xlfn.ANCHORARRAY(B45)&lt;&gt;"")*(_xlfn.ANCHORARRAY(D45)&lt;&gt;"")&gt;0</f>
        <v>1</v>
      </c>
    </row>
    <row r="46" spans="1:6" x14ac:dyDescent="0.2">
      <c r="A46" s="2">
        <f>SPY_raw!A46</f>
        <v>45907</v>
      </c>
      <c r="B46" s="3" t="str" cm="1">
        <f t="array" ref="B46">_xlfn.XLOOKUP(_xlfn.ANCHORARRAY(A46),SPY_raw!A:A,SPY_raw!E:E,"")</f>
        <v>"624.06"</v>
      </c>
      <c r="C46" s="3" t="str" cm="1">
        <f t="array" ref="C46">_xlfn.XLOOKUP(_xlfn.ANCHORARRAY(A46),IVV_raw!A:A,IVV_raw!E:E,"")</f>
        <v>"627.03"</v>
      </c>
      <c r="D46" s="3" cm="1">
        <f t="array" ref="D46">_xlfn.XLOOKUP(_xlfn.ANCHORARRAY(A46),EEM_raw!A:A,EEM_raw!E:E,"")</f>
        <v>48.29</v>
      </c>
      <c r="E46" t="b" cm="1">
        <f t="array" ref="E46">(_xlfn.ANCHORARRAY(B46)&lt;&gt;"")*(_xlfn.ANCHORARRAY(C46)&lt;&gt;"")&gt;0</f>
        <v>1</v>
      </c>
      <c r="F46" t="b" cm="1">
        <f t="array" ref="F46">(_xlfn.ANCHORARRAY(B46)&lt;&gt;"")*(_xlfn.ANCHORARRAY(D46)&lt;&gt;"")&gt;0</f>
        <v>1</v>
      </c>
    </row>
    <row r="47" spans="1:6" x14ac:dyDescent="0.2">
      <c r="A47" s="2">
        <f>SPY_raw!A47</f>
        <v>45876</v>
      </c>
      <c r="B47" s="3" t="str" cm="1">
        <f t="array" ref="B47">_xlfn.XLOOKUP(_xlfn.ANCHORARRAY(A47),SPY_raw!A:A,SPY_raw!E:E,"")</f>
        <v>"620.34"</v>
      </c>
      <c r="C47" s="3" t="str" cm="1">
        <f t="array" ref="C47">_xlfn.XLOOKUP(_xlfn.ANCHORARRAY(A47),IVV_raw!A:A,IVV_raw!E:E,"")</f>
        <v>"623.33"</v>
      </c>
      <c r="D47" s="3" cm="1">
        <f t="array" ref="D47">_xlfn.XLOOKUP(_xlfn.ANCHORARRAY(A47),EEM_raw!A:A,EEM_raw!E:E,"")</f>
        <v>48.37</v>
      </c>
      <c r="E47" t="b" cm="1">
        <f t="array" ref="E47">(_xlfn.ANCHORARRAY(B47)&lt;&gt;"")*(_xlfn.ANCHORARRAY(C47)&lt;&gt;"")&gt;0</f>
        <v>1</v>
      </c>
      <c r="F47" t="b" cm="1">
        <f t="array" ref="F47">(_xlfn.ANCHORARRAY(B47)&lt;&gt;"")*(_xlfn.ANCHORARRAY(D47)&lt;&gt;"")&gt;0</f>
        <v>1</v>
      </c>
    </row>
    <row r="48" spans="1:6" x14ac:dyDescent="0.2">
      <c r="A48" s="2">
        <f>SPY_raw!A48</f>
        <v>45845</v>
      </c>
      <c r="B48" s="3" t="str" cm="1">
        <f t="array" ref="B48">_xlfn.XLOOKUP(_xlfn.ANCHORARRAY(A48),SPY_raw!A:A,SPY_raw!E:E,"")</f>
        <v>"620.68"</v>
      </c>
      <c r="C48" s="3" t="str" cm="1">
        <f t="array" ref="C48">_xlfn.XLOOKUP(_xlfn.ANCHORARRAY(A48),IVV_raw!A:A,IVV_raw!E:E,"")</f>
        <v>"623.83"</v>
      </c>
      <c r="D48" s="3" cm="1">
        <f t="array" ref="D48">_xlfn.XLOOKUP(_xlfn.ANCHORARRAY(A48),EEM_raw!A:A,EEM_raw!E:E,"")</f>
        <v>48.07</v>
      </c>
      <c r="E48" t="b" cm="1">
        <f t="array" ref="E48">(_xlfn.ANCHORARRAY(B48)&lt;&gt;"")*(_xlfn.ANCHORARRAY(C48)&lt;&gt;"")&gt;0</f>
        <v>1</v>
      </c>
      <c r="F48" t="b" cm="1">
        <f t="array" ref="F48">(_xlfn.ANCHORARRAY(B48)&lt;&gt;"")*(_xlfn.ANCHORARRAY(D48)&lt;&gt;"")&gt;0</f>
        <v>1</v>
      </c>
    </row>
    <row r="49" spans="1:6" x14ac:dyDescent="0.2">
      <c r="A49" s="2">
        <f>SPY_raw!A49</f>
        <v>45723</v>
      </c>
      <c r="B49" s="3" t="str" cm="1">
        <f t="array" ref="B49">_xlfn.XLOOKUP(_xlfn.ANCHORARRAY(A49),SPY_raw!A:A,SPY_raw!E:E,"")</f>
        <v>"625.34"</v>
      </c>
      <c r="C49" s="3" t="str" cm="1">
        <f t="array" ref="C49">_xlfn.XLOOKUP(_xlfn.ANCHORARRAY(A49),IVV_raw!A:A,IVV_raw!E:E,"")</f>
        <v>"628.17"</v>
      </c>
      <c r="D49" s="3" cm="1">
        <f t="array" ref="D49">_xlfn.XLOOKUP(_xlfn.ANCHORARRAY(A49),EEM_raw!A:A,EEM_raw!E:E,"")</f>
        <v>48.76</v>
      </c>
      <c r="E49" t="b" cm="1">
        <f t="array" ref="E49">(_xlfn.ANCHORARRAY(B49)&lt;&gt;"")*(_xlfn.ANCHORARRAY(C49)&lt;&gt;"")&gt;0</f>
        <v>1</v>
      </c>
      <c r="F49" t="b" cm="1">
        <f t="array" ref="F49">(_xlfn.ANCHORARRAY(B49)&lt;&gt;"")*(_xlfn.ANCHORARRAY(D49)&lt;&gt;"")&gt;0</f>
        <v>1</v>
      </c>
    </row>
    <row r="50" spans="1:6" x14ac:dyDescent="0.2">
      <c r="A50" s="2">
        <f>SPY_raw!A50</f>
        <v>45695</v>
      </c>
      <c r="B50" s="3" t="str" cm="1">
        <f t="array" ref="B50">_xlfn.XLOOKUP(_xlfn.ANCHORARRAY(A50),SPY_raw!A:A,SPY_raw!E:E,"")</f>
        <v>"620.45"</v>
      </c>
      <c r="C50" s="3" t="str" cm="1">
        <f t="array" ref="C50">_xlfn.XLOOKUP(_xlfn.ANCHORARRAY(A50),IVV_raw!A:A,IVV_raw!E:E,"")</f>
        <v>"623.42"</v>
      </c>
      <c r="D50" s="3" cm="1">
        <f t="array" ref="D50">_xlfn.XLOOKUP(_xlfn.ANCHORARRAY(A50),EEM_raw!A:A,EEM_raw!E:E,"")</f>
        <v>48.54</v>
      </c>
      <c r="E50" t="b" cm="1">
        <f t="array" ref="E50">(_xlfn.ANCHORARRAY(B50)&lt;&gt;"")*(_xlfn.ANCHORARRAY(C50)&lt;&gt;"")&gt;0</f>
        <v>1</v>
      </c>
      <c r="F50" t="b" cm="1">
        <f t="array" ref="F50">(_xlfn.ANCHORARRAY(B50)&lt;&gt;"")*(_xlfn.ANCHORARRAY(D50)&lt;&gt;"")&gt;0</f>
        <v>1</v>
      </c>
    </row>
    <row r="51" spans="1:6" x14ac:dyDescent="0.2">
      <c r="A51" s="2">
        <f>SPY_raw!A51</f>
        <v>45664</v>
      </c>
      <c r="B51" s="3" t="str" cm="1">
        <f t="array" ref="B51">_xlfn.XLOOKUP(_xlfn.ANCHORARRAY(A51),SPY_raw!A:A,SPY_raw!E:E,"")</f>
        <v>"617.65"</v>
      </c>
      <c r="C51" s="3" t="str" cm="1">
        <f t="array" ref="C51">_xlfn.XLOOKUP(_xlfn.ANCHORARRAY(A51),IVV_raw!A:A,IVV_raw!E:E,"")</f>
        <v>"620.67"</v>
      </c>
      <c r="D51" s="3" cm="1">
        <f t="array" ref="D51">_xlfn.XLOOKUP(_xlfn.ANCHORARRAY(A51),EEM_raw!A:A,EEM_raw!E:E,"")</f>
        <v>48.33</v>
      </c>
      <c r="E51" t="b" cm="1">
        <f t="array" ref="E51">(_xlfn.ANCHORARRAY(B51)&lt;&gt;"")*(_xlfn.ANCHORARRAY(C51)&lt;&gt;"")&gt;0</f>
        <v>1</v>
      </c>
      <c r="F51" t="b" cm="1">
        <f t="array" ref="F51">(_xlfn.ANCHORARRAY(B51)&lt;&gt;"")*(_xlfn.ANCHORARRAY(D51)&lt;&gt;"")&gt;0</f>
        <v>1</v>
      </c>
    </row>
    <row r="52" spans="1:6" x14ac:dyDescent="0.2">
      <c r="A52" s="2" t="str">
        <f>SPY_raw!A52</f>
        <v>06/30/2025</v>
      </c>
      <c r="B52" s="3" t="str" cm="1">
        <f t="array" ref="B52">_xlfn.XLOOKUP(_xlfn.ANCHORARRAY(A52),SPY_raw!A:A,SPY_raw!E:E,"")</f>
        <v>"617.85"</v>
      </c>
      <c r="C52" s="3" t="str" cm="1">
        <f t="array" ref="C52">_xlfn.XLOOKUP(_xlfn.ANCHORARRAY(A52),IVV_raw!A:A,IVV_raw!E:E,"")</f>
        <v>"620.90"</v>
      </c>
      <c r="D52" s="3" cm="1">
        <f t="array" ref="D52">_xlfn.XLOOKUP(_xlfn.ANCHORARRAY(A52),EEM_raw!A:A,EEM_raw!E:E,"")</f>
        <v>48.24</v>
      </c>
      <c r="E52" t="b" cm="1">
        <f t="array" ref="E52">(_xlfn.ANCHORARRAY(B52)&lt;&gt;"")*(_xlfn.ANCHORARRAY(C52)&lt;&gt;"")&gt;0</f>
        <v>1</v>
      </c>
      <c r="F52" t="b" cm="1">
        <f t="array" ref="F52">(_xlfn.ANCHORARRAY(B52)&lt;&gt;"")*(_xlfn.ANCHORARRAY(D52)&lt;&gt;"")&gt;0</f>
        <v>1</v>
      </c>
    </row>
    <row r="53" spans="1:6" x14ac:dyDescent="0.2">
      <c r="A53" s="2" t="str">
        <f>SPY_raw!A53</f>
        <v>06/27/2025</v>
      </c>
      <c r="B53" s="3" t="str" cm="1">
        <f t="array" ref="B53">_xlfn.XLOOKUP(_xlfn.ANCHORARRAY(A53),SPY_raw!A:A,SPY_raw!E:E,"")</f>
        <v>"614.91"</v>
      </c>
      <c r="C53" s="3" t="str" cm="1">
        <f t="array" ref="C53">_xlfn.XLOOKUP(_xlfn.ANCHORARRAY(A53),IVV_raw!A:A,IVV_raw!E:E,"")</f>
        <v>"617.46"</v>
      </c>
      <c r="D53" s="3" cm="1">
        <f t="array" ref="D53">_xlfn.XLOOKUP(_xlfn.ANCHORARRAY(A53),EEM_raw!A:A,EEM_raw!E:E,"")</f>
        <v>48.09</v>
      </c>
      <c r="E53" t="b" cm="1">
        <f t="array" ref="E53">(_xlfn.ANCHORARRAY(B53)&lt;&gt;"")*(_xlfn.ANCHORARRAY(C53)&lt;&gt;"")&gt;0</f>
        <v>1</v>
      </c>
      <c r="F53" t="b" cm="1">
        <f t="array" ref="F53">(_xlfn.ANCHORARRAY(B53)&lt;&gt;"")*(_xlfn.ANCHORARRAY(D53)&lt;&gt;"")&gt;0</f>
        <v>1</v>
      </c>
    </row>
    <row r="54" spans="1:6" x14ac:dyDescent="0.2">
      <c r="A54" s="2" t="str">
        <f>SPY_raw!A54</f>
        <v>06/26/2025</v>
      </c>
      <c r="B54" s="3" t="str" cm="1">
        <f t="array" ref="B54">_xlfn.XLOOKUP(_xlfn.ANCHORARRAY(A54),SPY_raw!A:A,SPY_raw!E:E,"")</f>
        <v>"611.87"</v>
      </c>
      <c r="C54" s="3" t="str" cm="1">
        <f t="array" ref="C54">_xlfn.XLOOKUP(_xlfn.ANCHORARRAY(A54),IVV_raw!A:A,IVV_raw!E:E,"")</f>
        <v>"614.76"</v>
      </c>
      <c r="D54" s="3" cm="1">
        <f t="array" ref="D54">_xlfn.XLOOKUP(_xlfn.ANCHORARRAY(A54),EEM_raw!A:A,EEM_raw!E:E,"")</f>
        <v>48.28</v>
      </c>
      <c r="E54" t="b" cm="1">
        <f t="array" ref="E54">(_xlfn.ANCHORARRAY(B54)&lt;&gt;"")*(_xlfn.ANCHORARRAY(C54)&lt;&gt;"")&gt;0</f>
        <v>1</v>
      </c>
      <c r="F54" t="b" cm="1">
        <f t="array" ref="F54">(_xlfn.ANCHORARRAY(B54)&lt;&gt;"")*(_xlfn.ANCHORARRAY(D54)&lt;&gt;"")&gt;0</f>
        <v>1</v>
      </c>
    </row>
    <row r="55" spans="1:6" x14ac:dyDescent="0.2">
      <c r="A55" s="2" t="str">
        <f>SPY_raw!A55</f>
        <v>06/25/2025</v>
      </c>
      <c r="B55" s="3" t="str" cm="1">
        <f t="array" ref="B55">_xlfn.XLOOKUP(_xlfn.ANCHORARRAY(A55),SPY_raw!A:A,SPY_raw!E:E,"")</f>
        <v>"607.12"</v>
      </c>
      <c r="C55" s="3" t="str" cm="1">
        <f t="array" ref="C55">_xlfn.XLOOKUP(_xlfn.ANCHORARRAY(A55),IVV_raw!A:A,IVV_raw!E:E,"")</f>
        <v>"609.96"</v>
      </c>
      <c r="D55" s="3" cm="1">
        <f t="array" ref="D55">_xlfn.XLOOKUP(_xlfn.ANCHORARRAY(A55),EEM_raw!A:A,EEM_raw!E:E,"")</f>
        <v>47.96</v>
      </c>
      <c r="E55" t="b" cm="1">
        <f t="array" ref="E55">(_xlfn.ANCHORARRAY(B55)&lt;&gt;"")*(_xlfn.ANCHORARRAY(C55)&lt;&gt;"")&gt;0</f>
        <v>1</v>
      </c>
      <c r="F55" t="b" cm="1">
        <f t="array" ref="F55">(_xlfn.ANCHORARRAY(B55)&lt;&gt;"")*(_xlfn.ANCHORARRAY(D55)&lt;&gt;"")&gt;0</f>
        <v>1</v>
      </c>
    </row>
    <row r="56" spans="1:6" x14ac:dyDescent="0.2">
      <c r="A56" s="2" t="str">
        <f>SPY_raw!A56</f>
        <v>06/24/2025</v>
      </c>
      <c r="B56" s="3" t="str" cm="1">
        <f t="array" ref="B56">_xlfn.XLOOKUP(_xlfn.ANCHORARRAY(A56),SPY_raw!A:A,SPY_raw!E:E,"")</f>
        <v>"606.78"</v>
      </c>
      <c r="C56" s="3" t="str" cm="1">
        <f t="array" ref="C56">_xlfn.XLOOKUP(_xlfn.ANCHORARRAY(A56),IVV_raw!A:A,IVV_raw!E:E,"")</f>
        <v>"609.51"</v>
      </c>
      <c r="D56" s="3" cm="1">
        <f t="array" ref="D56">_xlfn.XLOOKUP(_xlfn.ANCHORARRAY(A56),EEM_raw!A:A,EEM_raw!E:E,"")</f>
        <v>47.92</v>
      </c>
      <c r="E56" t="b" cm="1">
        <f t="array" ref="E56">(_xlfn.ANCHORARRAY(B56)&lt;&gt;"")*(_xlfn.ANCHORARRAY(C56)&lt;&gt;"")&gt;0</f>
        <v>1</v>
      </c>
      <c r="F56" t="b" cm="1">
        <f t="array" ref="F56">(_xlfn.ANCHORARRAY(B56)&lt;&gt;"")*(_xlfn.ANCHORARRAY(D56)&lt;&gt;"")&gt;0</f>
        <v>1</v>
      </c>
    </row>
    <row r="57" spans="1:6" x14ac:dyDescent="0.2">
      <c r="A57" s="2" t="str">
        <f>SPY_raw!A57</f>
        <v>06/23/2025</v>
      </c>
      <c r="B57" s="3" t="str" cm="1">
        <f t="array" ref="B57">_xlfn.XLOOKUP(_xlfn.ANCHORARRAY(A57),SPY_raw!A:A,SPY_raw!E:E,"")</f>
        <v>"600.15"</v>
      </c>
      <c r="C57" s="3" t="str" cm="1">
        <f t="array" ref="C57">_xlfn.XLOOKUP(_xlfn.ANCHORARRAY(A57),IVV_raw!A:A,IVV_raw!E:E,"")</f>
        <v>"602.93"</v>
      </c>
      <c r="D57" s="3" cm="1">
        <f t="array" ref="D57">_xlfn.XLOOKUP(_xlfn.ANCHORARRAY(A57),EEM_raw!A:A,EEM_raw!E:E,"")</f>
        <v>46.71</v>
      </c>
      <c r="E57" t="b" cm="1">
        <f t="array" ref="E57">(_xlfn.ANCHORARRAY(B57)&lt;&gt;"")*(_xlfn.ANCHORARRAY(C57)&lt;&gt;"")&gt;0</f>
        <v>1</v>
      </c>
      <c r="F57" t="b" cm="1">
        <f t="array" ref="F57">(_xlfn.ANCHORARRAY(B57)&lt;&gt;"")*(_xlfn.ANCHORARRAY(D57)&lt;&gt;"")&gt;0</f>
        <v>1</v>
      </c>
    </row>
    <row r="58" spans="1:6" x14ac:dyDescent="0.2">
      <c r="A58" s="2" t="str">
        <f>SPY_raw!A58</f>
        <v>06/20/2025</v>
      </c>
      <c r="B58" s="3" t="str" cm="1">
        <f t="array" ref="B58">_xlfn.XLOOKUP(_xlfn.ANCHORARRAY(A58),SPY_raw!A:A,SPY_raw!E:E,"")</f>
        <v>"594.28"</v>
      </c>
      <c r="C58" s="3" t="str" cm="1">
        <f t="array" ref="C58">_xlfn.XLOOKUP(_xlfn.ANCHORARRAY(A58),IVV_raw!A:A,IVV_raw!E:E,"")</f>
        <v>"596.66"</v>
      </c>
      <c r="D58" s="3" cm="1">
        <f t="array" ref="D58">_xlfn.XLOOKUP(_xlfn.ANCHORARRAY(A58),EEM_raw!A:A,EEM_raw!E:E,"")</f>
        <v>46.33</v>
      </c>
      <c r="E58" t="b" cm="1">
        <f t="array" ref="E58">(_xlfn.ANCHORARRAY(B58)&lt;&gt;"")*(_xlfn.ANCHORARRAY(C58)&lt;&gt;"")&gt;0</f>
        <v>1</v>
      </c>
      <c r="F58" t="b" cm="1">
        <f t="array" ref="F58">(_xlfn.ANCHORARRAY(B58)&lt;&gt;"")*(_xlfn.ANCHORARRAY(D58)&lt;&gt;"")&gt;0</f>
        <v>1</v>
      </c>
    </row>
    <row r="59" spans="1:6" x14ac:dyDescent="0.2">
      <c r="A59" s="2" t="str">
        <f>SPY_raw!A59</f>
        <v>06/18/2025</v>
      </c>
      <c r="B59" s="3" t="str" cm="1">
        <f t="array" ref="B59">_xlfn.XLOOKUP(_xlfn.ANCHORARRAY(A59),SPY_raw!A:A,SPY_raw!E:E,"")</f>
        <v>"597.44"</v>
      </c>
      <c r="C59" s="3" t="str" cm="1">
        <f t="array" ref="C59">_xlfn.XLOOKUP(_xlfn.ANCHORARRAY(A59),IVV_raw!A:A,IVV_raw!E:E,"")</f>
        <v>"598.62"</v>
      </c>
      <c r="D59" s="3" cm="1">
        <f t="array" ref="D59">_xlfn.XLOOKUP(_xlfn.ANCHORARRAY(A59),EEM_raw!A:A,EEM_raw!E:E,"")</f>
        <v>46.6</v>
      </c>
      <c r="E59" t="b" cm="1">
        <f t="array" ref="E59">(_xlfn.ANCHORARRAY(B59)&lt;&gt;"")*(_xlfn.ANCHORARRAY(C59)&lt;&gt;"")&gt;0</f>
        <v>1</v>
      </c>
      <c r="F59" t="b" cm="1">
        <f t="array" ref="F59">(_xlfn.ANCHORARRAY(B59)&lt;&gt;"")*(_xlfn.ANCHORARRAY(D59)&lt;&gt;"")&gt;0</f>
        <v>1</v>
      </c>
    </row>
    <row r="60" spans="1:6" x14ac:dyDescent="0.2">
      <c r="A60" s="2" t="str">
        <f>SPY_raw!A60</f>
        <v>06/17/2025</v>
      </c>
      <c r="B60" s="3" t="str" cm="1">
        <f t="array" ref="B60">_xlfn.XLOOKUP(_xlfn.ANCHORARRAY(A60),SPY_raw!A:A,SPY_raw!E:E,"")</f>
        <v>"597.53"</v>
      </c>
      <c r="C60" s="3" t="str" cm="1">
        <f t="array" ref="C60">_xlfn.XLOOKUP(_xlfn.ANCHORARRAY(A60),IVV_raw!A:A,IVV_raw!E:E,"")</f>
        <v>"598.76"</v>
      </c>
      <c r="D60" s="3" cm="1">
        <f t="array" ref="D60">_xlfn.XLOOKUP(_xlfn.ANCHORARRAY(A60),EEM_raw!A:A,EEM_raw!E:E,"")</f>
        <v>46.61</v>
      </c>
      <c r="E60" t="b" cm="1">
        <f t="array" ref="E60">(_xlfn.ANCHORARRAY(B60)&lt;&gt;"")*(_xlfn.ANCHORARRAY(C60)&lt;&gt;"")&gt;0</f>
        <v>1</v>
      </c>
      <c r="F60" t="b" cm="1">
        <f t="array" ref="F60">(_xlfn.ANCHORARRAY(B60)&lt;&gt;"")*(_xlfn.ANCHORARRAY(D60)&lt;&gt;"")&gt;0</f>
        <v>1</v>
      </c>
    </row>
    <row r="61" spans="1:6" x14ac:dyDescent="0.2">
      <c r="A61" s="2" t="str">
        <f>SPY_raw!A61</f>
        <v>06/16/2025</v>
      </c>
      <c r="B61" s="3" t="str" cm="1">
        <f t="array" ref="B61">_xlfn.XLOOKUP(_xlfn.ANCHORARRAY(A61),SPY_raw!A:A,SPY_raw!E:E,"")</f>
        <v>"602.68"</v>
      </c>
      <c r="C61" s="3" t="str" cm="1">
        <f t="array" ref="C61">_xlfn.XLOOKUP(_xlfn.ANCHORARRAY(A61),IVV_raw!A:A,IVV_raw!E:E,"")</f>
        <v>"603.76"</v>
      </c>
      <c r="D61" s="3" cm="1">
        <f t="array" ref="D61">_xlfn.XLOOKUP(_xlfn.ANCHORARRAY(A61),EEM_raw!A:A,EEM_raw!E:E,"")</f>
        <v>47.23</v>
      </c>
      <c r="E61" t="b" cm="1">
        <f t="array" ref="E61">(_xlfn.ANCHORARRAY(B61)&lt;&gt;"")*(_xlfn.ANCHORARRAY(C61)&lt;&gt;"")&gt;0</f>
        <v>1</v>
      </c>
      <c r="F61" t="b" cm="1">
        <f t="array" ref="F61">(_xlfn.ANCHORARRAY(B61)&lt;&gt;"")*(_xlfn.ANCHORARRAY(D61)&lt;&gt;"")&gt;0</f>
        <v>1</v>
      </c>
    </row>
    <row r="62" spans="1:6" x14ac:dyDescent="0.2">
      <c r="A62" s="2" t="str">
        <f>SPY_raw!A62</f>
        <v>06/13/2025</v>
      </c>
      <c r="B62" s="3" t="str" cm="1">
        <f t="array" ref="B62">_xlfn.XLOOKUP(_xlfn.ANCHORARRAY(A62),SPY_raw!A:A,SPY_raw!E:E,"")</f>
        <v>"597.00"</v>
      </c>
      <c r="C62" s="3" t="str" cm="1">
        <f t="array" ref="C62">_xlfn.XLOOKUP(_xlfn.ANCHORARRAY(A62),IVV_raw!A:A,IVV_raw!E:E,"")</f>
        <v>"599.79"</v>
      </c>
      <c r="D62" s="3" cm="1">
        <f t="array" ref="D62">_xlfn.XLOOKUP(_xlfn.ANCHORARRAY(A62),EEM_raw!A:A,EEM_raw!E:E,"")</f>
        <v>47.11</v>
      </c>
      <c r="E62" t="b" cm="1">
        <f t="array" ref="E62">(_xlfn.ANCHORARRAY(B62)&lt;&gt;"")*(_xlfn.ANCHORARRAY(C62)&lt;&gt;"")&gt;0</f>
        <v>1</v>
      </c>
      <c r="F62" t="b" cm="1">
        <f t="array" ref="F62">(_xlfn.ANCHORARRAY(B62)&lt;&gt;"")*(_xlfn.ANCHORARRAY(D62)&lt;&gt;"")&gt;0</f>
        <v>1</v>
      </c>
    </row>
    <row r="63" spans="1:6" x14ac:dyDescent="0.2">
      <c r="A63" s="2">
        <f>SPY_raw!A63</f>
        <v>45997</v>
      </c>
      <c r="B63" s="3" t="str" cm="1">
        <f t="array" ref="B63">_xlfn.XLOOKUP(_xlfn.ANCHORARRAY(A63),SPY_raw!A:A,SPY_raw!E:E,"")</f>
        <v>"603.75"</v>
      </c>
      <c r="C63" s="3" t="str" cm="1">
        <f t="array" ref="C63">_xlfn.XLOOKUP(_xlfn.ANCHORARRAY(A63),IVV_raw!A:A,IVV_raw!E:E,"")</f>
        <v>"606.51"</v>
      </c>
      <c r="D63" s="3" cm="1">
        <f t="array" ref="D63">_xlfn.XLOOKUP(_xlfn.ANCHORARRAY(A63),EEM_raw!A:A,EEM_raw!E:E,"")</f>
        <v>47.87</v>
      </c>
      <c r="E63" t="b" cm="1">
        <f t="array" ref="E63">(_xlfn.ANCHORARRAY(B63)&lt;&gt;"")*(_xlfn.ANCHORARRAY(C63)&lt;&gt;"")&gt;0</f>
        <v>1</v>
      </c>
      <c r="F63" t="b" cm="1">
        <f t="array" ref="F63">(_xlfn.ANCHORARRAY(B63)&lt;&gt;"")*(_xlfn.ANCHORARRAY(D63)&lt;&gt;"")&gt;0</f>
        <v>1</v>
      </c>
    </row>
    <row r="64" spans="1:6" x14ac:dyDescent="0.2">
      <c r="A64" s="2">
        <f>SPY_raw!A64</f>
        <v>45967</v>
      </c>
      <c r="B64" s="3" t="str" cm="1">
        <f t="array" ref="B64">_xlfn.XLOOKUP(_xlfn.ANCHORARRAY(A64),SPY_raw!A:A,SPY_raw!E:E,"")</f>
        <v>"601.36"</v>
      </c>
      <c r="C64" s="3" t="str" cm="1">
        <f t="array" ref="C64">_xlfn.XLOOKUP(_xlfn.ANCHORARRAY(A64),IVV_raw!A:A,IVV_raw!E:E,"")</f>
        <v>"604.31"</v>
      </c>
      <c r="D64" s="3" cm="1">
        <f t="array" ref="D64">_xlfn.XLOOKUP(_xlfn.ANCHORARRAY(A64),EEM_raw!A:A,EEM_raw!E:E,"")</f>
        <v>47.79</v>
      </c>
      <c r="E64" t="b" cm="1">
        <f t="array" ref="E64">(_xlfn.ANCHORARRAY(B64)&lt;&gt;"")*(_xlfn.ANCHORARRAY(C64)&lt;&gt;"")&gt;0</f>
        <v>1</v>
      </c>
      <c r="F64" t="b" cm="1">
        <f t="array" ref="F64">(_xlfn.ANCHORARRAY(B64)&lt;&gt;"")*(_xlfn.ANCHORARRAY(D64)&lt;&gt;"")&gt;0</f>
        <v>1</v>
      </c>
    </row>
    <row r="65" spans="1:6" x14ac:dyDescent="0.2">
      <c r="A65" s="2">
        <f>SPY_raw!A65</f>
        <v>45936</v>
      </c>
      <c r="B65" s="3" t="str" cm="1">
        <f t="array" ref="B65">_xlfn.XLOOKUP(_xlfn.ANCHORARRAY(A65),SPY_raw!A:A,SPY_raw!E:E,"")</f>
        <v>"603.08"</v>
      </c>
      <c r="C65" s="3" t="str" cm="1">
        <f t="array" ref="C65">_xlfn.XLOOKUP(_xlfn.ANCHORARRAY(A65),IVV_raw!A:A,IVV_raw!E:E,"")</f>
        <v>"606.03"</v>
      </c>
      <c r="D65" s="3" cm="1">
        <f t="array" ref="D65">_xlfn.XLOOKUP(_xlfn.ANCHORARRAY(A65),EEM_raw!A:A,EEM_raw!E:E,"")</f>
        <v>47.59</v>
      </c>
      <c r="E65" t="b" cm="1">
        <f t="array" ref="E65">(_xlfn.ANCHORARRAY(B65)&lt;&gt;"")*(_xlfn.ANCHORARRAY(C65)&lt;&gt;"")&gt;0</f>
        <v>1</v>
      </c>
      <c r="F65" t="b" cm="1">
        <f t="array" ref="F65">(_xlfn.ANCHORARRAY(B65)&lt;&gt;"")*(_xlfn.ANCHORARRAY(D65)&lt;&gt;"")&gt;0</f>
        <v>1</v>
      </c>
    </row>
    <row r="66" spans="1:6" x14ac:dyDescent="0.2">
      <c r="A66" s="2">
        <f>SPY_raw!A66</f>
        <v>45906</v>
      </c>
      <c r="B66" s="3" t="str" cm="1">
        <f t="array" ref="B66">_xlfn.XLOOKUP(_xlfn.ANCHORARRAY(A66),SPY_raw!A:A,SPY_raw!E:E,"")</f>
        <v>"599.68"</v>
      </c>
      <c r="C66" s="3" t="str" cm="1">
        <f t="array" ref="C66">_xlfn.XLOOKUP(_xlfn.ANCHORARRAY(A66),IVV_raw!A:A,IVV_raw!E:E,"")</f>
        <v>"602.57"</v>
      </c>
      <c r="D66" s="3" cm="1">
        <f t="array" ref="D66">_xlfn.XLOOKUP(_xlfn.ANCHORARRAY(A66),EEM_raw!A:A,EEM_raw!E:E,"")</f>
        <v>47.32</v>
      </c>
      <c r="E66" t="b" cm="1">
        <f t="array" ref="E66">(_xlfn.ANCHORARRAY(B66)&lt;&gt;"")*(_xlfn.ANCHORARRAY(C66)&lt;&gt;"")&gt;0</f>
        <v>1</v>
      </c>
      <c r="F66" t="b" cm="1">
        <f t="array" ref="F66">(_xlfn.ANCHORARRAY(B66)&lt;&gt;"")*(_xlfn.ANCHORARRAY(D66)&lt;&gt;"")&gt;0</f>
        <v>1</v>
      </c>
    </row>
    <row r="67" spans="1:6" x14ac:dyDescent="0.2">
      <c r="A67" s="2">
        <f>SPY_raw!A67</f>
        <v>45814</v>
      </c>
      <c r="B67" s="3" t="str" cm="1">
        <f t="array" ref="B67">_xlfn.XLOOKUP(_xlfn.ANCHORARRAY(A67),SPY_raw!A:A,SPY_raw!E:E,"")</f>
        <v>"599.14"</v>
      </c>
      <c r="C67" s="3" t="str" cm="1">
        <f t="array" ref="C67">_xlfn.XLOOKUP(_xlfn.ANCHORARRAY(A67),IVV_raw!A:A,IVV_raw!E:E,"")</f>
        <v>"602.00"</v>
      </c>
      <c r="D67" s="3" cm="1">
        <f t="array" ref="D67">_xlfn.XLOOKUP(_xlfn.ANCHORARRAY(A67),EEM_raw!A:A,EEM_raw!E:E,"")</f>
        <v>46.92</v>
      </c>
      <c r="E67" t="b" cm="1">
        <f t="array" ref="E67">(_xlfn.ANCHORARRAY(B67)&lt;&gt;"")*(_xlfn.ANCHORARRAY(C67)&lt;&gt;"")&gt;0</f>
        <v>1</v>
      </c>
      <c r="F67" t="b" cm="1">
        <f t="array" ref="F67">(_xlfn.ANCHORARRAY(B67)&lt;&gt;"")*(_xlfn.ANCHORARRAY(D67)&lt;&gt;"")&gt;0</f>
        <v>1</v>
      </c>
    </row>
    <row r="68" spans="1:6" x14ac:dyDescent="0.2">
      <c r="A68" s="2">
        <f>SPY_raw!A68</f>
        <v>45783</v>
      </c>
      <c r="B68" s="3" t="str" cm="1">
        <f t="array" ref="B68">_xlfn.XLOOKUP(_xlfn.ANCHORARRAY(A68),SPY_raw!A:A,SPY_raw!E:E,"")</f>
        <v>"593.05"</v>
      </c>
      <c r="C68" s="3" t="str" cm="1">
        <f t="array" ref="C68">_xlfn.XLOOKUP(_xlfn.ANCHORARRAY(A68),IVV_raw!A:A,IVV_raw!E:E,"")</f>
        <v>"595.98"</v>
      </c>
      <c r="D68" s="3" cm="1">
        <f t="array" ref="D68">_xlfn.XLOOKUP(_xlfn.ANCHORARRAY(A68),EEM_raw!A:A,EEM_raw!E:E,"")</f>
        <v>46.77</v>
      </c>
      <c r="E68" t="b" cm="1">
        <f t="array" ref="E68">(_xlfn.ANCHORARRAY(B68)&lt;&gt;"")*(_xlfn.ANCHORARRAY(C68)&lt;&gt;"")&gt;0</f>
        <v>1</v>
      </c>
      <c r="F68" t="b" cm="1">
        <f t="array" ref="F68">(_xlfn.ANCHORARRAY(B68)&lt;&gt;"")*(_xlfn.ANCHORARRAY(D68)&lt;&gt;"")&gt;0</f>
        <v>1</v>
      </c>
    </row>
    <row r="69" spans="1:6" x14ac:dyDescent="0.2">
      <c r="A69" s="2">
        <f>SPY_raw!A69</f>
        <v>45753</v>
      </c>
      <c r="B69" s="3" t="str" cm="1">
        <f t="array" ref="B69">_xlfn.XLOOKUP(_xlfn.ANCHORARRAY(A69),SPY_raw!A:A,SPY_raw!E:E,"")</f>
        <v>"595.93"</v>
      </c>
      <c r="C69" s="3" t="str" cm="1">
        <f t="array" ref="C69">_xlfn.XLOOKUP(_xlfn.ANCHORARRAY(A69),IVV_raw!A:A,IVV_raw!E:E,"")</f>
        <v>"598.77"</v>
      </c>
      <c r="D69" s="3" cm="1">
        <f t="array" ref="D69">_xlfn.XLOOKUP(_xlfn.ANCHORARRAY(A69),EEM_raw!A:A,EEM_raw!E:E,"")</f>
        <v>46.53</v>
      </c>
      <c r="E69" t="b" cm="1">
        <f t="array" ref="E69">(_xlfn.ANCHORARRAY(B69)&lt;&gt;"")*(_xlfn.ANCHORARRAY(C69)&lt;&gt;"")&gt;0</f>
        <v>1</v>
      </c>
      <c r="F69" t="b" cm="1">
        <f t="array" ref="F69">(_xlfn.ANCHORARRAY(B69)&lt;&gt;"")*(_xlfn.ANCHORARRAY(D69)&lt;&gt;"")&gt;0</f>
        <v>1</v>
      </c>
    </row>
    <row r="70" spans="1:6" x14ac:dyDescent="0.2">
      <c r="A70" s="2">
        <f>SPY_raw!A70</f>
        <v>45722</v>
      </c>
      <c r="B70" s="3" t="str" cm="1">
        <f t="array" ref="B70">_xlfn.XLOOKUP(_xlfn.ANCHORARRAY(A70),SPY_raw!A:A,SPY_raw!E:E,"")</f>
        <v>"596.09"</v>
      </c>
      <c r="C70" s="3" t="str" cm="1">
        <f t="array" ref="C70">_xlfn.XLOOKUP(_xlfn.ANCHORARRAY(A70),IVV_raw!A:A,IVV_raw!E:E,"")</f>
        <v>"598.93"</v>
      </c>
      <c r="D70" s="3" cm="1">
        <f t="array" ref="D70">_xlfn.XLOOKUP(_xlfn.ANCHORARRAY(A70),EEM_raw!A:A,EEM_raw!E:E,"")</f>
        <v>45.96</v>
      </c>
      <c r="E70" t="b" cm="1">
        <f t="array" ref="E70">(_xlfn.ANCHORARRAY(B70)&lt;&gt;"")*(_xlfn.ANCHORARRAY(C70)&lt;&gt;"")&gt;0</f>
        <v>1</v>
      </c>
      <c r="F70" t="b" cm="1">
        <f t="array" ref="F70">(_xlfn.ANCHORARRAY(B70)&lt;&gt;"")*(_xlfn.ANCHORARRAY(D70)&lt;&gt;"")&gt;0</f>
        <v>1</v>
      </c>
    </row>
    <row r="71" spans="1:6" x14ac:dyDescent="0.2">
      <c r="A71" s="2">
        <f>SPY_raw!A71</f>
        <v>45694</v>
      </c>
      <c r="B71" s="3" t="str" cm="1">
        <f t="array" ref="B71">_xlfn.XLOOKUP(_xlfn.ANCHORARRAY(A71),SPY_raw!A:A,SPY_raw!E:E,"")</f>
        <v>"592.71"</v>
      </c>
      <c r="C71" s="3" t="str" cm="1">
        <f t="array" ref="C71">_xlfn.XLOOKUP(_xlfn.ANCHORARRAY(A71),IVV_raw!A:A,IVV_raw!E:E,"")</f>
        <v>"595.59"</v>
      </c>
      <c r="D71" s="3" cm="1">
        <f t="array" ref="D71">_xlfn.XLOOKUP(_xlfn.ANCHORARRAY(A71),EEM_raw!A:A,EEM_raw!E:E,"")</f>
        <v>45.85</v>
      </c>
      <c r="E71" t="b" cm="1">
        <f t="array" ref="E71">(_xlfn.ANCHORARRAY(B71)&lt;&gt;"")*(_xlfn.ANCHORARRAY(C71)&lt;&gt;"")&gt;0</f>
        <v>1</v>
      </c>
      <c r="F71" t="b" cm="1">
        <f t="array" ref="F71">(_xlfn.ANCHORARRAY(B71)&lt;&gt;"")*(_xlfn.ANCHORARRAY(D71)&lt;&gt;"")&gt;0</f>
        <v>1</v>
      </c>
    </row>
    <row r="72" spans="1:6" x14ac:dyDescent="0.2">
      <c r="A72" s="2" t="str">
        <f>SPY_raw!A72</f>
        <v>05/30/2025</v>
      </c>
      <c r="B72" s="3" t="str" cm="1">
        <f t="array" ref="B72">_xlfn.XLOOKUP(_xlfn.ANCHORARRAY(A72),SPY_raw!A:A,SPY_raw!E:E,"")</f>
        <v>"589.39"</v>
      </c>
      <c r="C72" s="3" t="str" cm="1">
        <f t="array" ref="C72">_xlfn.XLOOKUP(_xlfn.ANCHORARRAY(A72),IVV_raw!A:A,IVV_raw!E:E,"")</f>
        <v>"592.15"</v>
      </c>
      <c r="D72" s="3" cm="1">
        <f t="array" ref="D72">_xlfn.XLOOKUP(_xlfn.ANCHORARRAY(A72),EEM_raw!A:A,EEM_raw!E:E,"")</f>
        <v>45.52</v>
      </c>
      <c r="E72" t="b" cm="1">
        <f t="array" ref="E72">(_xlfn.ANCHORARRAY(B72)&lt;&gt;"")*(_xlfn.ANCHORARRAY(C72)&lt;&gt;"")&gt;0</f>
        <v>1</v>
      </c>
      <c r="F72" t="b" cm="1">
        <f t="array" ref="F72">(_xlfn.ANCHORARRAY(B72)&lt;&gt;"")*(_xlfn.ANCHORARRAY(D72)&lt;&gt;"")&gt;0</f>
        <v>1</v>
      </c>
    </row>
    <row r="73" spans="1:6" x14ac:dyDescent="0.2">
      <c r="A73" s="2" t="str">
        <f>SPY_raw!A73</f>
        <v>05/29/2025</v>
      </c>
      <c r="B73" s="3" t="str" cm="1">
        <f t="array" ref="B73">_xlfn.XLOOKUP(_xlfn.ANCHORARRAY(A73),SPY_raw!A:A,SPY_raw!E:E,"")</f>
        <v>"590.05"</v>
      </c>
      <c r="C73" s="3" t="str" cm="1">
        <f t="array" ref="C73">_xlfn.XLOOKUP(_xlfn.ANCHORARRAY(A73),IVV_raw!A:A,IVV_raw!E:E,"")</f>
        <v>"592.78"</v>
      </c>
      <c r="D73" s="3" cm="1">
        <f t="array" ref="D73">_xlfn.XLOOKUP(_xlfn.ANCHORARRAY(A73),EEM_raw!A:A,EEM_raw!E:E,"")</f>
        <v>46.08</v>
      </c>
      <c r="E73" t="b" cm="1">
        <f t="array" ref="E73">(_xlfn.ANCHORARRAY(B73)&lt;&gt;"")*(_xlfn.ANCHORARRAY(C73)&lt;&gt;"")&gt;0</f>
        <v>1</v>
      </c>
      <c r="F73" t="b" cm="1">
        <f t="array" ref="F73">(_xlfn.ANCHORARRAY(B73)&lt;&gt;"")*(_xlfn.ANCHORARRAY(D73)&lt;&gt;"")&gt;0</f>
        <v>1</v>
      </c>
    </row>
    <row r="74" spans="1:6" x14ac:dyDescent="0.2">
      <c r="A74" s="2" t="str">
        <f>SPY_raw!A74</f>
        <v>05/28/2025</v>
      </c>
      <c r="B74" s="3" t="str" cm="1">
        <f t="array" ref="B74">_xlfn.XLOOKUP(_xlfn.ANCHORARRAY(A74),SPY_raw!A:A,SPY_raw!E:E,"")</f>
        <v>"587.73"</v>
      </c>
      <c r="C74" s="3" t="str" cm="1">
        <f t="array" ref="C74">_xlfn.XLOOKUP(_xlfn.ANCHORARRAY(A74),IVV_raw!A:A,IVV_raw!E:E,"")</f>
        <v>"590.44"</v>
      </c>
      <c r="D74" s="3" cm="1">
        <f t="array" ref="D74">_xlfn.XLOOKUP(_xlfn.ANCHORARRAY(A74),EEM_raw!A:A,EEM_raw!E:E,"")</f>
        <v>45.91</v>
      </c>
      <c r="E74" t="b" cm="1">
        <f t="array" ref="E74">(_xlfn.ANCHORARRAY(B74)&lt;&gt;"")*(_xlfn.ANCHORARRAY(C74)&lt;&gt;"")&gt;0</f>
        <v>1</v>
      </c>
      <c r="F74" t="b" cm="1">
        <f t="array" ref="F74">(_xlfn.ANCHORARRAY(B74)&lt;&gt;"")*(_xlfn.ANCHORARRAY(D74)&lt;&gt;"")&gt;0</f>
        <v>1</v>
      </c>
    </row>
    <row r="75" spans="1:6" x14ac:dyDescent="0.2">
      <c r="A75" s="2" t="str">
        <f>SPY_raw!A75</f>
        <v>05/27/2025</v>
      </c>
      <c r="B75" s="3" t="str" cm="1">
        <f t="array" ref="B75">_xlfn.XLOOKUP(_xlfn.ANCHORARRAY(A75),SPY_raw!A:A,SPY_raw!E:E,"")</f>
        <v>"591.15"</v>
      </c>
      <c r="C75" s="3" t="str" cm="1">
        <f t="array" ref="C75">_xlfn.XLOOKUP(_xlfn.ANCHORARRAY(A75),IVV_raw!A:A,IVV_raw!E:E,"")</f>
        <v>"593.94"</v>
      </c>
      <c r="D75" s="3" cm="1">
        <f t="array" ref="D75">_xlfn.XLOOKUP(_xlfn.ANCHORARRAY(A75),EEM_raw!A:A,EEM_raw!E:E,"")</f>
        <v>46.12</v>
      </c>
      <c r="E75" t="b" cm="1">
        <f t="array" ref="E75">(_xlfn.ANCHORARRAY(B75)&lt;&gt;"")*(_xlfn.ANCHORARRAY(C75)&lt;&gt;"")&gt;0</f>
        <v>1</v>
      </c>
      <c r="F75" t="b" cm="1">
        <f t="array" ref="F75">(_xlfn.ANCHORARRAY(B75)&lt;&gt;"")*(_xlfn.ANCHORARRAY(D75)&lt;&gt;"")&gt;0</f>
        <v>1</v>
      </c>
    </row>
    <row r="76" spans="1:6" x14ac:dyDescent="0.2">
      <c r="A76" s="2" t="str">
        <f>SPY_raw!A76</f>
        <v>05/23/2025</v>
      </c>
      <c r="B76" s="3" t="str" cm="1">
        <f t="array" ref="B76">_xlfn.XLOOKUP(_xlfn.ANCHORARRAY(A76),SPY_raw!A:A,SPY_raw!E:E,"")</f>
        <v>"579.11"</v>
      </c>
      <c r="C76" s="3" t="str" cm="1">
        <f t="array" ref="C76">_xlfn.XLOOKUP(_xlfn.ANCHORARRAY(A76),IVV_raw!A:A,IVV_raw!E:E,"")</f>
        <v>"582.00"</v>
      </c>
      <c r="D76" s="3" cm="1">
        <f t="array" ref="D76">_xlfn.XLOOKUP(_xlfn.ANCHORARRAY(A76),EEM_raw!A:A,EEM_raw!E:E,"")</f>
        <v>46.23</v>
      </c>
      <c r="E76" t="b" cm="1">
        <f t="array" ref="E76">(_xlfn.ANCHORARRAY(B76)&lt;&gt;"")*(_xlfn.ANCHORARRAY(C76)&lt;&gt;"")&gt;0</f>
        <v>1</v>
      </c>
      <c r="F76" t="b" cm="1">
        <f t="array" ref="F76">(_xlfn.ANCHORARRAY(B76)&lt;&gt;"")*(_xlfn.ANCHORARRAY(D76)&lt;&gt;"")&gt;0</f>
        <v>1</v>
      </c>
    </row>
    <row r="77" spans="1:6" x14ac:dyDescent="0.2">
      <c r="A77" s="2" t="str">
        <f>SPY_raw!A77</f>
        <v>05/22/2025</v>
      </c>
      <c r="B77" s="3" t="str" cm="1">
        <f t="array" ref="B77">_xlfn.XLOOKUP(_xlfn.ANCHORARRAY(A77),SPY_raw!A:A,SPY_raw!E:E,"")</f>
        <v>"583.09"</v>
      </c>
      <c r="C77" s="3" t="str" cm="1">
        <f t="array" ref="C77">_xlfn.XLOOKUP(_xlfn.ANCHORARRAY(A77),IVV_raw!A:A,IVV_raw!E:E,"")</f>
        <v>"585.76"</v>
      </c>
      <c r="D77" s="3" cm="1">
        <f t="array" ref="D77">_xlfn.XLOOKUP(_xlfn.ANCHORARRAY(A77),EEM_raw!A:A,EEM_raw!E:E,"")</f>
        <v>46.04</v>
      </c>
      <c r="E77" t="b" cm="1">
        <f t="array" ref="E77">(_xlfn.ANCHORARRAY(B77)&lt;&gt;"")*(_xlfn.ANCHORARRAY(C77)&lt;&gt;"")&gt;0</f>
        <v>1</v>
      </c>
      <c r="F77" t="b" cm="1">
        <f t="array" ref="F77">(_xlfn.ANCHORARRAY(B77)&lt;&gt;"")*(_xlfn.ANCHORARRAY(D77)&lt;&gt;"")&gt;0</f>
        <v>1</v>
      </c>
    </row>
    <row r="78" spans="1:6" x14ac:dyDescent="0.2">
      <c r="A78" s="2" t="str">
        <f>SPY_raw!A78</f>
        <v>05/21/2025</v>
      </c>
      <c r="B78" s="3" t="str" cm="1">
        <f t="array" ref="B78">_xlfn.XLOOKUP(_xlfn.ANCHORARRAY(A78),SPY_raw!A:A,SPY_raw!E:E,"")</f>
        <v>"582.86"</v>
      </c>
      <c r="C78" s="3" t="str" cm="1">
        <f t="array" ref="C78">_xlfn.XLOOKUP(_xlfn.ANCHORARRAY(A78),IVV_raw!A:A,IVV_raw!E:E,"")</f>
        <v>"585.67"</v>
      </c>
      <c r="D78" s="3" cm="1">
        <f t="array" ref="D78">_xlfn.XLOOKUP(_xlfn.ANCHORARRAY(A78),EEM_raw!A:A,EEM_raw!E:E,"")</f>
        <v>46.19</v>
      </c>
      <c r="E78" t="b" cm="1">
        <f t="array" ref="E78">(_xlfn.ANCHORARRAY(B78)&lt;&gt;"")*(_xlfn.ANCHORARRAY(C78)&lt;&gt;"")&gt;0</f>
        <v>1</v>
      </c>
      <c r="F78" t="b" cm="1">
        <f t="array" ref="F78">(_xlfn.ANCHORARRAY(B78)&lt;&gt;"")*(_xlfn.ANCHORARRAY(D78)&lt;&gt;"")&gt;0</f>
        <v>1</v>
      </c>
    </row>
    <row r="79" spans="1:6" x14ac:dyDescent="0.2">
      <c r="A79" s="2" t="str">
        <f>SPY_raw!A79</f>
        <v>05/20/2025</v>
      </c>
      <c r="B79" s="3" t="str" cm="1">
        <f t="array" ref="B79">_xlfn.XLOOKUP(_xlfn.ANCHORARRAY(A79),SPY_raw!A:A,SPY_raw!E:E,"")</f>
        <v>"592.85"</v>
      </c>
      <c r="C79" s="3" t="str" cm="1">
        <f t="array" ref="C79">_xlfn.XLOOKUP(_xlfn.ANCHORARRAY(A79),IVV_raw!A:A,IVV_raw!E:E,"")</f>
        <v>"595.57"</v>
      </c>
      <c r="D79" s="3" cm="1">
        <f t="array" ref="D79">_xlfn.XLOOKUP(_xlfn.ANCHORARRAY(A79),EEM_raw!A:A,EEM_raw!E:E,"")</f>
        <v>46.31</v>
      </c>
      <c r="E79" t="b" cm="1">
        <f t="array" ref="E79">(_xlfn.ANCHORARRAY(B79)&lt;&gt;"")*(_xlfn.ANCHORARRAY(C79)&lt;&gt;"")&gt;0</f>
        <v>1</v>
      </c>
      <c r="F79" t="b" cm="1">
        <f t="array" ref="F79">(_xlfn.ANCHORARRAY(B79)&lt;&gt;"")*(_xlfn.ANCHORARRAY(D79)&lt;&gt;"")&gt;0</f>
        <v>1</v>
      </c>
    </row>
    <row r="80" spans="1:6" x14ac:dyDescent="0.2">
      <c r="A80" s="2" t="str">
        <f>SPY_raw!A80</f>
        <v>05/19/2025</v>
      </c>
      <c r="B80" s="3" t="str" cm="1">
        <f t="array" ref="B80">_xlfn.XLOOKUP(_xlfn.ANCHORARRAY(A80),SPY_raw!A:A,SPY_raw!E:E,"")</f>
        <v>"594.85"</v>
      </c>
      <c r="C80" s="3" t="str" cm="1">
        <f t="array" ref="C80">_xlfn.XLOOKUP(_xlfn.ANCHORARRAY(A80),IVV_raw!A:A,IVV_raw!E:E,"")</f>
        <v>"597.79"</v>
      </c>
      <c r="D80" s="3" cm="1">
        <f t="array" ref="D80">_xlfn.XLOOKUP(_xlfn.ANCHORARRAY(A80),EEM_raw!A:A,EEM_raw!E:E,"")</f>
        <v>46.36</v>
      </c>
      <c r="E80" t="b" cm="1">
        <f t="array" ref="E80">(_xlfn.ANCHORARRAY(B80)&lt;&gt;"")*(_xlfn.ANCHORARRAY(C80)&lt;&gt;"")&gt;0</f>
        <v>1</v>
      </c>
      <c r="F80" t="b" cm="1">
        <f t="array" ref="F80">(_xlfn.ANCHORARRAY(B80)&lt;&gt;"")*(_xlfn.ANCHORARRAY(D80)&lt;&gt;"")&gt;0</f>
        <v>1</v>
      </c>
    </row>
    <row r="81" spans="1:6" x14ac:dyDescent="0.2">
      <c r="A81" s="2" t="str">
        <f>SPY_raw!A81</f>
        <v>05/16/2025</v>
      </c>
      <c r="B81" s="3" t="str" cm="1">
        <f t="array" ref="B81">_xlfn.XLOOKUP(_xlfn.ANCHORARRAY(A81),SPY_raw!A:A,SPY_raw!E:E,"")</f>
        <v>"594.20"</v>
      </c>
      <c r="C81" s="3" t="str" cm="1">
        <f t="array" ref="C81">_xlfn.XLOOKUP(_xlfn.ANCHORARRAY(A81),IVV_raw!A:A,IVV_raw!E:E,"")</f>
        <v>"597.04"</v>
      </c>
      <c r="D81" s="3" cm="1">
        <f t="array" ref="D81">_xlfn.XLOOKUP(_xlfn.ANCHORARRAY(A81),EEM_raw!A:A,EEM_raw!E:E,"")</f>
        <v>46.26</v>
      </c>
      <c r="E81" t="b" cm="1">
        <f t="array" ref="E81">(_xlfn.ANCHORARRAY(B81)&lt;&gt;"")*(_xlfn.ANCHORARRAY(C81)&lt;&gt;"")&gt;0</f>
        <v>1</v>
      </c>
      <c r="F81" t="b" cm="1">
        <f t="array" ref="F81">(_xlfn.ANCHORARRAY(B81)&lt;&gt;"")*(_xlfn.ANCHORARRAY(D81)&lt;&gt;"")&gt;0</f>
        <v>1</v>
      </c>
    </row>
    <row r="82" spans="1:6" x14ac:dyDescent="0.2">
      <c r="A82" s="2" t="str">
        <f>SPY_raw!A82</f>
        <v>05/15/2025</v>
      </c>
      <c r="B82" s="3" t="str" cm="1">
        <f t="array" ref="B82">_xlfn.XLOOKUP(_xlfn.ANCHORARRAY(A82),SPY_raw!A:A,SPY_raw!E:E,"")</f>
        <v>"590.46"</v>
      </c>
      <c r="C82" s="3" t="str" cm="1">
        <f t="array" ref="C82">_xlfn.XLOOKUP(_xlfn.ANCHORARRAY(A82),IVV_raw!A:A,IVV_raw!E:E,"")</f>
        <v>"593.18"</v>
      </c>
      <c r="D82" s="3" cm="1">
        <f t="array" ref="D82">_xlfn.XLOOKUP(_xlfn.ANCHORARRAY(A82),EEM_raw!A:A,EEM_raw!E:E,"")</f>
        <v>46.29</v>
      </c>
      <c r="E82" t="b" cm="1">
        <f t="array" ref="E82">(_xlfn.ANCHORARRAY(B82)&lt;&gt;"")*(_xlfn.ANCHORARRAY(C82)&lt;&gt;"")&gt;0</f>
        <v>1</v>
      </c>
      <c r="F82" t="b" cm="1">
        <f t="array" ref="F82">(_xlfn.ANCHORARRAY(B82)&lt;&gt;"")*(_xlfn.ANCHORARRAY(D82)&lt;&gt;"")&gt;0</f>
        <v>1</v>
      </c>
    </row>
    <row r="83" spans="1:6" x14ac:dyDescent="0.2">
      <c r="A83" s="2" t="str">
        <f>SPY_raw!A83</f>
        <v>05/14/2025</v>
      </c>
      <c r="B83" s="3" t="str" cm="1">
        <f t="array" ref="B83">_xlfn.XLOOKUP(_xlfn.ANCHORARRAY(A83),SPY_raw!A:A,SPY_raw!E:E,"")</f>
        <v>"587.59"</v>
      </c>
      <c r="C83" s="3" t="str" cm="1">
        <f t="array" ref="C83">_xlfn.XLOOKUP(_xlfn.ANCHORARRAY(A83),IVV_raw!A:A,IVV_raw!E:E,"")</f>
        <v>"590.28"</v>
      </c>
      <c r="D83" s="3" cm="1">
        <f t="array" ref="D83">_xlfn.XLOOKUP(_xlfn.ANCHORARRAY(A83),EEM_raw!A:A,EEM_raw!E:E,"")</f>
        <v>46.31</v>
      </c>
      <c r="E83" t="b" cm="1">
        <f t="array" ref="E83">(_xlfn.ANCHORARRAY(B83)&lt;&gt;"")*(_xlfn.ANCHORARRAY(C83)&lt;&gt;"")&gt;0</f>
        <v>1</v>
      </c>
      <c r="F83" t="b" cm="1">
        <f t="array" ref="F83">(_xlfn.ANCHORARRAY(B83)&lt;&gt;"")*(_xlfn.ANCHORARRAY(D83)&lt;&gt;"")&gt;0</f>
        <v>1</v>
      </c>
    </row>
    <row r="84" spans="1:6" x14ac:dyDescent="0.2">
      <c r="A84" s="2" t="str">
        <f>SPY_raw!A84</f>
        <v>05/13/2025</v>
      </c>
      <c r="B84" s="3" t="str" cm="1">
        <f t="array" ref="B84">_xlfn.XLOOKUP(_xlfn.ANCHORARRAY(A84),SPY_raw!A:A,SPY_raw!E:E,"")</f>
        <v>"586.84"</v>
      </c>
      <c r="C84" s="3" t="str" cm="1">
        <f t="array" ref="C84">_xlfn.XLOOKUP(_xlfn.ANCHORARRAY(A84),IVV_raw!A:A,IVV_raw!E:E,"")</f>
        <v>"589.94"</v>
      </c>
      <c r="D84" s="3" cm="1">
        <f t="array" ref="D84">_xlfn.XLOOKUP(_xlfn.ANCHORARRAY(A84),EEM_raw!A:A,EEM_raw!E:E,"")</f>
        <v>45.96</v>
      </c>
      <c r="E84" t="b" cm="1">
        <f t="array" ref="E84">(_xlfn.ANCHORARRAY(B84)&lt;&gt;"")*(_xlfn.ANCHORARRAY(C84)&lt;&gt;"")&gt;0</f>
        <v>1</v>
      </c>
      <c r="F84" t="b" cm="1">
        <f t="array" ref="F84">(_xlfn.ANCHORARRAY(B84)&lt;&gt;"")*(_xlfn.ANCHORARRAY(D84)&lt;&gt;"")&gt;0</f>
        <v>1</v>
      </c>
    </row>
    <row r="85" spans="1:6" x14ac:dyDescent="0.2">
      <c r="A85" s="2">
        <f>SPY_raw!A85</f>
        <v>45996</v>
      </c>
      <c r="B85" s="3" t="str" cm="1">
        <f t="array" ref="B85">_xlfn.XLOOKUP(_xlfn.ANCHORARRAY(A85),SPY_raw!A:A,SPY_raw!E:E,"")</f>
        <v>"582.99"</v>
      </c>
      <c r="C85" s="3" t="str" cm="1">
        <f t="array" ref="C85">_xlfn.XLOOKUP(_xlfn.ANCHORARRAY(A85),IVV_raw!A:A,IVV_raw!E:E,"")</f>
        <v>"585.71"</v>
      </c>
      <c r="D85" s="3" cm="1">
        <f t="array" ref="D85">_xlfn.XLOOKUP(_xlfn.ANCHORARRAY(A85),EEM_raw!A:A,EEM_raw!E:E,"")</f>
        <v>45.88</v>
      </c>
      <c r="E85" t="b" cm="1">
        <f t="array" ref="E85">(_xlfn.ANCHORARRAY(B85)&lt;&gt;"")*(_xlfn.ANCHORARRAY(C85)&lt;&gt;"")&gt;0</f>
        <v>1</v>
      </c>
      <c r="F85" t="b" cm="1">
        <f t="array" ref="F85">(_xlfn.ANCHORARRAY(B85)&lt;&gt;"")*(_xlfn.ANCHORARRAY(D85)&lt;&gt;"")&gt;0</f>
        <v>1</v>
      </c>
    </row>
    <row r="86" spans="1:6" x14ac:dyDescent="0.2">
      <c r="A86" s="2">
        <f>SPY_raw!A86</f>
        <v>45905</v>
      </c>
      <c r="B86" s="3" t="str" cm="1">
        <f t="array" ref="B86">_xlfn.XLOOKUP(_xlfn.ANCHORARRAY(A86),SPY_raw!A:A,SPY_raw!E:E,"")</f>
        <v>"564.34"</v>
      </c>
      <c r="C86" s="3" t="str" cm="1">
        <f t="array" ref="C86">_xlfn.XLOOKUP(_xlfn.ANCHORARRAY(A86),IVV_raw!A:A,IVV_raw!E:E,"")</f>
        <v>"566.89"</v>
      </c>
      <c r="D86" s="3" cm="1">
        <f t="array" ref="D86">_xlfn.XLOOKUP(_xlfn.ANCHORARRAY(A86),EEM_raw!A:A,EEM_raw!E:E,"")</f>
        <v>44.91</v>
      </c>
      <c r="E86" t="b" cm="1">
        <f t="array" ref="E86">(_xlfn.ANCHORARRAY(B86)&lt;&gt;"")*(_xlfn.ANCHORARRAY(C86)&lt;&gt;"")&gt;0</f>
        <v>1</v>
      </c>
      <c r="F86" t="b" cm="1">
        <f t="array" ref="F86">(_xlfn.ANCHORARRAY(B86)&lt;&gt;"")*(_xlfn.ANCHORARRAY(D86)&lt;&gt;"")&gt;0</f>
        <v>1</v>
      </c>
    </row>
    <row r="87" spans="1:6" x14ac:dyDescent="0.2">
      <c r="A87" s="2">
        <f>SPY_raw!A87</f>
        <v>45874</v>
      </c>
      <c r="B87" s="3" t="str" cm="1">
        <f t="array" ref="B87">_xlfn.XLOOKUP(_xlfn.ANCHORARRAY(A87),SPY_raw!A:A,SPY_raw!E:E,"")</f>
        <v>"565.06"</v>
      </c>
      <c r="C87" s="3" t="str" cm="1">
        <f t="array" ref="C87">_xlfn.XLOOKUP(_xlfn.ANCHORARRAY(A87),IVV_raw!A:A,IVV_raw!E:E,"")</f>
        <v>"567.33"</v>
      </c>
      <c r="D87" s="3" cm="1">
        <f t="array" ref="D87">_xlfn.XLOOKUP(_xlfn.ANCHORARRAY(A87),EEM_raw!A:A,EEM_raw!E:E,"")</f>
        <v>44.61</v>
      </c>
      <c r="E87" t="b" cm="1">
        <f t="array" ref="E87">(_xlfn.ANCHORARRAY(B87)&lt;&gt;"")*(_xlfn.ANCHORARRAY(C87)&lt;&gt;"")&gt;0</f>
        <v>1</v>
      </c>
      <c r="F87" t="b" cm="1">
        <f t="array" ref="F87">(_xlfn.ANCHORARRAY(B87)&lt;&gt;"")*(_xlfn.ANCHORARRAY(D87)&lt;&gt;"")&gt;0</f>
        <v>1</v>
      </c>
    </row>
    <row r="88" spans="1:6" x14ac:dyDescent="0.2">
      <c r="A88" s="2">
        <f>SPY_raw!A88</f>
        <v>45843</v>
      </c>
      <c r="B88" s="3" t="str" cm="1">
        <f t="array" ref="B88">_xlfn.XLOOKUP(_xlfn.ANCHORARRAY(A88),SPY_raw!A:A,SPY_raw!E:E,"")</f>
        <v>"561.15"</v>
      </c>
      <c r="C88" s="3" t="str" cm="1">
        <f t="array" ref="C88">_xlfn.XLOOKUP(_xlfn.ANCHORARRAY(A88),IVV_raw!A:A,IVV_raw!E:E,"")</f>
        <v>"563.77"</v>
      </c>
      <c r="D88" s="3" cm="1">
        <f t="array" ref="D88">_xlfn.XLOOKUP(_xlfn.ANCHORARRAY(A88),EEM_raw!A:A,EEM_raw!E:E,"")</f>
        <v>44.64</v>
      </c>
      <c r="E88" t="b" cm="1">
        <f t="array" ref="E88">(_xlfn.ANCHORARRAY(B88)&lt;&gt;"")*(_xlfn.ANCHORARRAY(C88)&lt;&gt;"")&gt;0</f>
        <v>1</v>
      </c>
      <c r="F88" t="b" cm="1">
        <f t="array" ref="F88">(_xlfn.ANCHORARRAY(B88)&lt;&gt;"")*(_xlfn.ANCHORARRAY(D88)&lt;&gt;"")&gt;0</f>
        <v>1</v>
      </c>
    </row>
    <row r="89" spans="1:6" x14ac:dyDescent="0.2">
      <c r="A89" s="2">
        <f>SPY_raw!A89</f>
        <v>45813</v>
      </c>
      <c r="B89" s="3" t="str" cm="1">
        <f t="array" ref="B89">_xlfn.XLOOKUP(_xlfn.ANCHORARRAY(A89),SPY_raw!A:A,SPY_raw!E:E,"")</f>
        <v>"558.80"</v>
      </c>
      <c r="C89" s="3" t="str" cm="1">
        <f t="array" ref="C89">_xlfn.XLOOKUP(_xlfn.ANCHORARRAY(A89),IVV_raw!A:A,IVV_raw!E:E,"")</f>
        <v>"561.54"</v>
      </c>
      <c r="D89" s="3" cm="1">
        <f t="array" ref="D89">_xlfn.XLOOKUP(_xlfn.ANCHORARRAY(A89),EEM_raw!A:A,EEM_raw!E:E,"")</f>
        <v>45.16</v>
      </c>
      <c r="E89" t="b" cm="1">
        <f t="array" ref="E89">(_xlfn.ANCHORARRAY(B89)&lt;&gt;"")*(_xlfn.ANCHORARRAY(C89)&lt;&gt;"")&gt;0</f>
        <v>1</v>
      </c>
      <c r="F89" t="b" cm="1">
        <f t="array" ref="F89">(_xlfn.ANCHORARRAY(B89)&lt;&gt;"")*(_xlfn.ANCHORARRAY(D89)&lt;&gt;"")&gt;0</f>
        <v>1</v>
      </c>
    </row>
    <row r="90" spans="1:6" x14ac:dyDescent="0.2">
      <c r="A90" s="2">
        <f>SPY_raw!A90</f>
        <v>45782</v>
      </c>
      <c r="B90" s="3" t="str" cm="1">
        <f t="array" ref="B90">_xlfn.XLOOKUP(_xlfn.ANCHORARRAY(A90),SPY_raw!A:A,SPY_raw!E:E,"")</f>
        <v>"563.51"</v>
      </c>
      <c r="C90" s="3" t="str" cm="1">
        <f t="array" ref="C90">_xlfn.XLOOKUP(_xlfn.ANCHORARRAY(A90),IVV_raw!A:A,IVV_raw!E:E,"")</f>
        <v>"566.17"</v>
      </c>
      <c r="D90" s="3" cm="1">
        <f t="array" ref="D90">_xlfn.XLOOKUP(_xlfn.ANCHORARRAY(A90),EEM_raw!A:A,EEM_raw!E:E,"")</f>
        <v>45.34</v>
      </c>
      <c r="E90" t="b" cm="1">
        <f t="array" ref="E90">(_xlfn.ANCHORARRAY(B90)&lt;&gt;"")*(_xlfn.ANCHORARRAY(C90)&lt;&gt;"")&gt;0</f>
        <v>1</v>
      </c>
      <c r="F90" t="b" cm="1">
        <f t="array" ref="F90">(_xlfn.ANCHORARRAY(B90)&lt;&gt;"")*(_xlfn.ANCHORARRAY(D90)&lt;&gt;"")&gt;0</f>
        <v>1</v>
      </c>
    </row>
    <row r="91" spans="1:6" x14ac:dyDescent="0.2">
      <c r="A91" s="2">
        <f>SPY_raw!A91</f>
        <v>45693</v>
      </c>
      <c r="B91" s="3" t="str" cm="1">
        <f t="array" ref="B91">_xlfn.XLOOKUP(_xlfn.ANCHORARRAY(A91),SPY_raw!A:A,SPY_raw!E:E,"")</f>
        <v>"566.76"</v>
      </c>
      <c r="C91" s="3" t="str" cm="1">
        <f t="array" ref="C91">_xlfn.XLOOKUP(_xlfn.ANCHORARRAY(A91),IVV_raw!A:A,IVV_raw!E:E,"")</f>
        <v>"569.34"</v>
      </c>
      <c r="D91" s="3" cm="1">
        <f t="array" ref="D91">_xlfn.XLOOKUP(_xlfn.ANCHORARRAY(A91),EEM_raw!A:A,EEM_raw!E:E,"")</f>
        <v>45</v>
      </c>
      <c r="E91" t="b" cm="1">
        <f t="array" ref="E91">(_xlfn.ANCHORARRAY(B91)&lt;&gt;"")*(_xlfn.ANCHORARRAY(C91)&lt;&gt;"")&gt;0</f>
        <v>1</v>
      </c>
      <c r="F91" t="b" cm="1">
        <f t="array" ref="F91">(_xlfn.ANCHORARRAY(B91)&lt;&gt;"")*(_xlfn.ANCHORARRAY(D91)&lt;&gt;"")&gt;0</f>
        <v>1</v>
      </c>
    </row>
    <row r="92" spans="1:6" x14ac:dyDescent="0.2">
      <c r="A92" s="2">
        <f>SPY_raw!A92</f>
        <v>45662</v>
      </c>
      <c r="B92" s="3" t="str" cm="1">
        <f t="array" ref="B92">_xlfn.XLOOKUP(_xlfn.ANCHORARRAY(A92),SPY_raw!A:A,SPY_raw!E:E,"")</f>
        <v>"558.47"</v>
      </c>
      <c r="C92" s="3" t="str" cm="1">
        <f t="array" ref="C92">_xlfn.XLOOKUP(_xlfn.ANCHORARRAY(A92),IVV_raw!A:A,IVV_raw!E:E,"")</f>
        <v>"561.11"</v>
      </c>
      <c r="D92" s="3" cm="1">
        <f t="array" ref="D92">_xlfn.XLOOKUP(_xlfn.ANCHORARRAY(A92),EEM_raw!A:A,EEM_raw!E:E,"")</f>
        <v>43.75</v>
      </c>
      <c r="E92" t="b" cm="1">
        <f t="array" ref="E92">(_xlfn.ANCHORARRAY(B92)&lt;&gt;"")*(_xlfn.ANCHORARRAY(C92)&lt;&gt;"")&gt;0</f>
        <v>1</v>
      </c>
      <c r="F92" t="b" cm="1">
        <f t="array" ref="F92">(_xlfn.ANCHORARRAY(B92)&lt;&gt;"")*(_xlfn.ANCHORARRAY(D92)&lt;&gt;"")&gt;0</f>
        <v>1</v>
      </c>
    </row>
    <row r="93" spans="1:6" x14ac:dyDescent="0.2">
      <c r="A93" s="2" t="str">
        <f>SPY_raw!A93</f>
        <v>04/30/2025</v>
      </c>
      <c r="B93" s="3" t="str" cm="1">
        <f t="array" ref="B93">_xlfn.XLOOKUP(_xlfn.ANCHORARRAY(A93),SPY_raw!A:A,SPY_raw!E:E,"")</f>
        <v>"554.54"</v>
      </c>
      <c r="C93" s="3" t="str" cm="1">
        <f t="array" ref="C93">_xlfn.XLOOKUP(_xlfn.ANCHORARRAY(A93),IVV_raw!A:A,IVV_raw!E:E,"")</f>
        <v>"557.96"</v>
      </c>
      <c r="D93" s="3" cm="1">
        <f t="array" ref="D93">_xlfn.XLOOKUP(_xlfn.ANCHORARRAY(A93),EEM_raw!A:A,EEM_raw!E:E,"")</f>
        <v>43.76</v>
      </c>
      <c r="E93" t="b" cm="1">
        <f t="array" ref="E93">(_xlfn.ANCHORARRAY(B93)&lt;&gt;"")*(_xlfn.ANCHORARRAY(C93)&lt;&gt;"")&gt;0</f>
        <v>1</v>
      </c>
      <c r="F93" t="b" cm="1">
        <f t="array" ref="F93">(_xlfn.ANCHORARRAY(B93)&lt;&gt;"")*(_xlfn.ANCHORARRAY(D93)&lt;&gt;"")&gt;0</f>
        <v>1</v>
      </c>
    </row>
    <row r="94" spans="1:6" x14ac:dyDescent="0.2">
      <c r="A94" s="2" t="str">
        <f>SPY_raw!A94</f>
        <v>04/29/2025</v>
      </c>
      <c r="B94" s="3" t="str" cm="1">
        <f t="array" ref="B94">_xlfn.XLOOKUP(_xlfn.ANCHORARRAY(A94),SPY_raw!A:A,SPY_raw!E:E,"")</f>
        <v>"554.32"</v>
      </c>
      <c r="C94" s="3" t="str" cm="1">
        <f t="array" ref="C94">_xlfn.XLOOKUP(_xlfn.ANCHORARRAY(A94),IVV_raw!A:A,IVV_raw!E:E,"")</f>
        <v>"556.95"</v>
      </c>
      <c r="D94" s="3" cm="1">
        <f t="array" ref="D94">_xlfn.XLOOKUP(_xlfn.ANCHORARRAY(A94),EEM_raw!A:A,EEM_raw!E:E,"")</f>
        <v>43.65</v>
      </c>
      <c r="E94" t="b" cm="1">
        <f t="array" ref="E94">(_xlfn.ANCHORARRAY(B94)&lt;&gt;"")*(_xlfn.ANCHORARRAY(C94)&lt;&gt;"")&gt;0</f>
        <v>1</v>
      </c>
      <c r="F94" t="b" cm="1">
        <f t="array" ref="F94">(_xlfn.ANCHORARRAY(B94)&lt;&gt;"")*(_xlfn.ANCHORARRAY(D94)&lt;&gt;"")&gt;0</f>
        <v>1</v>
      </c>
    </row>
    <row r="95" spans="1:6" x14ac:dyDescent="0.2">
      <c r="A95" s="2" t="str">
        <f>SPY_raw!A95</f>
        <v>04/28/2025</v>
      </c>
      <c r="B95" s="3" t="str" cm="1">
        <f t="array" ref="B95">_xlfn.XLOOKUP(_xlfn.ANCHORARRAY(A95),SPY_raw!A:A,SPY_raw!E:E,"")</f>
        <v>"550.85"</v>
      </c>
      <c r="C95" s="3" t="str" cm="1">
        <f t="array" ref="C95">_xlfn.XLOOKUP(_xlfn.ANCHORARRAY(A95),IVV_raw!A:A,IVV_raw!E:E,"")</f>
        <v>"553.43"</v>
      </c>
      <c r="D95" s="3" cm="1">
        <f t="array" ref="D95">_xlfn.XLOOKUP(_xlfn.ANCHORARRAY(A95),EEM_raw!A:A,EEM_raw!E:E,"")</f>
        <v>43.53</v>
      </c>
      <c r="E95" t="b" cm="1">
        <f t="array" ref="E95">(_xlfn.ANCHORARRAY(B95)&lt;&gt;"")*(_xlfn.ANCHORARRAY(C95)&lt;&gt;"")&gt;0</f>
        <v>1</v>
      </c>
      <c r="F95" t="b" cm="1">
        <f t="array" ref="F95">(_xlfn.ANCHORARRAY(B95)&lt;&gt;"")*(_xlfn.ANCHORARRAY(D95)&lt;&gt;"")&gt;0</f>
        <v>1</v>
      </c>
    </row>
    <row r="96" spans="1:6" x14ac:dyDescent="0.2">
      <c r="A96" s="2" t="str">
        <f>SPY_raw!A96</f>
        <v>04/25/2025</v>
      </c>
      <c r="B96" s="3" t="str" cm="1">
        <f t="array" ref="B96">_xlfn.XLOOKUP(_xlfn.ANCHORARRAY(A96),SPY_raw!A:A,SPY_raw!E:E,"")</f>
        <v>"550.64"</v>
      </c>
      <c r="C96" s="3" t="str" cm="1">
        <f t="array" ref="C96">_xlfn.XLOOKUP(_xlfn.ANCHORARRAY(A96),IVV_raw!A:A,IVV_raw!E:E,"")</f>
        <v>"553.19"</v>
      </c>
      <c r="D96" s="3" cm="1">
        <f t="array" ref="D96">_xlfn.XLOOKUP(_xlfn.ANCHORARRAY(A96),EEM_raw!A:A,EEM_raw!E:E,"")</f>
        <v>43.45</v>
      </c>
      <c r="E96" t="b" cm="1">
        <f t="array" ref="E96">(_xlfn.ANCHORARRAY(B96)&lt;&gt;"")*(_xlfn.ANCHORARRAY(C96)&lt;&gt;"")&gt;0</f>
        <v>1</v>
      </c>
      <c r="F96" t="b" cm="1">
        <f t="array" ref="F96">(_xlfn.ANCHORARRAY(B96)&lt;&gt;"")*(_xlfn.ANCHORARRAY(D96)&lt;&gt;"")&gt;0</f>
        <v>1</v>
      </c>
    </row>
    <row r="97" spans="1:6" x14ac:dyDescent="0.2">
      <c r="A97" s="2" t="str">
        <f>SPY_raw!A97</f>
        <v>04/24/2025</v>
      </c>
      <c r="B97" s="3" t="str" cm="1">
        <f t="array" ref="B97">_xlfn.XLOOKUP(_xlfn.ANCHORARRAY(A97),SPY_raw!A:A,SPY_raw!E:E,"")</f>
        <v>"546.69"</v>
      </c>
      <c r="C97" s="3" t="str" cm="1">
        <f t="array" ref="C97">_xlfn.XLOOKUP(_xlfn.ANCHORARRAY(A97),IVV_raw!A:A,IVV_raw!E:E,"")</f>
        <v>"549.22"</v>
      </c>
      <c r="D97" s="3" cm="1">
        <f t="array" ref="D97">_xlfn.XLOOKUP(_xlfn.ANCHORARRAY(A97),EEM_raw!A:A,EEM_raw!E:E,"")</f>
        <v>43.53</v>
      </c>
      <c r="E97" t="b" cm="1">
        <f t="array" ref="E97">(_xlfn.ANCHORARRAY(B97)&lt;&gt;"")*(_xlfn.ANCHORARRAY(C97)&lt;&gt;"")&gt;0</f>
        <v>1</v>
      </c>
      <c r="F97" t="b" cm="1">
        <f t="array" ref="F97">(_xlfn.ANCHORARRAY(B97)&lt;&gt;"")*(_xlfn.ANCHORARRAY(D97)&lt;&gt;"")&gt;0</f>
        <v>1</v>
      </c>
    </row>
    <row r="98" spans="1:6" x14ac:dyDescent="0.2">
      <c r="A98" s="2" t="str">
        <f>SPY_raw!A98</f>
        <v>04/23/2025</v>
      </c>
      <c r="B98" s="3" t="str" cm="1">
        <f t="array" ref="B98">_xlfn.XLOOKUP(_xlfn.ANCHORARRAY(A98),SPY_raw!A:A,SPY_raw!E:E,"")</f>
        <v>"535.42"</v>
      </c>
      <c r="C98" s="3" t="str" cm="1">
        <f t="array" ref="C98">_xlfn.XLOOKUP(_xlfn.ANCHORARRAY(A98),IVV_raw!A:A,IVV_raw!E:E,"")</f>
        <v>"537.85"</v>
      </c>
      <c r="D98" s="3" cm="1">
        <f t="array" ref="D98">_xlfn.XLOOKUP(_xlfn.ANCHORARRAY(A98),EEM_raw!A:A,EEM_raw!E:E,"")</f>
        <v>43.03</v>
      </c>
      <c r="E98" t="b" cm="1">
        <f t="array" ref="E98">(_xlfn.ANCHORARRAY(B98)&lt;&gt;"")*(_xlfn.ANCHORARRAY(C98)&lt;&gt;"")&gt;0</f>
        <v>1</v>
      </c>
      <c r="F98" t="b" cm="1">
        <f t="array" ref="F98">(_xlfn.ANCHORARRAY(B98)&lt;&gt;"")*(_xlfn.ANCHORARRAY(D98)&lt;&gt;"")&gt;0</f>
        <v>1</v>
      </c>
    </row>
    <row r="99" spans="1:6" x14ac:dyDescent="0.2">
      <c r="A99" s="2" t="str">
        <f>SPY_raw!A99</f>
        <v>04/22/2025</v>
      </c>
      <c r="B99" s="3" t="str" cm="1">
        <f t="array" ref="B99">_xlfn.XLOOKUP(_xlfn.ANCHORARRAY(A99),SPY_raw!A:A,SPY_raw!E:E,"")</f>
        <v>"527.25"</v>
      </c>
      <c r="C99" s="3" t="str" cm="1">
        <f t="array" ref="C99">_xlfn.XLOOKUP(_xlfn.ANCHORARRAY(A99),IVV_raw!A:A,IVV_raw!E:E,"")</f>
        <v>"529.38"</v>
      </c>
      <c r="D99" s="3" cm="1">
        <f t="array" ref="D99">_xlfn.XLOOKUP(_xlfn.ANCHORARRAY(A99),EEM_raw!A:A,EEM_raw!E:E,"")</f>
        <v>42.54</v>
      </c>
      <c r="E99" t="b" cm="1">
        <f t="array" ref="E99">(_xlfn.ANCHORARRAY(B99)&lt;&gt;"")*(_xlfn.ANCHORARRAY(C99)&lt;&gt;"")&gt;0</f>
        <v>1</v>
      </c>
      <c r="F99" t="b" cm="1">
        <f t="array" ref="F99">(_xlfn.ANCHORARRAY(B99)&lt;&gt;"")*(_xlfn.ANCHORARRAY(D99)&lt;&gt;"")&gt;0</f>
        <v>1</v>
      </c>
    </row>
    <row r="100" spans="1:6" x14ac:dyDescent="0.2">
      <c r="A100" s="2" t="str">
        <f>SPY_raw!A100</f>
        <v>04/21/2025</v>
      </c>
      <c r="B100" s="3" t="str" cm="1">
        <f t="array" ref="B100">_xlfn.XLOOKUP(_xlfn.ANCHORARRAY(A100),SPY_raw!A:A,SPY_raw!E:E,"")</f>
        <v>"513.88"</v>
      </c>
      <c r="C100" s="3" t="str" cm="1">
        <f t="array" ref="C100">_xlfn.XLOOKUP(_xlfn.ANCHORARRAY(A100),IVV_raw!A:A,IVV_raw!E:E,"")</f>
        <v>"516.38"</v>
      </c>
      <c r="D100" s="3" cm="1">
        <f t="array" ref="D100">_xlfn.XLOOKUP(_xlfn.ANCHORARRAY(A100),EEM_raw!A:A,EEM_raw!E:E,"")</f>
        <v>41.91</v>
      </c>
      <c r="E100" t="b" cm="1">
        <f t="array" ref="E100">(_xlfn.ANCHORARRAY(B100)&lt;&gt;"")*(_xlfn.ANCHORARRAY(C100)&lt;&gt;"")&gt;0</f>
        <v>1</v>
      </c>
      <c r="F100" t="b" cm="1">
        <f t="array" ref="F100">(_xlfn.ANCHORARRAY(B100)&lt;&gt;"")*(_xlfn.ANCHORARRAY(D100)&lt;&gt;"")&gt;0</f>
        <v>1</v>
      </c>
    </row>
    <row r="101" spans="1:6" x14ac:dyDescent="0.2">
      <c r="A101" s="2" t="str">
        <f>SPY_raw!A101</f>
        <v>04/17/2025</v>
      </c>
      <c r="B101" s="3" t="str" cm="1">
        <f t="array" ref="B101">_xlfn.XLOOKUP(_xlfn.ANCHORARRAY(A101),SPY_raw!A:A,SPY_raw!E:E,"")</f>
        <v>"526.41"</v>
      </c>
      <c r="C101" s="3" t="str" cm="1">
        <f t="array" ref="C101">_xlfn.XLOOKUP(_xlfn.ANCHORARRAY(A101),IVV_raw!A:A,IVV_raw!E:E,"")</f>
        <v>"528.67"</v>
      </c>
      <c r="D101" s="3" cm="1">
        <f t="array" ref="D101">_xlfn.XLOOKUP(_xlfn.ANCHORARRAY(A101),EEM_raw!A:A,EEM_raw!E:E,"")</f>
        <v>41.92</v>
      </c>
      <c r="E101" t="b" cm="1">
        <f t="array" ref="E101">(_xlfn.ANCHORARRAY(B101)&lt;&gt;"")*(_xlfn.ANCHORARRAY(C101)&lt;&gt;"")&gt;0</f>
        <v>1</v>
      </c>
      <c r="F101" t="b" cm="1">
        <f t="array" ref="F101">(_xlfn.ANCHORARRAY(B101)&lt;&gt;"")*(_xlfn.ANCHORARRAY(D101)&lt;&gt;"")&gt;0</f>
        <v>1</v>
      </c>
    </row>
    <row r="102" spans="1:6" x14ac:dyDescent="0.2">
      <c r="A102" s="2" t="str">
        <f>SPY_raw!A102</f>
        <v>04/16/2025</v>
      </c>
      <c r="B102" s="3" t="str" cm="1">
        <f t="array" ref="B102">_xlfn.XLOOKUP(_xlfn.ANCHORARRAY(A102),SPY_raw!A:A,SPY_raw!E:E,"")</f>
        <v>"525.66"</v>
      </c>
      <c r="C102" s="3" t="str" cm="1">
        <f t="array" ref="C102">_xlfn.XLOOKUP(_xlfn.ANCHORARRAY(A102),IVV_raw!A:A,IVV_raw!E:E,"")</f>
        <v>"528.14"</v>
      </c>
      <c r="D102" s="3" cm="1">
        <f t="array" ref="D102">_xlfn.XLOOKUP(_xlfn.ANCHORARRAY(A102),EEM_raw!A:A,EEM_raw!E:E,"")</f>
        <v>41.6</v>
      </c>
      <c r="E102" t="b" cm="1">
        <f t="array" ref="E102">(_xlfn.ANCHORARRAY(B102)&lt;&gt;"")*(_xlfn.ANCHORARRAY(C102)&lt;&gt;"")&gt;0</f>
        <v>1</v>
      </c>
      <c r="F102" t="b" cm="1">
        <f t="array" ref="F102">(_xlfn.ANCHORARRAY(B102)&lt;&gt;"")*(_xlfn.ANCHORARRAY(D102)&lt;&gt;"")&gt;0</f>
        <v>1</v>
      </c>
    </row>
    <row r="103" spans="1:6" x14ac:dyDescent="0.2">
      <c r="A103" s="2" t="str">
        <f>SPY_raw!A103</f>
        <v>04/15/2025</v>
      </c>
      <c r="B103" s="3" t="str" cm="1">
        <f t="array" ref="B103">_xlfn.XLOOKUP(_xlfn.ANCHORARRAY(A103),SPY_raw!A:A,SPY_raw!E:E,"")</f>
        <v>"537.61"</v>
      </c>
      <c r="C103" s="3" t="str" cm="1">
        <f t="array" ref="C103">_xlfn.XLOOKUP(_xlfn.ANCHORARRAY(A103),IVV_raw!A:A,IVV_raw!E:E,"")</f>
        <v>"540.19"</v>
      </c>
      <c r="D103" s="3" cm="1">
        <f t="array" ref="D103">_xlfn.XLOOKUP(_xlfn.ANCHORARRAY(A103),EEM_raw!A:A,EEM_raw!E:E,"")</f>
        <v>42.09</v>
      </c>
      <c r="E103" t="b" cm="1">
        <f t="array" ref="E103">(_xlfn.ANCHORARRAY(B103)&lt;&gt;"")*(_xlfn.ANCHORARRAY(C103)&lt;&gt;"")&gt;0</f>
        <v>1</v>
      </c>
      <c r="F103" t="b" cm="1">
        <f t="array" ref="F103">(_xlfn.ANCHORARRAY(B103)&lt;&gt;"")*(_xlfn.ANCHORARRAY(D103)&lt;&gt;"")&gt;0</f>
        <v>1</v>
      </c>
    </row>
    <row r="104" spans="1:6" x14ac:dyDescent="0.2">
      <c r="A104" s="2" t="str">
        <f>SPY_raw!A104</f>
        <v>04/14/2025</v>
      </c>
      <c r="B104" s="3" t="str" cm="1">
        <f t="array" ref="B104">_xlfn.XLOOKUP(_xlfn.ANCHORARRAY(A104),SPY_raw!A:A,SPY_raw!E:E,"")</f>
        <v>"539.12"</v>
      </c>
      <c r="C104" s="3" t="str" cm="1">
        <f t="array" ref="C104">_xlfn.XLOOKUP(_xlfn.ANCHORARRAY(A104),IVV_raw!A:A,IVV_raw!E:E,"")</f>
        <v>"541.52"</v>
      </c>
      <c r="D104" s="3" cm="1">
        <f t="array" ref="D104">_xlfn.XLOOKUP(_xlfn.ANCHORARRAY(A104),EEM_raw!A:A,EEM_raw!E:E,"")</f>
        <v>42.13</v>
      </c>
      <c r="E104" t="b" cm="1">
        <f t="array" ref="E104">(_xlfn.ANCHORARRAY(B104)&lt;&gt;"")*(_xlfn.ANCHORARRAY(C104)&lt;&gt;"")&gt;0</f>
        <v>1</v>
      </c>
      <c r="F104" t="b" cm="1">
        <f t="array" ref="F104">(_xlfn.ANCHORARRAY(B104)&lt;&gt;"")*(_xlfn.ANCHORARRAY(D104)&lt;&gt;"")&gt;0</f>
        <v>1</v>
      </c>
    </row>
    <row r="105" spans="1:6" x14ac:dyDescent="0.2">
      <c r="A105" s="2">
        <f>SPY_raw!A105</f>
        <v>45965</v>
      </c>
      <c r="B105" s="3" t="str" cm="1">
        <f t="array" ref="B105">_xlfn.XLOOKUP(_xlfn.ANCHORARRAY(A105),SPY_raw!A:A,SPY_raw!E:E,"")</f>
        <v>"533.94"</v>
      </c>
      <c r="C105" s="3" t="str" cm="1">
        <f t="array" ref="C105">_xlfn.XLOOKUP(_xlfn.ANCHORARRAY(A105),IVV_raw!A:A,IVV_raw!E:E,"")</f>
        <v>"536.98"</v>
      </c>
      <c r="D105" s="3" cm="1">
        <f t="array" ref="D105">_xlfn.XLOOKUP(_xlfn.ANCHORARRAY(A105),EEM_raw!A:A,EEM_raw!E:E,"")</f>
        <v>41.75</v>
      </c>
      <c r="E105" t="b" cm="1">
        <f t="array" ref="E105">(_xlfn.ANCHORARRAY(B105)&lt;&gt;"")*(_xlfn.ANCHORARRAY(C105)&lt;&gt;"")&gt;0</f>
        <v>1</v>
      </c>
      <c r="F105" t="b" cm="1">
        <f t="array" ref="F105">(_xlfn.ANCHORARRAY(B105)&lt;&gt;"")*(_xlfn.ANCHORARRAY(D105)&lt;&gt;"")&gt;0</f>
        <v>1</v>
      </c>
    </row>
    <row r="106" spans="1:6" x14ac:dyDescent="0.2">
      <c r="A106" s="2">
        <f>SPY_raw!A106</f>
        <v>45934</v>
      </c>
      <c r="B106" s="3" t="str" cm="1">
        <f t="array" ref="B106">_xlfn.XLOOKUP(_xlfn.ANCHORARRAY(A106),SPY_raw!A:A,SPY_raw!E:E,"")</f>
        <v>"524.58"</v>
      </c>
      <c r="C106" s="3" t="str" cm="1">
        <f t="array" ref="C106">_xlfn.XLOOKUP(_xlfn.ANCHORARRAY(A106),IVV_raw!A:A,IVV_raw!E:E,"")</f>
        <v>"527.06"</v>
      </c>
      <c r="D106" s="3" cm="1">
        <f t="array" ref="D106">_xlfn.XLOOKUP(_xlfn.ANCHORARRAY(A106),EEM_raw!A:A,EEM_raw!E:E,"")</f>
        <v>40.479999999999997</v>
      </c>
      <c r="E106" t="b" cm="1">
        <f t="array" ref="E106">(_xlfn.ANCHORARRAY(B106)&lt;&gt;"")*(_xlfn.ANCHORARRAY(C106)&lt;&gt;"")&gt;0</f>
        <v>1</v>
      </c>
      <c r="F106" t="b" cm="1">
        <f t="array" ref="F106">(_xlfn.ANCHORARRAY(B106)&lt;&gt;"")*(_xlfn.ANCHORARRAY(D106)&lt;&gt;"")&gt;0</f>
        <v>1</v>
      </c>
    </row>
    <row r="107" spans="1:6" x14ac:dyDescent="0.2">
      <c r="A107" s="2">
        <f>SPY_raw!A107</f>
        <v>45904</v>
      </c>
      <c r="B107" s="3" t="str" cm="1">
        <f t="array" ref="B107">_xlfn.XLOOKUP(_xlfn.ANCHORARRAY(A107),SPY_raw!A:A,SPY_raw!E:E,"")</f>
        <v>"548.62"</v>
      </c>
      <c r="C107" s="3" t="str" cm="1">
        <f t="array" ref="C107">_xlfn.XLOOKUP(_xlfn.ANCHORARRAY(A107),IVV_raw!A:A,IVV_raw!E:E,"")</f>
        <v>"546.25"</v>
      </c>
      <c r="D107" s="3" cm="1">
        <f t="array" ref="D107">_xlfn.XLOOKUP(_xlfn.ANCHORARRAY(A107),EEM_raw!A:A,EEM_raw!E:E,"")</f>
        <v>41.19</v>
      </c>
      <c r="E107" t="b" cm="1">
        <f t="array" ref="E107">(_xlfn.ANCHORARRAY(B107)&lt;&gt;"")*(_xlfn.ANCHORARRAY(C107)&lt;&gt;"")&gt;0</f>
        <v>1</v>
      </c>
      <c r="F107" t="b" cm="1">
        <f t="array" ref="F107">(_xlfn.ANCHORARRAY(B107)&lt;&gt;"")*(_xlfn.ANCHORARRAY(D107)&lt;&gt;"")&gt;0</f>
        <v>1</v>
      </c>
    </row>
    <row r="108" spans="1:6" x14ac:dyDescent="0.2">
      <c r="A108" s="2">
        <f>SPY_raw!A108</f>
        <v>45873</v>
      </c>
      <c r="B108" s="3" t="str" cm="1">
        <f t="array" ref="B108">_xlfn.XLOOKUP(_xlfn.ANCHORARRAY(A108),SPY_raw!A:A,SPY_raw!E:E,"")</f>
        <v>"496.48"</v>
      </c>
      <c r="C108" s="3" t="str" cm="1">
        <f t="array" ref="C108">_xlfn.XLOOKUP(_xlfn.ANCHORARRAY(A108),IVV_raw!A:A,IVV_raw!E:E,"")</f>
        <v>"498.80"</v>
      </c>
      <c r="D108" s="3" cm="1">
        <f t="array" ref="D108">_xlfn.XLOOKUP(_xlfn.ANCHORARRAY(A108),EEM_raw!A:A,EEM_raw!E:E,"")</f>
        <v>38.520000000000003</v>
      </c>
      <c r="E108" t="b" cm="1">
        <f t="array" ref="E108">(_xlfn.ANCHORARRAY(B108)&lt;&gt;"")*(_xlfn.ANCHORARRAY(C108)&lt;&gt;"")&gt;0</f>
        <v>1</v>
      </c>
      <c r="F108" t="b" cm="1">
        <f t="array" ref="F108">(_xlfn.ANCHORARRAY(B108)&lt;&gt;"")*(_xlfn.ANCHORARRAY(D108)&lt;&gt;"")&gt;0</f>
        <v>1</v>
      </c>
    </row>
    <row r="109" spans="1:6" x14ac:dyDescent="0.2">
      <c r="A109" s="2">
        <f>SPY_raw!A109</f>
        <v>45842</v>
      </c>
      <c r="B109" s="3" t="str" cm="1">
        <f t="array" ref="B109">_xlfn.XLOOKUP(_xlfn.ANCHORARRAY(A109),SPY_raw!A:A,SPY_raw!E:E,"")</f>
        <v>"504.38"</v>
      </c>
      <c r="C109" s="3" t="str" cm="1">
        <f t="array" ref="C109">_xlfn.XLOOKUP(_xlfn.ANCHORARRAY(A109),IVV_raw!A:A,IVV_raw!E:E,"")</f>
        <v>"506.38"</v>
      </c>
      <c r="D109" s="3" cm="1">
        <f t="array" ref="D109">_xlfn.XLOOKUP(_xlfn.ANCHORARRAY(A109),EEM_raw!A:A,EEM_raw!E:E,"")</f>
        <v>39.07</v>
      </c>
      <c r="E109" t="b" cm="1">
        <f t="array" ref="E109">(_xlfn.ANCHORARRAY(B109)&lt;&gt;"")*(_xlfn.ANCHORARRAY(C109)&lt;&gt;"")&gt;0</f>
        <v>1</v>
      </c>
      <c r="F109" t="b" cm="1">
        <f t="array" ref="F109">(_xlfn.ANCHORARRAY(B109)&lt;&gt;"")*(_xlfn.ANCHORARRAY(D109)&lt;&gt;"")&gt;0</f>
        <v>1</v>
      </c>
    </row>
    <row r="110" spans="1:6" x14ac:dyDescent="0.2">
      <c r="A110" s="2">
        <f>SPY_raw!A110</f>
        <v>45751</v>
      </c>
      <c r="B110" s="3" t="str" cm="1">
        <f t="array" ref="B110">_xlfn.XLOOKUP(_xlfn.ANCHORARRAY(A110),SPY_raw!A:A,SPY_raw!E:E,"")</f>
        <v>"505.28"</v>
      </c>
      <c r="C110" s="3" t="str" cm="1">
        <f t="array" ref="C110">_xlfn.XLOOKUP(_xlfn.ANCHORARRAY(A110),IVV_raw!A:A,IVV_raw!E:E,"")</f>
        <v>"507.61"</v>
      </c>
      <c r="D110" s="3" cm="1">
        <f t="array" ref="D110">_xlfn.XLOOKUP(_xlfn.ANCHORARRAY(A110),EEM_raw!A:A,EEM_raw!E:E,"")</f>
        <v>40.58</v>
      </c>
      <c r="E110" t="b" cm="1">
        <f t="array" ref="E110">(_xlfn.ANCHORARRAY(B110)&lt;&gt;"")*(_xlfn.ANCHORARRAY(C110)&lt;&gt;"")&gt;0</f>
        <v>1</v>
      </c>
      <c r="F110" t="b" cm="1">
        <f t="array" ref="F110">(_xlfn.ANCHORARRAY(B110)&lt;&gt;"")*(_xlfn.ANCHORARRAY(D110)&lt;&gt;"")&gt;0</f>
        <v>1</v>
      </c>
    </row>
    <row r="111" spans="1:6" x14ac:dyDescent="0.2">
      <c r="A111" s="2">
        <f>SPY_raw!A111</f>
        <v>45720</v>
      </c>
      <c r="B111" s="3" t="str" cm="1">
        <f t="array" ref="B111">_xlfn.XLOOKUP(_xlfn.ANCHORARRAY(A111),SPY_raw!A:A,SPY_raw!E:E,"")</f>
        <v>"536.70"</v>
      </c>
      <c r="C111" s="3" t="str" cm="1">
        <f t="array" ref="C111">_xlfn.XLOOKUP(_xlfn.ANCHORARRAY(A111),IVV_raw!A:A,IVV_raw!E:E,"")</f>
        <v>"540.07"</v>
      </c>
      <c r="D111" s="3" cm="1">
        <f t="array" ref="D111">_xlfn.XLOOKUP(_xlfn.ANCHORARRAY(A111),EEM_raw!A:A,EEM_raw!E:E,"")</f>
        <v>42.97</v>
      </c>
      <c r="E111" t="b" cm="1">
        <f t="array" ref="E111">(_xlfn.ANCHORARRAY(B111)&lt;&gt;"")*(_xlfn.ANCHORARRAY(C111)&lt;&gt;"")&gt;0</f>
        <v>1</v>
      </c>
      <c r="F111" t="b" cm="1">
        <f t="array" ref="F111">(_xlfn.ANCHORARRAY(B111)&lt;&gt;"")*(_xlfn.ANCHORARRAY(D111)&lt;&gt;"")&gt;0</f>
        <v>1</v>
      </c>
    </row>
    <row r="112" spans="1:6" x14ac:dyDescent="0.2">
      <c r="A112" s="2">
        <f>SPY_raw!A112</f>
        <v>45692</v>
      </c>
      <c r="B112" s="3" t="str" cm="1">
        <f t="array" ref="B112">_xlfn.XLOOKUP(_xlfn.ANCHORARRAY(A112),SPY_raw!A:A,SPY_raw!E:E,"")</f>
        <v>"564.52"</v>
      </c>
      <c r="C112" s="3" t="str" cm="1">
        <f t="array" ref="C112">_xlfn.XLOOKUP(_xlfn.ANCHORARRAY(A112),IVV_raw!A:A,IVV_raw!E:E,"")</f>
        <v>"567.20"</v>
      </c>
      <c r="D112" s="3" cm="1">
        <f t="array" ref="D112">_xlfn.XLOOKUP(_xlfn.ANCHORARRAY(A112),EEM_raw!A:A,EEM_raw!E:E,"")</f>
        <v>43.9</v>
      </c>
      <c r="E112" t="b" cm="1">
        <f t="array" ref="E112">(_xlfn.ANCHORARRAY(B112)&lt;&gt;"")*(_xlfn.ANCHORARRAY(C112)&lt;&gt;"")&gt;0</f>
        <v>1</v>
      </c>
      <c r="F112" t="b" cm="1">
        <f t="array" ref="F112">(_xlfn.ANCHORARRAY(B112)&lt;&gt;"")*(_xlfn.ANCHORARRAY(D112)&lt;&gt;"")&gt;0</f>
        <v>1</v>
      </c>
    </row>
    <row r="113" spans="1:6" x14ac:dyDescent="0.2">
      <c r="A113" s="2">
        <f>SPY_raw!A113</f>
        <v>45661</v>
      </c>
      <c r="B113" s="3" t="str" cm="1">
        <f t="array" ref="B113">_xlfn.XLOOKUP(_xlfn.ANCHORARRAY(A113),SPY_raw!A:A,SPY_raw!E:E,"")</f>
        <v>"560.97"</v>
      </c>
      <c r="C113" s="3" t="str" cm="1">
        <f t="array" ref="C113">_xlfn.XLOOKUP(_xlfn.ANCHORARRAY(A113),IVV_raw!A:A,IVV_raw!E:E,"")</f>
        <v>"563.78"</v>
      </c>
      <c r="D113" s="3" cm="1">
        <f t="array" ref="D113">_xlfn.XLOOKUP(_xlfn.ANCHORARRAY(A113),EEM_raw!A:A,EEM_raw!E:E,"")</f>
        <v>43.84</v>
      </c>
      <c r="E113" t="b" cm="1">
        <f t="array" ref="E113">(_xlfn.ANCHORARRAY(B113)&lt;&gt;"")*(_xlfn.ANCHORARRAY(C113)&lt;&gt;"")&gt;0</f>
        <v>1</v>
      </c>
      <c r="F113" t="b" cm="1">
        <f t="array" ref="F113">(_xlfn.ANCHORARRAY(B113)&lt;&gt;"")*(_xlfn.ANCHORARRAY(D113)&lt;&gt;"")&gt;0</f>
        <v>1</v>
      </c>
    </row>
    <row r="114" spans="1:6" x14ac:dyDescent="0.2">
      <c r="A114" s="2" t="str">
        <f>SPY_raw!A114</f>
        <v>03/31/2025</v>
      </c>
      <c r="B114" s="3" t="str" cm="1">
        <f t="array" ref="B114">_xlfn.XLOOKUP(_xlfn.ANCHORARRAY(A114),SPY_raw!A:A,SPY_raw!E:E,"")</f>
        <v>"559.39"</v>
      </c>
      <c r="C114" s="3" t="str" cm="1">
        <f t="array" ref="C114">_xlfn.XLOOKUP(_xlfn.ANCHORARRAY(A114),IVV_raw!A:A,IVV_raw!E:E,"")</f>
        <v>"561.90"</v>
      </c>
      <c r="D114" s="3" cm="1">
        <f t="array" ref="D114">_xlfn.XLOOKUP(_xlfn.ANCHORARRAY(A114),EEM_raw!A:A,EEM_raw!E:E,"")</f>
        <v>43.7</v>
      </c>
      <c r="E114" t="b" cm="1">
        <f t="array" ref="E114">(_xlfn.ANCHORARRAY(B114)&lt;&gt;"")*(_xlfn.ANCHORARRAY(C114)&lt;&gt;"")&gt;0</f>
        <v>1</v>
      </c>
      <c r="F114" t="b" cm="1">
        <f t="array" ref="F114">(_xlfn.ANCHORARRAY(B114)&lt;&gt;"")*(_xlfn.ANCHORARRAY(D114)&lt;&gt;"")&gt;0</f>
        <v>1</v>
      </c>
    </row>
    <row r="115" spans="1:6" x14ac:dyDescent="0.2">
      <c r="A115" s="2" t="str">
        <f>SPY_raw!A115</f>
        <v>03/28/2025</v>
      </c>
      <c r="B115" s="3" t="str" cm="1">
        <f t="array" ref="B115">_xlfn.XLOOKUP(_xlfn.ANCHORARRAY(A115),SPY_raw!A:A,SPY_raw!E:E,"")</f>
        <v>"555.66"</v>
      </c>
      <c r="C115" s="3" t="str" cm="1">
        <f t="array" ref="C115">_xlfn.XLOOKUP(_xlfn.ANCHORARRAY(A115),IVV_raw!A:A,IVV_raw!E:E,"")</f>
        <v>"558.12"</v>
      </c>
      <c r="D115" s="3" cm="1">
        <f t="array" ref="D115">_xlfn.XLOOKUP(_xlfn.ANCHORARRAY(A115),EEM_raw!A:A,EEM_raw!E:E,"")</f>
        <v>43.77</v>
      </c>
      <c r="E115" t="b" cm="1">
        <f t="array" ref="E115">(_xlfn.ANCHORARRAY(B115)&lt;&gt;"")*(_xlfn.ANCHORARRAY(C115)&lt;&gt;"")&gt;0</f>
        <v>1</v>
      </c>
      <c r="F115" t="b" cm="1">
        <f t="array" ref="F115">(_xlfn.ANCHORARRAY(B115)&lt;&gt;"")*(_xlfn.ANCHORARRAY(D115)&lt;&gt;"")&gt;0</f>
        <v>1</v>
      </c>
    </row>
    <row r="116" spans="1:6" x14ac:dyDescent="0.2">
      <c r="A116" s="2" t="str">
        <f>SPY_raw!A116</f>
        <v>03/27/2025</v>
      </c>
      <c r="B116" s="3" t="str" cm="1">
        <f t="array" ref="B116">_xlfn.XLOOKUP(_xlfn.ANCHORARRAY(A116),SPY_raw!A:A,SPY_raw!E:E,"")</f>
        <v>"567.08"</v>
      </c>
      <c r="C116" s="3" t="str" cm="1">
        <f t="array" ref="C116">_xlfn.XLOOKUP(_xlfn.ANCHORARRAY(A116),IVV_raw!A:A,IVV_raw!E:E,"")</f>
        <v>"569.62"</v>
      </c>
      <c r="D116" s="3" cm="1">
        <f t="array" ref="D116">_xlfn.XLOOKUP(_xlfn.ANCHORARRAY(A116),EEM_raw!A:A,EEM_raw!E:E,"")</f>
        <v>44.6</v>
      </c>
      <c r="E116" t="b" cm="1">
        <f t="array" ref="E116">(_xlfn.ANCHORARRAY(B116)&lt;&gt;"")*(_xlfn.ANCHORARRAY(C116)&lt;&gt;"")&gt;0</f>
        <v>1</v>
      </c>
      <c r="F116" t="b" cm="1">
        <f t="array" ref="F116">(_xlfn.ANCHORARRAY(B116)&lt;&gt;"")*(_xlfn.ANCHORARRAY(D116)&lt;&gt;"")&gt;0</f>
        <v>1</v>
      </c>
    </row>
    <row r="117" spans="1:6" x14ac:dyDescent="0.2">
      <c r="A117" s="2" t="str">
        <f>SPY_raw!A117</f>
        <v>03/26/2025</v>
      </c>
      <c r="B117" s="3" t="str" cm="1">
        <f t="array" ref="B117">_xlfn.XLOOKUP(_xlfn.ANCHORARRAY(A117),SPY_raw!A:A,SPY_raw!E:E,"")</f>
        <v>"568.59"</v>
      </c>
      <c r="C117" s="3" t="str" cm="1">
        <f t="array" ref="C117">_xlfn.XLOOKUP(_xlfn.ANCHORARRAY(A117),IVV_raw!A:A,IVV_raw!E:E,"")</f>
        <v>"571.42"</v>
      </c>
      <c r="D117" s="3" cm="1">
        <f t="array" ref="D117">_xlfn.XLOOKUP(_xlfn.ANCHORARRAY(A117),EEM_raw!A:A,EEM_raw!E:E,"")</f>
        <v>44.38</v>
      </c>
      <c r="E117" t="b" cm="1">
        <f t="array" ref="E117">(_xlfn.ANCHORARRAY(B117)&lt;&gt;"")*(_xlfn.ANCHORARRAY(C117)&lt;&gt;"")&gt;0</f>
        <v>1</v>
      </c>
      <c r="F117" t="b" cm="1">
        <f t="array" ref="F117">(_xlfn.ANCHORARRAY(B117)&lt;&gt;"")*(_xlfn.ANCHORARRAY(D117)&lt;&gt;"")&gt;0</f>
        <v>1</v>
      </c>
    </row>
    <row r="118" spans="1:6" x14ac:dyDescent="0.2">
      <c r="A118" s="2" t="str">
        <f>SPY_raw!A118</f>
        <v>03/25/2025</v>
      </c>
      <c r="B118" s="3" t="str" cm="1">
        <f t="array" ref="B118">_xlfn.XLOOKUP(_xlfn.ANCHORARRAY(A118),SPY_raw!A:A,SPY_raw!E:E,"")</f>
        <v>"575.46"</v>
      </c>
      <c r="C118" s="3" t="str" cm="1">
        <f t="array" ref="C118">_xlfn.XLOOKUP(_xlfn.ANCHORARRAY(A118),IVV_raw!A:A,IVV_raw!E:E,"")</f>
        <v>"577.96"</v>
      </c>
      <c r="D118" s="3" cm="1">
        <f t="array" ref="D118">_xlfn.XLOOKUP(_xlfn.ANCHORARRAY(A118),EEM_raw!A:A,EEM_raw!E:E,"")</f>
        <v>44.65</v>
      </c>
      <c r="E118" t="b" cm="1">
        <f t="array" ref="E118">(_xlfn.ANCHORARRAY(B118)&lt;&gt;"")*(_xlfn.ANCHORARRAY(C118)&lt;&gt;"")&gt;0</f>
        <v>1</v>
      </c>
      <c r="F118" t="b" cm="1">
        <f t="array" ref="F118">(_xlfn.ANCHORARRAY(B118)&lt;&gt;"")*(_xlfn.ANCHORARRAY(D118)&lt;&gt;"")&gt;0</f>
        <v>1</v>
      </c>
    </row>
    <row r="119" spans="1:6" x14ac:dyDescent="0.2">
      <c r="A119" s="2" t="str">
        <f>SPY_raw!A119</f>
        <v>03/24/2025</v>
      </c>
      <c r="B119" s="3" t="str" cm="1">
        <f t="array" ref="B119">_xlfn.XLOOKUP(_xlfn.ANCHORARRAY(A119),SPY_raw!A:A,SPY_raw!E:E,"")</f>
        <v>"574.08"</v>
      </c>
      <c r="C119" s="3" t="str" cm="1">
        <f t="array" ref="C119">_xlfn.XLOOKUP(_xlfn.ANCHORARRAY(A119),IVV_raw!A:A,IVV_raw!E:E,"")</f>
        <v>"576.72"</v>
      </c>
      <c r="D119" s="3" cm="1">
        <f t="array" ref="D119">_xlfn.XLOOKUP(_xlfn.ANCHORARRAY(A119),EEM_raw!A:A,EEM_raw!E:E,"")</f>
        <v>44.78</v>
      </c>
      <c r="E119" t="b" cm="1">
        <f t="array" ref="E119">(_xlfn.ANCHORARRAY(B119)&lt;&gt;"")*(_xlfn.ANCHORARRAY(C119)&lt;&gt;"")&gt;0</f>
        <v>1</v>
      </c>
      <c r="F119" t="b" cm="1">
        <f t="array" ref="F119">(_xlfn.ANCHORARRAY(B119)&lt;&gt;"")*(_xlfn.ANCHORARRAY(D119)&lt;&gt;"")&gt;0</f>
        <v>1</v>
      </c>
    </row>
    <row r="120" spans="1:6" x14ac:dyDescent="0.2">
      <c r="A120" s="2" t="str">
        <f>SPY_raw!A120</f>
        <v>03/21/2025</v>
      </c>
      <c r="B120" s="3" t="str" cm="1">
        <f t="array" ref="B120">_xlfn.XLOOKUP(_xlfn.ANCHORARRAY(A120),SPY_raw!A:A,SPY_raw!E:E,"")</f>
        <v>"563.98"</v>
      </c>
      <c r="C120" s="3" t="str" cm="1">
        <f t="array" ref="C120">_xlfn.XLOOKUP(_xlfn.ANCHORARRAY(A120),IVV_raw!A:A,IVV_raw!E:E,"")</f>
        <v>"566.58"</v>
      </c>
      <c r="D120" s="3" cm="1">
        <f t="array" ref="D120">_xlfn.XLOOKUP(_xlfn.ANCHORARRAY(A120),EEM_raw!A:A,EEM_raw!E:E,"")</f>
        <v>44.58</v>
      </c>
      <c r="E120" t="b" cm="1">
        <f t="array" ref="E120">(_xlfn.ANCHORARRAY(B120)&lt;&gt;"")*(_xlfn.ANCHORARRAY(C120)&lt;&gt;"")&gt;0</f>
        <v>1</v>
      </c>
      <c r="F120" t="b" cm="1">
        <f t="array" ref="F120">(_xlfn.ANCHORARRAY(B120)&lt;&gt;"")*(_xlfn.ANCHORARRAY(D120)&lt;&gt;"")&gt;0</f>
        <v>1</v>
      </c>
    </row>
    <row r="121" spans="1:6" x14ac:dyDescent="0.2">
      <c r="A121" s="2" t="str">
        <f>SPY_raw!A121</f>
        <v>03/20/2025</v>
      </c>
      <c r="B121" s="3" t="str" cm="1">
        <f t="array" ref="B121">_xlfn.XLOOKUP(_xlfn.ANCHORARRAY(A121),SPY_raw!A:A,SPY_raw!E:E,"")</f>
        <v>"565.49"</v>
      </c>
      <c r="C121" s="3" t="str" cm="1">
        <f t="array" ref="C121">_xlfn.XLOOKUP(_xlfn.ANCHORARRAY(A121),IVV_raw!A:A,IVV_raw!E:E,"")</f>
        <v>"566.74"</v>
      </c>
      <c r="D121" s="3" cm="1">
        <f t="array" ref="D121">_xlfn.XLOOKUP(_xlfn.ANCHORARRAY(A121),EEM_raw!A:A,EEM_raw!E:E,"")</f>
        <v>44.8</v>
      </c>
      <c r="E121" t="b" cm="1">
        <f t="array" ref="E121">(_xlfn.ANCHORARRAY(B121)&lt;&gt;"")*(_xlfn.ANCHORARRAY(C121)&lt;&gt;"")&gt;0</f>
        <v>1</v>
      </c>
      <c r="F121" t="b" cm="1">
        <f t="array" ref="F121">(_xlfn.ANCHORARRAY(B121)&lt;&gt;"")*(_xlfn.ANCHORARRAY(D121)&lt;&gt;"")&gt;0</f>
        <v>1</v>
      </c>
    </row>
    <row r="122" spans="1:6" x14ac:dyDescent="0.2">
      <c r="A122" s="2" t="str">
        <f>SPY_raw!A122</f>
        <v>03/19/2025</v>
      </c>
      <c r="B122" s="3" t="str" cm="1">
        <f t="array" ref="B122">_xlfn.XLOOKUP(_xlfn.ANCHORARRAY(A122),SPY_raw!A:A,SPY_raw!E:E,"")</f>
        <v>"567.13"</v>
      </c>
      <c r="C122" s="3" t="str" cm="1">
        <f t="array" ref="C122">_xlfn.XLOOKUP(_xlfn.ANCHORARRAY(A122),IVV_raw!A:A,IVV_raw!E:E,"")</f>
        <v>"568.01"</v>
      </c>
      <c r="D122" s="3" cm="1">
        <f t="array" ref="D122">_xlfn.XLOOKUP(_xlfn.ANCHORARRAY(A122),EEM_raw!A:A,EEM_raw!E:E,"")</f>
        <v>45.22</v>
      </c>
      <c r="E122" t="b" cm="1">
        <f t="array" ref="E122">(_xlfn.ANCHORARRAY(B122)&lt;&gt;"")*(_xlfn.ANCHORARRAY(C122)&lt;&gt;"")&gt;0</f>
        <v>1</v>
      </c>
      <c r="F122" t="b" cm="1">
        <f t="array" ref="F122">(_xlfn.ANCHORARRAY(B122)&lt;&gt;"")*(_xlfn.ANCHORARRAY(D122)&lt;&gt;"")&gt;0</f>
        <v>1</v>
      </c>
    </row>
    <row r="123" spans="1:6" x14ac:dyDescent="0.2">
      <c r="A123" s="2" t="str">
        <f>SPY_raw!A123</f>
        <v>03/18/2025</v>
      </c>
      <c r="B123" s="3" t="str" cm="1">
        <f t="array" ref="B123">_xlfn.XLOOKUP(_xlfn.ANCHORARRAY(A123),SPY_raw!A:A,SPY_raw!E:E,"")</f>
        <v>"561.02"</v>
      </c>
      <c r="C123" s="3" t="str" cm="1">
        <f t="array" ref="C123">_xlfn.XLOOKUP(_xlfn.ANCHORARRAY(A123),IVV_raw!A:A,IVV_raw!E:E,"")</f>
        <v>"561.93"</v>
      </c>
      <c r="D123" s="3" cm="1">
        <f t="array" ref="D123">_xlfn.XLOOKUP(_xlfn.ANCHORARRAY(A123),EEM_raw!A:A,EEM_raw!E:E,"")</f>
        <v>45.11</v>
      </c>
      <c r="E123" t="b" cm="1">
        <f t="array" ref="E123">(_xlfn.ANCHORARRAY(B123)&lt;&gt;"")*(_xlfn.ANCHORARRAY(C123)&lt;&gt;"")&gt;0</f>
        <v>1</v>
      </c>
      <c r="F123" t="b" cm="1">
        <f t="array" ref="F123">(_xlfn.ANCHORARRAY(B123)&lt;&gt;"")*(_xlfn.ANCHORARRAY(D123)&lt;&gt;"")&gt;0</f>
        <v>1</v>
      </c>
    </row>
    <row r="124" spans="1:6" x14ac:dyDescent="0.2">
      <c r="A124" s="2" t="str">
        <f>SPY_raw!A124</f>
        <v>03/17/2025</v>
      </c>
      <c r="B124" s="3" t="str" cm="1">
        <f t="array" ref="B124">_xlfn.XLOOKUP(_xlfn.ANCHORARRAY(A124),SPY_raw!A:A,SPY_raw!E:E,"")</f>
        <v>"567.15"</v>
      </c>
      <c r="C124" s="3" t="str" cm="1">
        <f t="array" ref="C124">_xlfn.XLOOKUP(_xlfn.ANCHORARRAY(A124),IVV_raw!A:A,IVV_raw!E:E,"")</f>
        <v>"569.61"</v>
      </c>
      <c r="D124" s="3" cm="1">
        <f t="array" ref="D124">_xlfn.XLOOKUP(_xlfn.ANCHORARRAY(A124),EEM_raw!A:A,EEM_raw!E:E,"")</f>
        <v>45.34</v>
      </c>
      <c r="E124" t="b" cm="1">
        <f t="array" ref="E124">(_xlfn.ANCHORARRAY(B124)&lt;&gt;"")*(_xlfn.ANCHORARRAY(C124)&lt;&gt;"")&gt;0</f>
        <v>1</v>
      </c>
      <c r="F124" t="b" cm="1">
        <f t="array" ref="F124">(_xlfn.ANCHORARRAY(B124)&lt;&gt;"")*(_xlfn.ANCHORARRAY(D124)&lt;&gt;"")&gt;0</f>
        <v>1</v>
      </c>
    </row>
    <row r="125" spans="1:6" x14ac:dyDescent="0.2">
      <c r="A125" s="2" t="str">
        <f>SPY_raw!A125</f>
        <v>03/14/2025</v>
      </c>
      <c r="B125" s="3" t="str" cm="1">
        <f t="array" ref="B125">_xlfn.XLOOKUP(_xlfn.ANCHORARRAY(A125),SPY_raw!A:A,SPY_raw!E:E,"")</f>
        <v>"562.81"</v>
      </c>
      <c r="C125" s="3" t="str" cm="1">
        <f t="array" ref="C125">_xlfn.XLOOKUP(_xlfn.ANCHORARRAY(A125),IVV_raw!A:A,IVV_raw!E:E,"")</f>
        <v>"565.56"</v>
      </c>
      <c r="D125" s="3" cm="1">
        <f t="array" ref="D125">_xlfn.XLOOKUP(_xlfn.ANCHORARRAY(A125),EEM_raw!A:A,EEM_raw!E:E,"")</f>
        <v>44.58</v>
      </c>
      <c r="E125" t="b" cm="1">
        <f t="array" ref="E125">(_xlfn.ANCHORARRAY(B125)&lt;&gt;"")*(_xlfn.ANCHORARRAY(C125)&lt;&gt;"")&gt;0</f>
        <v>1</v>
      </c>
      <c r="F125" t="b" cm="1">
        <f t="array" ref="F125">(_xlfn.ANCHORARRAY(B125)&lt;&gt;"")*(_xlfn.ANCHORARRAY(D125)&lt;&gt;"")&gt;0</f>
        <v>1</v>
      </c>
    </row>
    <row r="126" spans="1:6" x14ac:dyDescent="0.2">
      <c r="A126" s="2" t="str">
        <f>SPY_raw!A126</f>
        <v>03/13/2025</v>
      </c>
      <c r="B126" s="3" t="str" cm="1">
        <f t="array" ref="B126">_xlfn.XLOOKUP(_xlfn.ANCHORARRAY(A126),SPY_raw!A:A,SPY_raw!E:E,"")</f>
        <v>"551.42"</v>
      </c>
      <c r="C126" s="3" t="str" cm="1">
        <f t="array" ref="C126">_xlfn.XLOOKUP(_xlfn.ANCHORARRAY(A126),IVV_raw!A:A,IVV_raw!E:E,"")</f>
        <v>"554.06"</v>
      </c>
      <c r="D126" s="3" cm="1">
        <f t="array" ref="D126">_xlfn.XLOOKUP(_xlfn.ANCHORARRAY(A126),EEM_raw!A:A,EEM_raw!E:E,"")</f>
        <v>43.78</v>
      </c>
      <c r="E126" t="b" cm="1">
        <f t="array" ref="E126">(_xlfn.ANCHORARRAY(B126)&lt;&gt;"")*(_xlfn.ANCHORARRAY(C126)&lt;&gt;"")&gt;0</f>
        <v>1</v>
      </c>
      <c r="F126" t="b" cm="1">
        <f t="array" ref="F126">(_xlfn.ANCHORARRAY(B126)&lt;&gt;"")*(_xlfn.ANCHORARRAY(D126)&lt;&gt;"")&gt;0</f>
        <v>1</v>
      </c>
    </row>
    <row r="127" spans="1:6" x14ac:dyDescent="0.2">
      <c r="A127" s="2">
        <f>SPY_raw!A127</f>
        <v>45994</v>
      </c>
      <c r="B127" s="3" t="str" cm="1">
        <f t="array" ref="B127">_xlfn.XLOOKUP(_xlfn.ANCHORARRAY(A127),SPY_raw!A:A,SPY_raw!E:E,"")</f>
        <v>"558.87"</v>
      </c>
      <c r="C127" s="3" t="str" cm="1">
        <f t="array" ref="C127">_xlfn.XLOOKUP(_xlfn.ANCHORARRAY(A127),IVV_raw!A:A,IVV_raw!E:E,"")</f>
        <v>"561.48"</v>
      </c>
      <c r="D127" s="3" cm="1">
        <f t="array" ref="D127">_xlfn.XLOOKUP(_xlfn.ANCHORARRAY(A127),EEM_raw!A:A,EEM_raw!E:E,"")</f>
        <v>43.96</v>
      </c>
      <c r="E127" t="b" cm="1">
        <f t="array" ref="E127">(_xlfn.ANCHORARRAY(B127)&lt;&gt;"")*(_xlfn.ANCHORARRAY(C127)&lt;&gt;"")&gt;0</f>
        <v>1</v>
      </c>
      <c r="F127" t="b" cm="1">
        <f t="array" ref="F127">(_xlfn.ANCHORARRAY(B127)&lt;&gt;"")*(_xlfn.ANCHORARRAY(D127)&lt;&gt;"")&gt;0</f>
        <v>1</v>
      </c>
    </row>
    <row r="128" spans="1:6" x14ac:dyDescent="0.2">
      <c r="A128" s="2">
        <f>SPY_raw!A128</f>
        <v>45964</v>
      </c>
      <c r="B128" s="3" t="str" cm="1">
        <f t="array" ref="B128">_xlfn.XLOOKUP(_xlfn.ANCHORARRAY(A128),SPY_raw!A:A,SPY_raw!E:E,"")</f>
        <v>"555.92"</v>
      </c>
      <c r="C128" s="3" t="str" cm="1">
        <f t="array" ref="C128">_xlfn.XLOOKUP(_xlfn.ANCHORARRAY(A128),IVV_raw!A:A,IVV_raw!E:E,"")</f>
        <v>"558.64"</v>
      </c>
      <c r="D128" s="3" cm="1">
        <f t="array" ref="D128">_xlfn.XLOOKUP(_xlfn.ANCHORARRAY(A128),EEM_raw!A:A,EEM_raw!E:E,"")</f>
        <v>43.72</v>
      </c>
      <c r="E128" t="b" cm="1">
        <f t="array" ref="E128">(_xlfn.ANCHORARRAY(B128)&lt;&gt;"")*(_xlfn.ANCHORARRAY(C128)&lt;&gt;"")&gt;0</f>
        <v>1</v>
      </c>
      <c r="F128" t="b" cm="1">
        <f t="array" ref="F128">(_xlfn.ANCHORARRAY(B128)&lt;&gt;"")*(_xlfn.ANCHORARRAY(D128)&lt;&gt;"")&gt;0</f>
        <v>1</v>
      </c>
    </row>
    <row r="129" spans="1:6" x14ac:dyDescent="0.2">
      <c r="A129" s="2">
        <f>SPY_raw!A129</f>
        <v>45933</v>
      </c>
      <c r="B129" s="3" t="str" cm="1">
        <f t="array" ref="B129">_xlfn.XLOOKUP(_xlfn.ANCHORARRAY(A129),SPY_raw!A:A,SPY_raw!E:E,"")</f>
        <v>"560.58"</v>
      </c>
      <c r="C129" s="3" t="str" cm="1">
        <f t="array" ref="C129">_xlfn.XLOOKUP(_xlfn.ANCHORARRAY(A129),IVV_raw!A:A,IVV_raw!E:E,"")</f>
        <v>"563.44"</v>
      </c>
      <c r="D129" s="3" cm="1">
        <f t="array" ref="D129">_xlfn.XLOOKUP(_xlfn.ANCHORARRAY(A129),EEM_raw!A:A,EEM_raw!E:E,"")</f>
        <v>43.36</v>
      </c>
      <c r="E129" t="b" cm="1">
        <f t="array" ref="E129">(_xlfn.ANCHORARRAY(B129)&lt;&gt;"")*(_xlfn.ANCHORARRAY(C129)&lt;&gt;"")&gt;0</f>
        <v>1</v>
      </c>
      <c r="F129" t="b" cm="1">
        <f t="array" ref="F129">(_xlfn.ANCHORARRAY(B129)&lt;&gt;"")*(_xlfn.ANCHORARRAY(D129)&lt;&gt;"")&gt;0</f>
        <v>1</v>
      </c>
    </row>
    <row r="130" spans="1:6" x14ac:dyDescent="0.2">
      <c r="A130" s="2">
        <f>SPY_raw!A130</f>
        <v>45841</v>
      </c>
      <c r="B130" s="3" t="str" cm="1">
        <f t="array" ref="B130">_xlfn.XLOOKUP(_xlfn.ANCHORARRAY(A130),SPY_raw!A:A,SPY_raw!E:E,"")</f>
        <v>"575.92"</v>
      </c>
      <c r="C130" s="3" t="str" cm="1">
        <f t="array" ref="C130">_xlfn.XLOOKUP(_xlfn.ANCHORARRAY(A130),IVV_raw!A:A,IVV_raw!E:E,"")</f>
        <v>"578.51"</v>
      </c>
      <c r="D130" s="3" cm="1">
        <f t="array" ref="D130">_xlfn.XLOOKUP(_xlfn.ANCHORARRAY(A130),EEM_raw!A:A,EEM_raw!E:E,"")</f>
        <v>44.42</v>
      </c>
      <c r="E130" t="b" cm="1">
        <f t="array" ref="E130">(_xlfn.ANCHORARRAY(B130)&lt;&gt;"")*(_xlfn.ANCHORARRAY(C130)&lt;&gt;"")&gt;0</f>
        <v>1</v>
      </c>
      <c r="F130" t="b" cm="1">
        <f t="array" ref="F130">(_xlfn.ANCHORARRAY(B130)&lt;&gt;"")*(_xlfn.ANCHORARRAY(D130)&lt;&gt;"")&gt;0</f>
        <v>1</v>
      </c>
    </row>
    <row r="131" spans="1:6" x14ac:dyDescent="0.2">
      <c r="A131" s="2">
        <f>SPY_raw!A131</f>
        <v>45811</v>
      </c>
      <c r="B131" s="3" t="str" cm="1">
        <f t="array" ref="B131">_xlfn.XLOOKUP(_xlfn.ANCHORARRAY(A131),SPY_raw!A:A,SPY_raw!E:E,"")</f>
        <v>"572.71"</v>
      </c>
      <c r="C131" s="3" t="str" cm="1">
        <f t="array" ref="C131">_xlfn.XLOOKUP(_xlfn.ANCHORARRAY(A131),IVV_raw!A:A,IVV_raw!E:E,"")</f>
        <v>"575.54"</v>
      </c>
      <c r="D131" s="3" cm="1">
        <f t="array" ref="D131">_xlfn.XLOOKUP(_xlfn.ANCHORARRAY(A131),EEM_raw!A:A,EEM_raw!E:E,"")</f>
        <v>44.2</v>
      </c>
      <c r="E131" t="b" cm="1">
        <f t="array" ref="E131">(_xlfn.ANCHORARRAY(B131)&lt;&gt;"")*(_xlfn.ANCHORARRAY(C131)&lt;&gt;"")&gt;0</f>
        <v>1</v>
      </c>
      <c r="F131" t="b" cm="1">
        <f t="array" ref="F131">(_xlfn.ANCHORARRAY(B131)&lt;&gt;"")*(_xlfn.ANCHORARRAY(D131)&lt;&gt;"")&gt;0</f>
        <v>1</v>
      </c>
    </row>
    <row r="132" spans="1:6" x14ac:dyDescent="0.2">
      <c r="A132" s="2">
        <f>SPY_raw!A132</f>
        <v>45780</v>
      </c>
      <c r="B132" s="3" t="str" cm="1">
        <f t="array" ref="B132">_xlfn.XLOOKUP(_xlfn.ANCHORARRAY(A132),SPY_raw!A:A,SPY_raw!E:E,"")</f>
        <v>"583.06"</v>
      </c>
      <c r="C132" s="3" t="str" cm="1">
        <f t="array" ref="C132">_xlfn.XLOOKUP(_xlfn.ANCHORARRAY(A132),IVV_raw!A:A,IVV_raw!E:E,"")</f>
        <v>"586.06"</v>
      </c>
      <c r="D132" s="3" cm="1">
        <f t="array" ref="D132">_xlfn.XLOOKUP(_xlfn.ANCHORARRAY(A132),EEM_raw!A:A,EEM_raw!E:E,"")</f>
        <v>44.48</v>
      </c>
      <c r="E132" t="b" cm="1">
        <f t="array" ref="E132">(_xlfn.ANCHORARRAY(B132)&lt;&gt;"")*(_xlfn.ANCHORARRAY(C132)&lt;&gt;"")&gt;0</f>
        <v>1</v>
      </c>
      <c r="F132" t="b" cm="1">
        <f t="array" ref="F132">(_xlfn.ANCHORARRAY(B132)&lt;&gt;"")*(_xlfn.ANCHORARRAY(D132)&lt;&gt;"")&gt;0</f>
        <v>1</v>
      </c>
    </row>
    <row r="133" spans="1:6" x14ac:dyDescent="0.2">
      <c r="A133" s="2">
        <f>SPY_raw!A133</f>
        <v>45750</v>
      </c>
      <c r="B133" s="3" t="str" cm="1">
        <f t="array" ref="B133">_xlfn.XLOOKUP(_xlfn.ANCHORARRAY(A133),SPY_raw!A:A,SPY_raw!E:E,"")</f>
        <v>"576.86"</v>
      </c>
      <c r="C133" s="3" t="str" cm="1">
        <f t="array" ref="C133">_xlfn.XLOOKUP(_xlfn.ANCHORARRAY(A133),IVV_raw!A:A,IVV_raw!E:E,"")</f>
        <v>"579.71"</v>
      </c>
      <c r="D133" s="3" cm="1">
        <f t="array" ref="D133">_xlfn.XLOOKUP(_xlfn.ANCHORARRAY(A133),EEM_raw!A:A,EEM_raw!E:E,"")</f>
        <v>43.19</v>
      </c>
      <c r="E133" t="b" cm="1">
        <f t="array" ref="E133">(_xlfn.ANCHORARRAY(B133)&lt;&gt;"")*(_xlfn.ANCHORARRAY(C133)&lt;&gt;"")&gt;0</f>
        <v>1</v>
      </c>
      <c r="F133" t="b" cm="1">
        <f t="array" ref="F133">(_xlfn.ANCHORARRAY(B133)&lt;&gt;"")*(_xlfn.ANCHORARRAY(D133)&lt;&gt;"")&gt;0</f>
        <v>1</v>
      </c>
    </row>
    <row r="134" spans="1:6" x14ac:dyDescent="0.2">
      <c r="A134" s="2">
        <f>SPY_raw!A134</f>
        <v>45719</v>
      </c>
      <c r="B134" s="3" t="str" cm="1">
        <f t="array" ref="B134">_xlfn.XLOOKUP(_xlfn.ANCHORARRAY(A134),SPY_raw!A:A,SPY_raw!E:E,"")</f>
        <v>"583.77"</v>
      </c>
      <c r="C134" s="3" t="str" cm="1">
        <f t="array" ref="C134">_xlfn.XLOOKUP(_xlfn.ANCHORARRAY(A134),IVV_raw!A:A,IVV_raw!E:E,"")</f>
        <v>"586.79"</v>
      </c>
      <c r="D134" s="3" cm="1">
        <f t="array" ref="D134">_xlfn.XLOOKUP(_xlfn.ANCHORARRAY(A134),EEM_raw!A:A,EEM_raw!E:E,"")</f>
        <v>42.83</v>
      </c>
      <c r="E134" t="b" cm="1">
        <f t="array" ref="E134">(_xlfn.ANCHORARRAY(B134)&lt;&gt;"")*(_xlfn.ANCHORARRAY(C134)&lt;&gt;"")&gt;0</f>
        <v>1</v>
      </c>
      <c r="F134" t="b" cm="1">
        <f t="array" ref="F134">(_xlfn.ANCHORARRAY(B134)&lt;&gt;"")*(_xlfn.ANCHORARRAY(D134)&lt;&gt;"")&gt;0</f>
        <v>1</v>
      </c>
    </row>
    <row r="135" spans="1:6" x14ac:dyDescent="0.2">
      <c r="A135" s="2" t="str">
        <f>SPY_raw!A135</f>
        <v>02/28/2025</v>
      </c>
      <c r="B135" s="3" t="str" cm="1">
        <f t="array" ref="B135">_xlfn.XLOOKUP(_xlfn.ANCHORARRAY(A135),SPY_raw!A:A,SPY_raw!E:E,"")</f>
        <v>"594.18"</v>
      </c>
      <c r="C135" s="3" t="str" cm="1">
        <f t="array" ref="C135">_xlfn.XLOOKUP(_xlfn.ANCHORARRAY(A135),IVV_raw!A:A,IVV_raw!E:E,"")</f>
        <v>"597.04"</v>
      </c>
      <c r="D135" s="3" cm="1">
        <f t="array" ref="D135">_xlfn.XLOOKUP(_xlfn.ANCHORARRAY(A135),EEM_raw!A:A,EEM_raw!E:E,"")</f>
        <v>43.21</v>
      </c>
      <c r="E135" t="b" cm="1">
        <f t="array" ref="E135">(_xlfn.ANCHORARRAY(B135)&lt;&gt;"")*(_xlfn.ANCHORARRAY(C135)&lt;&gt;"")&gt;0</f>
        <v>1</v>
      </c>
      <c r="F135" t="b" cm="1">
        <f t="array" ref="F135">(_xlfn.ANCHORARRAY(B135)&lt;&gt;"")*(_xlfn.ANCHORARRAY(D135)&lt;&gt;"")&gt;0</f>
        <v>1</v>
      </c>
    </row>
    <row r="136" spans="1:6" x14ac:dyDescent="0.2">
      <c r="A136" s="2" t="str">
        <f>SPY_raw!A136</f>
        <v>02/27/2025</v>
      </c>
      <c r="B136" s="3" t="str" cm="1">
        <f t="array" ref="B136">_xlfn.XLOOKUP(_xlfn.ANCHORARRAY(A136),SPY_raw!A:A,SPY_raw!E:E,"")</f>
        <v>"585.05"</v>
      </c>
      <c r="C136" s="3" t="str" cm="1">
        <f t="array" ref="C136">_xlfn.XLOOKUP(_xlfn.ANCHORARRAY(A136),IVV_raw!A:A,IVV_raw!E:E,"")</f>
        <v>"587.78"</v>
      </c>
      <c r="D136" s="3" cm="1">
        <f t="array" ref="D136">_xlfn.XLOOKUP(_xlfn.ANCHORARRAY(A136),EEM_raw!A:A,EEM_raw!E:E,"")</f>
        <v>43.81</v>
      </c>
      <c r="E136" t="b" cm="1">
        <f t="array" ref="E136">(_xlfn.ANCHORARRAY(B136)&lt;&gt;"")*(_xlfn.ANCHORARRAY(C136)&lt;&gt;"")&gt;0</f>
        <v>1</v>
      </c>
      <c r="F136" t="b" cm="1">
        <f t="array" ref="F136">(_xlfn.ANCHORARRAY(B136)&lt;&gt;"")*(_xlfn.ANCHORARRAY(D136)&lt;&gt;"")&gt;0</f>
        <v>1</v>
      </c>
    </row>
    <row r="137" spans="1:6" x14ac:dyDescent="0.2">
      <c r="A137" s="2" t="str">
        <f>SPY_raw!A137</f>
        <v>02/26/2025</v>
      </c>
      <c r="B137" s="3" t="str" cm="1">
        <f t="array" ref="B137">_xlfn.XLOOKUP(_xlfn.ANCHORARRAY(A137),SPY_raw!A:A,SPY_raw!E:E,"")</f>
        <v>"594.54"</v>
      </c>
      <c r="C137" s="3" t="str" cm="1">
        <f t="array" ref="C137">_xlfn.XLOOKUP(_xlfn.ANCHORARRAY(A137),IVV_raw!A:A,IVV_raw!E:E,"")</f>
        <v>"597.28"</v>
      </c>
      <c r="D137" s="3" cm="1">
        <f t="array" ref="D137">_xlfn.XLOOKUP(_xlfn.ANCHORARRAY(A137),EEM_raw!A:A,EEM_raw!E:E,"")</f>
        <v>44.68</v>
      </c>
      <c r="E137" t="b" cm="1">
        <f t="array" ref="E137">(_xlfn.ANCHORARRAY(B137)&lt;&gt;"")*(_xlfn.ANCHORARRAY(C137)&lt;&gt;"")&gt;0</f>
        <v>1</v>
      </c>
      <c r="F137" t="b" cm="1">
        <f t="array" ref="F137">(_xlfn.ANCHORARRAY(B137)&lt;&gt;"")*(_xlfn.ANCHORARRAY(D137)&lt;&gt;"")&gt;0</f>
        <v>1</v>
      </c>
    </row>
    <row r="138" spans="1:6" x14ac:dyDescent="0.2">
      <c r="A138" s="2" t="str">
        <f>SPY_raw!A138</f>
        <v>02/25/2025</v>
      </c>
      <c r="B138" s="3" t="str" cm="1">
        <f t="array" ref="B138">_xlfn.XLOOKUP(_xlfn.ANCHORARRAY(A138),SPY_raw!A:A,SPY_raw!E:E,"")</f>
        <v>"594.24"</v>
      </c>
      <c r="C138" s="3" t="str" cm="1">
        <f t="array" ref="C138">_xlfn.XLOOKUP(_xlfn.ANCHORARRAY(A138),IVV_raw!A:A,IVV_raw!E:E,"")</f>
        <v>"597.08"</v>
      </c>
      <c r="D138" s="3" cm="1">
        <f t="array" ref="D138">_xlfn.XLOOKUP(_xlfn.ANCHORARRAY(A138),EEM_raw!A:A,EEM_raw!E:E,"")</f>
        <v>44.24</v>
      </c>
      <c r="E138" t="b" cm="1">
        <f t="array" ref="E138">(_xlfn.ANCHORARRAY(B138)&lt;&gt;"")*(_xlfn.ANCHORARRAY(C138)&lt;&gt;"")&gt;0</f>
        <v>1</v>
      </c>
      <c r="F138" t="b" cm="1">
        <f t="array" ref="F138">(_xlfn.ANCHORARRAY(B138)&lt;&gt;"")*(_xlfn.ANCHORARRAY(D138)&lt;&gt;"")&gt;0</f>
        <v>1</v>
      </c>
    </row>
    <row r="139" spans="1:6" x14ac:dyDescent="0.2">
      <c r="A139" s="2" t="str">
        <f>SPY_raw!A139</f>
        <v>02/24/2025</v>
      </c>
      <c r="B139" s="3" t="str" cm="1">
        <f t="array" ref="B139">_xlfn.XLOOKUP(_xlfn.ANCHORARRAY(A139),SPY_raw!A:A,SPY_raw!E:E,"")</f>
        <v>"597.21"</v>
      </c>
      <c r="C139" s="3" t="str" cm="1">
        <f t="array" ref="C139">_xlfn.XLOOKUP(_xlfn.ANCHORARRAY(A139),IVV_raw!A:A,IVV_raw!E:E,"")</f>
        <v>"600.00"</v>
      </c>
      <c r="D139" s="3" cm="1">
        <f t="array" ref="D139">_xlfn.XLOOKUP(_xlfn.ANCHORARRAY(A139),EEM_raw!A:A,EEM_raw!E:E,"")</f>
        <v>44.21</v>
      </c>
      <c r="E139" t="b" cm="1">
        <f t="array" ref="E139">(_xlfn.ANCHORARRAY(B139)&lt;&gt;"")*(_xlfn.ANCHORARRAY(C139)&lt;&gt;"")&gt;0</f>
        <v>1</v>
      </c>
      <c r="F139" t="b" cm="1">
        <f t="array" ref="F139">(_xlfn.ANCHORARRAY(B139)&lt;&gt;"")*(_xlfn.ANCHORARRAY(D139)&lt;&gt;"")&gt;0</f>
        <v>1</v>
      </c>
    </row>
    <row r="140" spans="1:6" x14ac:dyDescent="0.2">
      <c r="A140" s="2" t="str">
        <f>SPY_raw!A140</f>
        <v>02/21/2025</v>
      </c>
      <c r="B140" s="3" t="str" cm="1">
        <f t="array" ref="B140">_xlfn.XLOOKUP(_xlfn.ANCHORARRAY(A140),SPY_raw!A:A,SPY_raw!E:E,"")</f>
        <v>"599.94"</v>
      </c>
      <c r="C140" s="3" t="str" cm="1">
        <f t="array" ref="C140">_xlfn.XLOOKUP(_xlfn.ANCHORARRAY(A140),IVV_raw!A:A,IVV_raw!E:E,"")</f>
        <v>"602.87"</v>
      </c>
      <c r="D140" s="3" cm="1">
        <f t="array" ref="D140">_xlfn.XLOOKUP(_xlfn.ANCHORARRAY(A140),EEM_raw!A:A,EEM_raw!E:E,"")</f>
        <v>44.9</v>
      </c>
      <c r="E140" t="b" cm="1">
        <f t="array" ref="E140">(_xlfn.ANCHORARRAY(B140)&lt;&gt;"")*(_xlfn.ANCHORARRAY(C140)&lt;&gt;"")&gt;0</f>
        <v>1</v>
      </c>
      <c r="F140" t="b" cm="1">
        <f t="array" ref="F140">(_xlfn.ANCHORARRAY(B140)&lt;&gt;"")*(_xlfn.ANCHORARRAY(D140)&lt;&gt;"")&gt;0</f>
        <v>1</v>
      </c>
    </row>
    <row r="141" spans="1:6" x14ac:dyDescent="0.2">
      <c r="A141" s="2" t="str">
        <f>SPY_raw!A141</f>
        <v>02/20/2025</v>
      </c>
      <c r="B141" s="3" t="str" cm="1">
        <f t="array" ref="B141">_xlfn.XLOOKUP(_xlfn.ANCHORARRAY(A141),SPY_raw!A:A,SPY_raw!E:E,"")</f>
        <v>"610.38"</v>
      </c>
      <c r="C141" s="3" t="str" cm="1">
        <f t="array" ref="C141">_xlfn.XLOOKUP(_xlfn.ANCHORARRAY(A141),IVV_raw!A:A,IVV_raw!E:E,"")</f>
        <v>"613.46"</v>
      </c>
      <c r="D141" s="3" cm="1">
        <f t="array" ref="D141">_xlfn.XLOOKUP(_xlfn.ANCHORARRAY(A141),EEM_raw!A:A,EEM_raw!E:E,"")</f>
        <v>45.03</v>
      </c>
      <c r="E141" t="b" cm="1">
        <f t="array" ref="E141">(_xlfn.ANCHORARRAY(B141)&lt;&gt;"")*(_xlfn.ANCHORARRAY(C141)&lt;&gt;"")&gt;0</f>
        <v>1</v>
      </c>
      <c r="F141" t="b" cm="1">
        <f t="array" ref="F141">(_xlfn.ANCHORARRAY(B141)&lt;&gt;"")*(_xlfn.ANCHORARRAY(D141)&lt;&gt;"")&gt;0</f>
        <v>1</v>
      </c>
    </row>
    <row r="142" spans="1:6" x14ac:dyDescent="0.2">
      <c r="A142" s="2" t="str">
        <f>SPY_raw!A142</f>
        <v>02/19/2025</v>
      </c>
      <c r="B142" s="3" t="str" cm="1">
        <f t="array" ref="B142">_xlfn.XLOOKUP(_xlfn.ANCHORARRAY(A142),SPY_raw!A:A,SPY_raw!E:E,"")</f>
        <v>"612.93"</v>
      </c>
      <c r="C142" s="3" t="str" cm="1">
        <f t="array" ref="C142">_xlfn.XLOOKUP(_xlfn.ANCHORARRAY(A142),IVV_raw!A:A,IVV_raw!E:E,"")</f>
        <v>"615.85"</v>
      </c>
      <c r="D142" s="3" cm="1">
        <f t="array" ref="D142">_xlfn.XLOOKUP(_xlfn.ANCHORARRAY(A142),EEM_raw!A:A,EEM_raw!E:E,"")</f>
        <v>44.62</v>
      </c>
      <c r="E142" t="b" cm="1">
        <f t="array" ref="E142">(_xlfn.ANCHORARRAY(B142)&lt;&gt;"")*(_xlfn.ANCHORARRAY(C142)&lt;&gt;"")&gt;0</f>
        <v>1</v>
      </c>
      <c r="F142" t="b" cm="1">
        <f t="array" ref="F142">(_xlfn.ANCHORARRAY(B142)&lt;&gt;"")*(_xlfn.ANCHORARRAY(D142)&lt;&gt;"")&gt;0</f>
        <v>1</v>
      </c>
    </row>
    <row r="143" spans="1:6" x14ac:dyDescent="0.2">
      <c r="A143" s="2" t="str">
        <f>SPY_raw!A143</f>
        <v>02/18/2025</v>
      </c>
      <c r="B143" s="3" t="str" cm="1">
        <f t="array" ref="B143">_xlfn.XLOOKUP(_xlfn.ANCHORARRAY(A143),SPY_raw!A:A,SPY_raw!E:E,"")</f>
        <v>"611.49"</v>
      </c>
      <c r="C143" s="3" t="str" cm="1">
        <f t="array" ref="C143">_xlfn.XLOOKUP(_xlfn.ANCHORARRAY(A143),IVV_raw!A:A,IVV_raw!E:E,"")</f>
        <v>"614.48"</v>
      </c>
      <c r="D143" s="3" cm="1">
        <f t="array" ref="D143">_xlfn.XLOOKUP(_xlfn.ANCHORARRAY(A143),EEM_raw!A:A,EEM_raw!E:E,"")</f>
        <v>44.69</v>
      </c>
      <c r="E143" t="b" cm="1">
        <f t="array" ref="E143">(_xlfn.ANCHORARRAY(B143)&lt;&gt;"")*(_xlfn.ANCHORARRAY(C143)&lt;&gt;"")&gt;0</f>
        <v>1</v>
      </c>
      <c r="F143" t="b" cm="1">
        <f t="array" ref="F143">(_xlfn.ANCHORARRAY(B143)&lt;&gt;"")*(_xlfn.ANCHORARRAY(D143)&lt;&gt;"")&gt;0</f>
        <v>1</v>
      </c>
    </row>
    <row r="144" spans="1:6" x14ac:dyDescent="0.2">
      <c r="A144" s="2" t="str">
        <f>SPY_raw!A144</f>
        <v>02/14/2025</v>
      </c>
      <c r="B144" s="3" t="str" cm="1">
        <f t="array" ref="B144">_xlfn.XLOOKUP(_xlfn.ANCHORARRAY(A144),SPY_raw!A:A,SPY_raw!E:E,"")</f>
        <v>"609.70"</v>
      </c>
      <c r="C144" s="3" t="str" cm="1">
        <f t="array" ref="C144">_xlfn.XLOOKUP(_xlfn.ANCHORARRAY(A144),IVV_raw!A:A,IVV_raw!E:E,"")</f>
        <v>"612.68"</v>
      </c>
      <c r="D144" s="3" cm="1">
        <f t="array" ref="D144">_xlfn.XLOOKUP(_xlfn.ANCHORARRAY(A144),EEM_raw!A:A,EEM_raw!E:E,"")</f>
        <v>44.41</v>
      </c>
      <c r="E144" t="b" cm="1">
        <f t="array" ref="E144">(_xlfn.ANCHORARRAY(B144)&lt;&gt;"")*(_xlfn.ANCHORARRAY(C144)&lt;&gt;"")&gt;0</f>
        <v>1</v>
      </c>
      <c r="F144" t="b" cm="1">
        <f t="array" ref="F144">(_xlfn.ANCHORARRAY(B144)&lt;&gt;"")*(_xlfn.ANCHORARRAY(D144)&lt;&gt;"")&gt;0</f>
        <v>1</v>
      </c>
    </row>
    <row r="145" spans="1:6" x14ac:dyDescent="0.2">
      <c r="A145" s="2" t="str">
        <f>SPY_raw!A145</f>
        <v>02/13/2025</v>
      </c>
      <c r="B145" s="3" t="str" cm="1">
        <f t="array" ref="B145">_xlfn.XLOOKUP(_xlfn.ANCHORARRAY(A145),SPY_raw!A:A,SPY_raw!E:E,"")</f>
        <v>"609.73"</v>
      </c>
      <c r="C145" s="3" t="str" cm="1">
        <f t="array" ref="C145">_xlfn.XLOOKUP(_xlfn.ANCHORARRAY(A145),IVV_raw!A:A,IVV_raw!E:E,"")</f>
        <v>"612.67"</v>
      </c>
      <c r="D145" s="3" cm="1">
        <f t="array" ref="D145">_xlfn.XLOOKUP(_xlfn.ANCHORARRAY(A145),EEM_raw!A:A,EEM_raw!E:E,"")</f>
        <v>44.07</v>
      </c>
      <c r="E145" t="b" cm="1">
        <f t="array" ref="E145">(_xlfn.ANCHORARRAY(B145)&lt;&gt;"")*(_xlfn.ANCHORARRAY(C145)&lt;&gt;"")&gt;0</f>
        <v>1</v>
      </c>
      <c r="F145" t="b" cm="1">
        <f t="array" ref="F145">(_xlfn.ANCHORARRAY(B145)&lt;&gt;"")*(_xlfn.ANCHORARRAY(D145)&lt;&gt;"")&gt;0</f>
        <v>1</v>
      </c>
    </row>
    <row r="146" spans="1:6" x14ac:dyDescent="0.2">
      <c r="A146" s="2">
        <f>SPY_raw!A146</f>
        <v>45993</v>
      </c>
      <c r="B146" s="3" t="str" cm="1">
        <f t="array" ref="B146">_xlfn.XLOOKUP(_xlfn.ANCHORARRAY(A146),SPY_raw!A:A,SPY_raw!E:E,"")</f>
        <v>"603.36"</v>
      </c>
      <c r="C146" s="3" t="str" cm="1">
        <f t="array" ref="C146">_xlfn.XLOOKUP(_xlfn.ANCHORARRAY(A146),IVV_raw!A:A,IVV_raw!E:E,"")</f>
        <v>"606.21"</v>
      </c>
      <c r="D146" s="3" cm="1">
        <f t="array" ref="D146">_xlfn.XLOOKUP(_xlfn.ANCHORARRAY(A146),EEM_raw!A:A,EEM_raw!E:E,"")</f>
        <v>43.79</v>
      </c>
      <c r="E146" t="b" cm="1">
        <f t="array" ref="E146">(_xlfn.ANCHORARRAY(B146)&lt;&gt;"")*(_xlfn.ANCHORARRAY(C146)&lt;&gt;"")&gt;0</f>
        <v>1</v>
      </c>
      <c r="F146" t="b" cm="1">
        <f t="array" ref="F146">(_xlfn.ANCHORARRAY(B146)&lt;&gt;"")*(_xlfn.ANCHORARRAY(D146)&lt;&gt;"")&gt;0</f>
        <v>1</v>
      </c>
    </row>
    <row r="147" spans="1:6" x14ac:dyDescent="0.2">
      <c r="A147" s="2">
        <f>SPY_raw!A147</f>
        <v>45963</v>
      </c>
      <c r="B147" s="3" t="str" cm="1">
        <f t="array" ref="B147">_xlfn.XLOOKUP(_xlfn.ANCHORARRAY(A147),SPY_raw!A:A,SPY_raw!E:E,"")</f>
        <v>"605.31"</v>
      </c>
      <c r="C147" s="3" t="str" cm="1">
        <f t="array" ref="C147">_xlfn.XLOOKUP(_xlfn.ANCHORARRAY(A147),IVV_raw!A:A,IVV_raw!E:E,"")</f>
        <v>"608.23"</v>
      </c>
      <c r="D147" s="3" cm="1">
        <f t="array" ref="D147">_xlfn.XLOOKUP(_xlfn.ANCHORARRAY(A147),EEM_raw!A:A,EEM_raw!E:E,"")</f>
        <v>43.55</v>
      </c>
      <c r="E147" t="b" cm="1">
        <f t="array" ref="E147">(_xlfn.ANCHORARRAY(B147)&lt;&gt;"")*(_xlfn.ANCHORARRAY(C147)&lt;&gt;"")&gt;0</f>
        <v>1</v>
      </c>
      <c r="F147" t="b" cm="1">
        <f t="array" ref="F147">(_xlfn.ANCHORARRAY(B147)&lt;&gt;"")*(_xlfn.ANCHORARRAY(D147)&lt;&gt;"")&gt;0</f>
        <v>1</v>
      </c>
    </row>
    <row r="148" spans="1:6" x14ac:dyDescent="0.2">
      <c r="A148" s="2">
        <f>SPY_raw!A148</f>
        <v>45932</v>
      </c>
      <c r="B148" s="3" t="str" cm="1">
        <f t="array" ref="B148">_xlfn.XLOOKUP(_xlfn.ANCHORARRAY(A148),SPY_raw!A:A,SPY_raw!E:E,"")</f>
        <v>"604.85"</v>
      </c>
      <c r="C148" s="3" t="str" cm="1">
        <f t="array" ref="C148">_xlfn.XLOOKUP(_xlfn.ANCHORARRAY(A148),IVV_raw!A:A,IVV_raw!E:E,"")</f>
        <v>"607.75"</v>
      </c>
      <c r="D148" s="3" cm="1">
        <f t="array" ref="D148">_xlfn.XLOOKUP(_xlfn.ANCHORARRAY(A148),EEM_raw!A:A,EEM_raw!E:E,"")</f>
        <v>43.72</v>
      </c>
      <c r="E148" t="b" cm="1">
        <f t="array" ref="E148">(_xlfn.ANCHORARRAY(B148)&lt;&gt;"")*(_xlfn.ANCHORARRAY(C148)&lt;&gt;"")&gt;0</f>
        <v>1</v>
      </c>
      <c r="F148" t="b" cm="1">
        <f t="array" ref="F148">(_xlfn.ANCHORARRAY(B148)&lt;&gt;"")*(_xlfn.ANCHORARRAY(D148)&lt;&gt;"")&gt;0</f>
        <v>1</v>
      </c>
    </row>
    <row r="149" spans="1:6" x14ac:dyDescent="0.2">
      <c r="A149" s="2">
        <f>SPY_raw!A149</f>
        <v>45840</v>
      </c>
      <c r="B149" s="3" t="str" cm="1">
        <f t="array" ref="B149">_xlfn.XLOOKUP(_xlfn.ANCHORARRAY(A149),SPY_raw!A:A,SPY_raw!E:E,"")</f>
        <v>"600.77"</v>
      </c>
      <c r="C149" s="3" t="str" cm="1">
        <f t="array" ref="C149">_xlfn.XLOOKUP(_xlfn.ANCHORARRAY(A149),IVV_raw!A:A,IVV_raw!E:E,"")</f>
        <v>"603.80"</v>
      </c>
      <c r="D149" s="3" cm="1">
        <f t="array" ref="D149">_xlfn.XLOOKUP(_xlfn.ANCHORARRAY(A149),EEM_raw!A:A,EEM_raw!E:E,"")</f>
        <v>43.2</v>
      </c>
      <c r="E149" t="b" cm="1">
        <f t="array" ref="E149">(_xlfn.ANCHORARRAY(B149)&lt;&gt;"")*(_xlfn.ANCHORARRAY(C149)&lt;&gt;"")&gt;0</f>
        <v>1</v>
      </c>
      <c r="F149" t="b" cm="1">
        <f t="array" ref="F149">(_xlfn.ANCHORARRAY(B149)&lt;&gt;"")*(_xlfn.ANCHORARRAY(D149)&lt;&gt;"")&gt;0</f>
        <v>1</v>
      </c>
    </row>
    <row r="150" spans="1:6" x14ac:dyDescent="0.2">
      <c r="A150" s="2">
        <f>SPY_raw!A150</f>
        <v>45810</v>
      </c>
      <c r="B150" s="3" t="str" cm="1">
        <f t="array" ref="B150">_xlfn.XLOOKUP(_xlfn.ANCHORARRAY(A150),SPY_raw!A:A,SPY_raw!E:E,"")</f>
        <v>"606.32"</v>
      </c>
      <c r="C150" s="3" t="str" cm="1">
        <f t="array" ref="C150">_xlfn.XLOOKUP(_xlfn.ANCHORARRAY(A150),IVV_raw!A:A,IVV_raw!E:E,"")</f>
        <v>"609.40"</v>
      </c>
      <c r="D150" s="3" cm="1">
        <f t="array" ref="D150">_xlfn.XLOOKUP(_xlfn.ANCHORARRAY(A150),EEM_raw!A:A,EEM_raw!E:E,"")</f>
        <v>43.24</v>
      </c>
      <c r="E150" t="b" cm="1">
        <f t="array" ref="E150">(_xlfn.ANCHORARRAY(B150)&lt;&gt;"")*(_xlfn.ANCHORARRAY(C150)&lt;&gt;"")&gt;0</f>
        <v>1</v>
      </c>
      <c r="F150" t="b" cm="1">
        <f t="array" ref="F150">(_xlfn.ANCHORARRAY(B150)&lt;&gt;"")*(_xlfn.ANCHORARRAY(D150)&lt;&gt;"")&gt;0</f>
        <v>1</v>
      </c>
    </row>
    <row r="151" spans="1:6" x14ac:dyDescent="0.2">
      <c r="A151" s="2">
        <f>SPY_raw!A151</f>
        <v>45779</v>
      </c>
      <c r="B151" s="3" t="str" cm="1">
        <f t="array" ref="B151">_xlfn.XLOOKUP(_xlfn.ANCHORARRAY(A151),SPY_raw!A:A,SPY_raw!E:E,"")</f>
        <v>"604.22"</v>
      </c>
      <c r="C151" s="3" t="str" cm="1">
        <f t="array" ref="C151">_xlfn.XLOOKUP(_xlfn.ANCHORARRAY(A151),IVV_raw!A:A,IVV_raw!E:E,"")</f>
        <v>"607.17"</v>
      </c>
      <c r="D151" s="3" cm="1">
        <f t="array" ref="D151">_xlfn.XLOOKUP(_xlfn.ANCHORARRAY(A151),EEM_raw!A:A,EEM_raw!E:E,"")</f>
        <v>43.06</v>
      </c>
      <c r="E151" t="b" cm="1">
        <f t="array" ref="E151">(_xlfn.ANCHORARRAY(B151)&lt;&gt;"")*(_xlfn.ANCHORARRAY(C151)&lt;&gt;"")&gt;0</f>
        <v>1</v>
      </c>
      <c r="F151" t="b" cm="1">
        <f t="array" ref="F151">(_xlfn.ANCHORARRAY(B151)&lt;&gt;"")*(_xlfn.ANCHORARRAY(D151)&lt;&gt;"")&gt;0</f>
        <v>1</v>
      </c>
    </row>
    <row r="152" spans="1:6" x14ac:dyDescent="0.2">
      <c r="A152" s="2">
        <f>SPY_raw!A152</f>
        <v>45749</v>
      </c>
      <c r="B152" s="3" t="str" cm="1">
        <f t="array" ref="B152">_xlfn.XLOOKUP(_xlfn.ANCHORARRAY(A152),SPY_raw!A:A,SPY_raw!E:E,"")</f>
        <v>"601.78"</v>
      </c>
      <c r="C152" s="3" t="str" cm="1">
        <f t="array" ref="C152">_xlfn.XLOOKUP(_xlfn.ANCHORARRAY(A152),IVV_raw!A:A,IVV_raw!E:E,"")</f>
        <v>"604.69"</v>
      </c>
      <c r="D152" s="3" cm="1">
        <f t="array" ref="D152">_xlfn.XLOOKUP(_xlfn.ANCHORARRAY(A152),EEM_raw!A:A,EEM_raw!E:E,"")</f>
        <v>43.17</v>
      </c>
      <c r="E152" t="b" cm="1">
        <f t="array" ref="E152">(_xlfn.ANCHORARRAY(B152)&lt;&gt;"")*(_xlfn.ANCHORARRAY(C152)&lt;&gt;"")&gt;0</f>
        <v>1</v>
      </c>
      <c r="F152" t="b" cm="1">
        <f t="array" ref="F152">(_xlfn.ANCHORARRAY(B152)&lt;&gt;"")*(_xlfn.ANCHORARRAY(D152)&lt;&gt;"")&gt;0</f>
        <v>1</v>
      </c>
    </row>
    <row r="153" spans="1:6" x14ac:dyDescent="0.2">
      <c r="A153" s="2">
        <f>SPY_raw!A153</f>
        <v>45718</v>
      </c>
      <c r="B153" s="3" t="str" cm="1">
        <f t="array" ref="B153">_xlfn.XLOOKUP(_xlfn.ANCHORARRAY(A153),SPY_raw!A:A,SPY_raw!E:E,"")</f>
        <v>"597.77"</v>
      </c>
      <c r="C153" s="3" t="str" cm="1">
        <f t="array" ref="C153">_xlfn.XLOOKUP(_xlfn.ANCHORARRAY(A153),IVV_raw!A:A,IVV_raw!E:E,"")</f>
        <v>"600.68"</v>
      </c>
      <c r="D153" s="3" cm="1">
        <f t="array" ref="D153">_xlfn.XLOOKUP(_xlfn.ANCHORARRAY(A153),EEM_raw!A:A,EEM_raw!E:E,"")</f>
        <v>42.41</v>
      </c>
      <c r="E153" t="b" cm="1">
        <f t="array" ref="E153">(_xlfn.ANCHORARRAY(B153)&lt;&gt;"")*(_xlfn.ANCHORARRAY(C153)&lt;&gt;"")&gt;0</f>
        <v>1</v>
      </c>
      <c r="F153" t="b" cm="1">
        <f t="array" ref="F153">(_xlfn.ANCHORARRAY(B153)&lt;&gt;"")*(_xlfn.ANCHORARRAY(D153)&lt;&gt;"")&gt;0</f>
        <v>1</v>
      </c>
    </row>
    <row r="154" spans="1:6" x14ac:dyDescent="0.2">
      <c r="A154" s="2" t="str">
        <f>SPY_raw!A154</f>
        <v>01/31/2025</v>
      </c>
      <c r="B154" s="3" t="str" cm="1">
        <f t="array" ref="B154">_xlfn.XLOOKUP(_xlfn.ANCHORARRAY(A154),SPY_raw!A:A,SPY_raw!E:E,"")</f>
        <v>"601.82"</v>
      </c>
      <c r="C154" s="3" t="str" cm="1">
        <f t="array" ref="C154">_xlfn.XLOOKUP(_xlfn.ANCHORARRAY(A154),IVV_raw!A:A,IVV_raw!E:E,"")</f>
        <v>"604.66"</v>
      </c>
      <c r="D154" s="3" cm="1">
        <f t="array" ref="D154">_xlfn.XLOOKUP(_xlfn.ANCHORARRAY(A154),EEM_raw!A:A,EEM_raw!E:E,"")</f>
        <v>42.72</v>
      </c>
      <c r="E154" t="b" cm="1">
        <f t="array" ref="E154">(_xlfn.ANCHORARRAY(B154)&lt;&gt;"")*(_xlfn.ANCHORARRAY(C154)&lt;&gt;"")&gt;0</f>
        <v>1</v>
      </c>
      <c r="F154" t="b" cm="1">
        <f t="array" ref="F154">(_xlfn.ANCHORARRAY(B154)&lt;&gt;"")*(_xlfn.ANCHORARRAY(D154)&lt;&gt;"")&gt;0</f>
        <v>1</v>
      </c>
    </row>
    <row r="155" spans="1:6" x14ac:dyDescent="0.2">
      <c r="A155" s="2" t="str">
        <f>SPY_raw!A155</f>
        <v>01/30/2025</v>
      </c>
      <c r="B155" s="3" t="str" cm="1">
        <f t="array" ref="B155">_xlfn.XLOOKUP(_xlfn.ANCHORARRAY(A155),SPY_raw!A:A,SPY_raw!E:E,"")</f>
        <v>"605.04"</v>
      </c>
      <c r="C155" s="3" t="str" cm="1">
        <f t="array" ref="C155">_xlfn.XLOOKUP(_xlfn.ANCHORARRAY(A155),IVV_raw!A:A,IVV_raw!E:E,"")</f>
        <v>"607.94"</v>
      </c>
      <c r="D155" s="3" cm="1">
        <f t="array" ref="D155">_xlfn.XLOOKUP(_xlfn.ANCHORARRAY(A155),EEM_raw!A:A,EEM_raw!E:E,"")</f>
        <v>43.21</v>
      </c>
      <c r="E155" t="b" cm="1">
        <f t="array" ref="E155">(_xlfn.ANCHORARRAY(B155)&lt;&gt;"")*(_xlfn.ANCHORARRAY(C155)&lt;&gt;"")&gt;0</f>
        <v>1</v>
      </c>
      <c r="F155" t="b" cm="1">
        <f t="array" ref="F155">(_xlfn.ANCHORARRAY(B155)&lt;&gt;"")*(_xlfn.ANCHORARRAY(D155)&lt;&gt;"")&gt;0</f>
        <v>1</v>
      </c>
    </row>
    <row r="156" spans="1:6" x14ac:dyDescent="0.2">
      <c r="A156" s="2" t="str">
        <f>SPY_raw!A156</f>
        <v>01/29/2025</v>
      </c>
      <c r="B156" s="3" t="str" cm="1">
        <f t="array" ref="B156">_xlfn.XLOOKUP(_xlfn.ANCHORARRAY(A156),SPY_raw!A:A,SPY_raw!E:E,"")</f>
        <v>"601.81"</v>
      </c>
      <c r="C156" s="3" t="str" cm="1">
        <f t="array" ref="C156">_xlfn.XLOOKUP(_xlfn.ANCHORARRAY(A156),IVV_raw!A:A,IVV_raw!E:E,"")</f>
        <v>"604.91"</v>
      </c>
      <c r="D156" s="3" cm="1">
        <f t="array" ref="D156">_xlfn.XLOOKUP(_xlfn.ANCHORARRAY(A156),EEM_raw!A:A,EEM_raw!E:E,"")</f>
        <v>42.49</v>
      </c>
      <c r="E156" t="b" cm="1">
        <f t="array" ref="E156">(_xlfn.ANCHORARRAY(B156)&lt;&gt;"")*(_xlfn.ANCHORARRAY(C156)&lt;&gt;"")&gt;0</f>
        <v>1</v>
      </c>
      <c r="F156" t="b" cm="1">
        <f t="array" ref="F156">(_xlfn.ANCHORARRAY(B156)&lt;&gt;"")*(_xlfn.ANCHORARRAY(D156)&lt;&gt;"")&gt;0</f>
        <v>1</v>
      </c>
    </row>
    <row r="157" spans="1:6" x14ac:dyDescent="0.2">
      <c r="A157" s="2" t="str">
        <f>SPY_raw!A157</f>
        <v>01/28/2025</v>
      </c>
      <c r="B157" s="3" t="str" cm="1">
        <f t="array" ref="B157">_xlfn.XLOOKUP(_xlfn.ANCHORARRAY(A157),SPY_raw!A:A,SPY_raw!E:E,"")</f>
        <v>"604.52"</v>
      </c>
      <c r="C157" s="3" t="str" cm="1">
        <f t="array" ref="C157">_xlfn.XLOOKUP(_xlfn.ANCHORARRAY(A157),IVV_raw!A:A,IVV_raw!E:E,"")</f>
        <v>"607.49"</v>
      </c>
      <c r="D157" s="3" cm="1">
        <f t="array" ref="D157">_xlfn.XLOOKUP(_xlfn.ANCHORARRAY(A157),EEM_raw!A:A,EEM_raw!E:E,"")</f>
        <v>42.48</v>
      </c>
      <c r="E157" t="b" cm="1">
        <f t="array" ref="E157">(_xlfn.ANCHORARRAY(B157)&lt;&gt;"")*(_xlfn.ANCHORARRAY(C157)&lt;&gt;"")&gt;0</f>
        <v>1</v>
      </c>
      <c r="F157" t="b" cm="1">
        <f t="array" ref="F157">(_xlfn.ANCHORARRAY(B157)&lt;&gt;"")*(_xlfn.ANCHORARRAY(D157)&lt;&gt;"")&gt;0</f>
        <v>1</v>
      </c>
    </row>
    <row r="158" spans="1:6" x14ac:dyDescent="0.2">
      <c r="A158" s="2" t="str">
        <f>SPY_raw!A158</f>
        <v>01/27/2025</v>
      </c>
      <c r="B158" s="3" t="str" cm="1">
        <f t="array" ref="B158">_xlfn.XLOOKUP(_xlfn.ANCHORARRAY(A158),SPY_raw!A:A,SPY_raw!E:E,"")</f>
        <v>"599.37"</v>
      </c>
      <c r="C158" s="3" t="str" cm="1">
        <f t="array" ref="C158">_xlfn.XLOOKUP(_xlfn.ANCHORARRAY(A158),IVV_raw!A:A,IVV_raw!E:E,"")</f>
        <v>"602.37"</v>
      </c>
      <c r="D158" s="3" cm="1">
        <f t="array" ref="D158">_xlfn.XLOOKUP(_xlfn.ANCHORARRAY(A158),EEM_raw!A:A,EEM_raw!E:E,"")</f>
        <v>42.17</v>
      </c>
      <c r="E158" t="b" cm="1">
        <f t="array" ref="E158">(_xlfn.ANCHORARRAY(B158)&lt;&gt;"")*(_xlfn.ANCHORARRAY(C158)&lt;&gt;"")&gt;0</f>
        <v>1</v>
      </c>
      <c r="F158" t="b" cm="1">
        <f t="array" ref="F158">(_xlfn.ANCHORARRAY(B158)&lt;&gt;"")*(_xlfn.ANCHORARRAY(D158)&lt;&gt;"")&gt;0</f>
        <v>1</v>
      </c>
    </row>
    <row r="159" spans="1:6" x14ac:dyDescent="0.2">
      <c r="A159" s="2" t="str">
        <f>SPY_raw!A159</f>
        <v>01/24/2025</v>
      </c>
      <c r="B159" s="3" t="str" cm="1">
        <f t="array" ref="B159">_xlfn.XLOOKUP(_xlfn.ANCHORARRAY(A159),SPY_raw!A:A,SPY_raw!E:E,"")</f>
        <v>"607.97"</v>
      </c>
      <c r="C159" s="3" t="str" cm="1">
        <f t="array" ref="C159">_xlfn.XLOOKUP(_xlfn.ANCHORARRAY(A159),IVV_raw!A:A,IVV_raw!E:E,"")</f>
        <v>"610.89"</v>
      </c>
      <c r="D159" s="3" cm="1">
        <f t="array" ref="D159">_xlfn.XLOOKUP(_xlfn.ANCHORARRAY(A159),EEM_raw!A:A,EEM_raw!E:E,"")</f>
        <v>42.95</v>
      </c>
      <c r="E159" t="b" cm="1">
        <f t="array" ref="E159">(_xlfn.ANCHORARRAY(B159)&lt;&gt;"")*(_xlfn.ANCHORARRAY(C159)&lt;&gt;"")&gt;0</f>
        <v>1</v>
      </c>
      <c r="F159" t="b" cm="1">
        <f t="array" ref="F159">(_xlfn.ANCHORARRAY(B159)&lt;&gt;"")*(_xlfn.ANCHORARRAY(D159)&lt;&gt;"")&gt;0</f>
        <v>1</v>
      </c>
    </row>
    <row r="160" spans="1:6" x14ac:dyDescent="0.2">
      <c r="A160" s="2" t="str">
        <f>SPY_raw!A160</f>
        <v>01/23/2025</v>
      </c>
      <c r="B160" s="3" t="str" cm="1">
        <f t="array" ref="B160">_xlfn.XLOOKUP(_xlfn.ANCHORARRAY(A160),SPY_raw!A:A,SPY_raw!E:E,"")</f>
        <v>"609.75"</v>
      </c>
      <c r="C160" s="3" t="str" cm="1">
        <f t="array" ref="C160">_xlfn.XLOOKUP(_xlfn.ANCHORARRAY(A160),IVV_raw!A:A,IVV_raw!E:E,"")</f>
        <v>"612.70"</v>
      </c>
      <c r="D160" s="3" cm="1">
        <f t="array" ref="D160">_xlfn.XLOOKUP(_xlfn.ANCHORARRAY(A160),EEM_raw!A:A,EEM_raw!E:E,"")</f>
        <v>42.67</v>
      </c>
      <c r="E160" t="b" cm="1">
        <f t="array" ref="E160">(_xlfn.ANCHORARRAY(B160)&lt;&gt;"")*(_xlfn.ANCHORARRAY(C160)&lt;&gt;"")&gt;0</f>
        <v>1</v>
      </c>
      <c r="F160" t="b" cm="1">
        <f t="array" ref="F160">(_xlfn.ANCHORARRAY(B160)&lt;&gt;"")*(_xlfn.ANCHORARRAY(D160)&lt;&gt;"")&gt;0</f>
        <v>1</v>
      </c>
    </row>
    <row r="161" spans="1:6" x14ac:dyDescent="0.2">
      <c r="A161" s="2" t="str">
        <f>SPY_raw!A161</f>
        <v>01/22/2025</v>
      </c>
      <c r="B161" s="3" t="str" cm="1">
        <f t="array" ref="B161">_xlfn.XLOOKUP(_xlfn.ANCHORARRAY(A161),SPY_raw!A:A,SPY_raw!E:E,"")</f>
        <v>"606.44"</v>
      </c>
      <c r="C161" s="3" t="str" cm="1">
        <f t="array" ref="C161">_xlfn.XLOOKUP(_xlfn.ANCHORARRAY(A161),IVV_raw!A:A,IVV_raw!E:E,"")</f>
        <v>"609.30"</v>
      </c>
      <c r="D161" s="3" cm="1">
        <f t="array" ref="D161">_xlfn.XLOOKUP(_xlfn.ANCHORARRAY(A161),EEM_raw!A:A,EEM_raw!E:E,"")</f>
        <v>42.57</v>
      </c>
      <c r="E161" t="b" cm="1">
        <f t="array" ref="E161">(_xlfn.ANCHORARRAY(B161)&lt;&gt;"")*(_xlfn.ANCHORARRAY(C161)&lt;&gt;"")&gt;0</f>
        <v>1</v>
      </c>
      <c r="F161" t="b" cm="1">
        <f t="array" ref="F161">(_xlfn.ANCHORARRAY(B161)&lt;&gt;"")*(_xlfn.ANCHORARRAY(D161)&lt;&gt;"")&gt;0</f>
        <v>1</v>
      </c>
    </row>
    <row r="162" spans="1:6" x14ac:dyDescent="0.2">
      <c r="A162" s="2" t="str">
        <f>SPY_raw!A162</f>
        <v>01/21/2025</v>
      </c>
      <c r="B162" s="3" t="str" cm="1">
        <f t="array" ref="B162">_xlfn.XLOOKUP(_xlfn.ANCHORARRAY(A162),SPY_raw!A:A,SPY_raw!E:E,"")</f>
        <v>"603.05"</v>
      </c>
      <c r="C162" s="3" t="str" cm="1">
        <f t="array" ref="C162">_xlfn.XLOOKUP(_xlfn.ANCHORARRAY(A162),IVV_raw!A:A,IVV_raw!E:E,"")</f>
        <v>"605.70"</v>
      </c>
      <c r="D162" s="3" cm="1">
        <f t="array" ref="D162">_xlfn.XLOOKUP(_xlfn.ANCHORARRAY(A162),EEM_raw!A:A,EEM_raw!E:E,"")</f>
        <v>42.54</v>
      </c>
      <c r="E162" t="b" cm="1">
        <f t="array" ref="E162">(_xlfn.ANCHORARRAY(B162)&lt;&gt;"")*(_xlfn.ANCHORARRAY(C162)&lt;&gt;"")&gt;0</f>
        <v>1</v>
      </c>
      <c r="F162" t="b" cm="1">
        <f t="array" ref="F162">(_xlfn.ANCHORARRAY(B162)&lt;&gt;"")*(_xlfn.ANCHORARRAY(D162)&lt;&gt;"")&gt;0</f>
        <v>1</v>
      </c>
    </row>
    <row r="163" spans="1:6" x14ac:dyDescent="0.2">
      <c r="A163" s="2" t="str">
        <f>SPY_raw!A163</f>
        <v>01/17/2025</v>
      </c>
      <c r="B163" s="3" t="str" cm="1">
        <f t="array" ref="B163">_xlfn.XLOOKUP(_xlfn.ANCHORARRAY(A163),SPY_raw!A:A,SPY_raw!E:E,"")</f>
        <v>"597.58"</v>
      </c>
      <c r="C163" s="3" t="str" cm="1">
        <f t="array" ref="C163">_xlfn.XLOOKUP(_xlfn.ANCHORARRAY(A163),IVV_raw!A:A,IVV_raw!E:E,"")</f>
        <v>"600.26"</v>
      </c>
      <c r="D163" s="3" cm="1">
        <f t="array" ref="D163">_xlfn.XLOOKUP(_xlfn.ANCHORARRAY(A163),EEM_raw!A:A,EEM_raw!E:E,"")</f>
        <v>42.09</v>
      </c>
      <c r="E163" t="b" cm="1">
        <f t="array" ref="E163">(_xlfn.ANCHORARRAY(B163)&lt;&gt;"")*(_xlfn.ANCHORARRAY(C163)&lt;&gt;"")&gt;0</f>
        <v>1</v>
      </c>
      <c r="F163" t="b" cm="1">
        <f t="array" ref="F163">(_xlfn.ANCHORARRAY(B163)&lt;&gt;"")*(_xlfn.ANCHORARRAY(D163)&lt;&gt;"")&gt;0</f>
        <v>1</v>
      </c>
    </row>
    <row r="164" spans="1:6" x14ac:dyDescent="0.2">
      <c r="A164" s="2" t="str">
        <f>SPY_raw!A164</f>
        <v>01/16/2025</v>
      </c>
      <c r="B164" s="3" t="str" cm="1">
        <f t="array" ref="B164">_xlfn.XLOOKUP(_xlfn.ANCHORARRAY(A164),SPY_raw!A:A,SPY_raw!E:E,"")</f>
        <v>"591.64"</v>
      </c>
      <c r="C164" s="3" t="str" cm="1">
        <f t="array" ref="C164">_xlfn.XLOOKUP(_xlfn.ANCHORARRAY(A164),IVV_raw!A:A,IVV_raw!E:E,"")</f>
        <v>"594.62"</v>
      </c>
      <c r="D164" s="3" cm="1">
        <f t="array" ref="D164">_xlfn.XLOOKUP(_xlfn.ANCHORARRAY(A164),EEM_raw!A:A,EEM_raw!E:E,"")</f>
        <v>41.76</v>
      </c>
      <c r="E164" t="b" cm="1">
        <f t="array" ref="E164">(_xlfn.ANCHORARRAY(B164)&lt;&gt;"")*(_xlfn.ANCHORARRAY(C164)&lt;&gt;"")&gt;0</f>
        <v>1</v>
      </c>
      <c r="F164" t="b" cm="1">
        <f t="array" ref="F164">(_xlfn.ANCHORARRAY(B164)&lt;&gt;"")*(_xlfn.ANCHORARRAY(D164)&lt;&gt;"")&gt;0</f>
        <v>1</v>
      </c>
    </row>
    <row r="165" spans="1:6" x14ac:dyDescent="0.2">
      <c r="A165" s="2" t="str">
        <f>SPY_raw!A165</f>
        <v>01/15/2025</v>
      </c>
      <c r="B165" s="3" t="str" cm="1">
        <f t="array" ref="B165">_xlfn.XLOOKUP(_xlfn.ANCHORARRAY(A165),SPY_raw!A:A,SPY_raw!E:E,"")</f>
        <v>"592.78"</v>
      </c>
      <c r="C165" s="3" t="str" cm="1">
        <f t="array" ref="C165">_xlfn.XLOOKUP(_xlfn.ANCHORARRAY(A165),IVV_raw!A:A,IVV_raw!E:E,"")</f>
        <v>"595.63"</v>
      </c>
      <c r="D165" s="3" cm="1">
        <f t="array" ref="D165">_xlfn.XLOOKUP(_xlfn.ANCHORARRAY(A165),EEM_raw!A:A,EEM_raw!E:E,"")</f>
        <v>41.81</v>
      </c>
      <c r="E165" t="b" cm="1">
        <f t="array" ref="E165">(_xlfn.ANCHORARRAY(B165)&lt;&gt;"")*(_xlfn.ANCHORARRAY(C165)&lt;&gt;"")&gt;0</f>
        <v>1</v>
      </c>
      <c r="F165" t="b" cm="1">
        <f t="array" ref="F165">(_xlfn.ANCHORARRAY(B165)&lt;&gt;"")*(_xlfn.ANCHORARRAY(D165)&lt;&gt;"")&gt;0</f>
        <v>1</v>
      </c>
    </row>
    <row r="166" spans="1:6" x14ac:dyDescent="0.2">
      <c r="A166" s="2" t="str">
        <f>SPY_raw!A166</f>
        <v>01/14/2025</v>
      </c>
      <c r="B166" s="3" t="str" cm="1">
        <f t="array" ref="B166">_xlfn.XLOOKUP(_xlfn.ANCHORARRAY(A166),SPY_raw!A:A,SPY_raw!E:E,"")</f>
        <v>"582.19"</v>
      </c>
      <c r="C166" s="3" t="str" cm="1">
        <f t="array" ref="C166">_xlfn.XLOOKUP(_xlfn.ANCHORARRAY(A166),IVV_raw!A:A,IVV_raw!E:E,"")</f>
        <v>"584.99"</v>
      </c>
      <c r="D166" s="3" cm="1">
        <f t="array" ref="D166">_xlfn.XLOOKUP(_xlfn.ANCHORARRAY(A166),EEM_raw!A:A,EEM_raw!E:E,"")</f>
        <v>41.27</v>
      </c>
      <c r="E166" t="b" cm="1">
        <f t="array" ref="E166">(_xlfn.ANCHORARRAY(B166)&lt;&gt;"")*(_xlfn.ANCHORARRAY(C166)&lt;&gt;"")&gt;0</f>
        <v>1</v>
      </c>
      <c r="F166" t="b" cm="1">
        <f t="array" ref="F166">(_xlfn.ANCHORARRAY(B166)&lt;&gt;"")*(_xlfn.ANCHORARRAY(D166)&lt;&gt;"")&gt;0</f>
        <v>1</v>
      </c>
    </row>
    <row r="167" spans="1:6" x14ac:dyDescent="0.2">
      <c r="A167" s="2" t="str">
        <f>SPY_raw!A167</f>
        <v>01/13/2025</v>
      </c>
      <c r="B167" s="3" t="str" cm="1">
        <f t="array" ref="B167">_xlfn.XLOOKUP(_xlfn.ANCHORARRAY(A167),SPY_raw!A:A,SPY_raw!E:E,"")</f>
        <v>"581.39"</v>
      </c>
      <c r="C167" s="3" t="str" cm="1">
        <f t="array" ref="C167">_xlfn.XLOOKUP(_xlfn.ANCHORARRAY(A167),IVV_raw!A:A,IVV_raw!E:E,"")</f>
        <v>"584.18"</v>
      </c>
      <c r="D167" s="3" cm="1">
        <f t="array" ref="D167">_xlfn.XLOOKUP(_xlfn.ANCHORARRAY(A167),EEM_raw!A:A,EEM_raw!E:E,"")</f>
        <v>40.81</v>
      </c>
      <c r="E167" t="b" cm="1">
        <f t="array" ref="E167">(_xlfn.ANCHORARRAY(B167)&lt;&gt;"")*(_xlfn.ANCHORARRAY(C167)&lt;&gt;"")&gt;0</f>
        <v>1</v>
      </c>
      <c r="F167" t="b" cm="1">
        <f t="array" ref="F167">(_xlfn.ANCHORARRAY(B167)&lt;&gt;"")*(_xlfn.ANCHORARRAY(D167)&lt;&gt;"")&gt;0</f>
        <v>1</v>
      </c>
    </row>
    <row r="168" spans="1:6" x14ac:dyDescent="0.2">
      <c r="A168" s="2">
        <f>SPY_raw!A168</f>
        <v>45931</v>
      </c>
      <c r="B168" s="3" t="str" cm="1">
        <f t="array" ref="B168">_xlfn.XLOOKUP(_xlfn.ANCHORARRAY(A168),SPY_raw!A:A,SPY_raw!E:E,"")</f>
        <v>"580.49"</v>
      </c>
      <c r="C168" s="3" t="str" cm="1">
        <f t="array" ref="C168">_xlfn.XLOOKUP(_xlfn.ANCHORARRAY(A168),IVV_raw!A:A,IVV_raw!E:E,"")</f>
        <v>"583.33"</v>
      </c>
      <c r="D168" s="3" cm="1">
        <f t="array" ref="D168">_xlfn.XLOOKUP(_xlfn.ANCHORARRAY(A168),EEM_raw!A:A,EEM_raw!E:E,"")</f>
        <v>41.09</v>
      </c>
      <c r="E168" t="b" cm="1">
        <f t="array" ref="E168">(_xlfn.ANCHORARRAY(B168)&lt;&gt;"")*(_xlfn.ANCHORARRAY(C168)&lt;&gt;"")&gt;0</f>
        <v>1</v>
      </c>
      <c r="F168" t="b" cm="1">
        <f t="array" ref="F168">(_xlfn.ANCHORARRAY(B168)&lt;&gt;"")*(_xlfn.ANCHORARRAY(D168)&lt;&gt;"")&gt;0</f>
        <v>1</v>
      </c>
    </row>
    <row r="169" spans="1:6" x14ac:dyDescent="0.2">
      <c r="A169" s="2">
        <f>SPY_raw!A169</f>
        <v>45870</v>
      </c>
      <c r="B169" s="3" t="str" cm="1">
        <f t="array" ref="B169">_xlfn.XLOOKUP(_xlfn.ANCHORARRAY(A169),SPY_raw!A:A,SPY_raw!E:E,"")</f>
        <v>"589.49"</v>
      </c>
      <c r="C169" s="3" t="str" cm="1">
        <f t="array" ref="C169">_xlfn.XLOOKUP(_xlfn.ANCHORARRAY(A169),IVV_raw!A:A,IVV_raw!E:E,"")</f>
        <v>"592.19"</v>
      </c>
      <c r="D169" s="3" cm="1">
        <f t="array" ref="D169">_xlfn.XLOOKUP(_xlfn.ANCHORARRAY(A169),EEM_raw!A:A,EEM_raw!E:E,"")</f>
        <v>41.8</v>
      </c>
      <c r="E169" t="b" cm="1">
        <f t="array" ref="E169">(_xlfn.ANCHORARRAY(B169)&lt;&gt;"")*(_xlfn.ANCHORARRAY(C169)&lt;&gt;"")&gt;0</f>
        <v>1</v>
      </c>
      <c r="F169" t="b" cm="1">
        <f t="array" ref="F169">(_xlfn.ANCHORARRAY(B169)&lt;&gt;"")*(_xlfn.ANCHORARRAY(D169)&lt;&gt;"")&gt;0</f>
        <v>1</v>
      </c>
    </row>
    <row r="170" spans="1:6" x14ac:dyDescent="0.2">
      <c r="A170" s="2">
        <f>SPY_raw!A170</f>
        <v>45839</v>
      </c>
      <c r="B170" s="3" t="str" cm="1">
        <f t="array" ref="B170">_xlfn.XLOOKUP(_xlfn.ANCHORARRAY(A170),SPY_raw!A:A,SPY_raw!E:E,"")</f>
        <v>"588.63"</v>
      </c>
      <c r="C170" s="3" t="str" cm="1">
        <f t="array" ref="C170">_xlfn.XLOOKUP(_xlfn.ANCHORARRAY(A170),IVV_raw!A:A,IVV_raw!E:E,"")</f>
        <v>"591.57"</v>
      </c>
      <c r="D170" s="3" cm="1">
        <f t="array" ref="D170">_xlfn.XLOOKUP(_xlfn.ANCHORARRAY(A170),EEM_raw!A:A,EEM_raw!E:E,"")</f>
        <v>42</v>
      </c>
      <c r="E170" t="b" cm="1">
        <f t="array" ref="E170">(_xlfn.ANCHORARRAY(B170)&lt;&gt;"")*(_xlfn.ANCHORARRAY(C170)&lt;&gt;"")&gt;0</f>
        <v>1</v>
      </c>
      <c r="F170" t="b" cm="1">
        <f t="array" ref="F170">(_xlfn.ANCHORARRAY(B170)&lt;&gt;"")*(_xlfn.ANCHORARRAY(D170)&lt;&gt;"")&gt;0</f>
        <v>1</v>
      </c>
    </row>
    <row r="171" spans="1:6" x14ac:dyDescent="0.2">
      <c r="A171" s="2">
        <f>SPY_raw!A171</f>
        <v>45809</v>
      </c>
      <c r="B171" s="3" t="str" cm="1">
        <f t="array" ref="B171">_xlfn.XLOOKUP(_xlfn.ANCHORARRAY(A171),SPY_raw!A:A,SPY_raw!E:E,"")</f>
        <v>"595.36"</v>
      </c>
      <c r="C171" s="3" t="str" cm="1">
        <f t="array" ref="C171">_xlfn.XLOOKUP(_xlfn.ANCHORARRAY(A171),IVV_raw!A:A,IVV_raw!E:E,"")</f>
        <v>"598.30"</v>
      </c>
      <c r="D171" s="3" cm="1">
        <f t="array" ref="D171">_xlfn.XLOOKUP(_xlfn.ANCHORARRAY(A171),EEM_raw!A:A,EEM_raw!E:E,"")</f>
        <v>42.3</v>
      </c>
      <c r="E171" t="b" cm="1">
        <f t="array" ref="E171">(_xlfn.ANCHORARRAY(B171)&lt;&gt;"")*(_xlfn.ANCHORARRAY(C171)&lt;&gt;"")&gt;0</f>
        <v>1</v>
      </c>
      <c r="F171" t="b" cm="1">
        <f t="array" ref="F171">(_xlfn.ANCHORARRAY(B171)&lt;&gt;"")*(_xlfn.ANCHORARRAY(D171)&lt;&gt;"")&gt;0</f>
        <v>1</v>
      </c>
    </row>
    <row r="172" spans="1:6" x14ac:dyDescent="0.2">
      <c r="A172" s="2">
        <f>SPY_raw!A172</f>
        <v>45717</v>
      </c>
      <c r="B172" s="3" t="str" cm="1">
        <f t="array" ref="B172">_xlfn.XLOOKUP(_xlfn.ANCHORARRAY(A172),SPY_raw!A:A,SPY_raw!E:E,"")</f>
        <v>"591.95"</v>
      </c>
      <c r="C172" s="3" t="str" cm="1">
        <f t="array" ref="C172">_xlfn.XLOOKUP(_xlfn.ANCHORARRAY(A172),IVV_raw!A:A,IVV_raw!E:E,"")</f>
        <v>"594.61"</v>
      </c>
      <c r="D172" s="3" cm="1">
        <f t="array" ref="D172">_xlfn.XLOOKUP(_xlfn.ANCHORARRAY(A172),EEM_raw!A:A,EEM_raw!E:E,"")</f>
        <v>42.15</v>
      </c>
      <c r="E172" t="b" cm="1">
        <f t="array" ref="E172">(_xlfn.ANCHORARRAY(B172)&lt;&gt;"")*(_xlfn.ANCHORARRAY(C172)&lt;&gt;"")&gt;0</f>
        <v>1</v>
      </c>
      <c r="F172" t="b" cm="1">
        <f t="array" ref="F172">(_xlfn.ANCHORARRAY(B172)&lt;&gt;"")*(_xlfn.ANCHORARRAY(D172)&lt;&gt;"")&gt;0</f>
        <v>1</v>
      </c>
    </row>
    <row r="173" spans="1:6" x14ac:dyDescent="0.2">
      <c r="A173" s="2">
        <f>SPY_raw!A173</f>
        <v>45689</v>
      </c>
      <c r="B173" s="3" t="str" cm="1">
        <f t="array" ref="B173">_xlfn.XLOOKUP(_xlfn.ANCHORARRAY(A173),SPY_raw!A:A,SPY_raw!E:E,"")</f>
        <v>"584.64"</v>
      </c>
      <c r="C173" s="3" t="str" cm="1">
        <f t="array" ref="C173">_xlfn.XLOOKUP(_xlfn.ANCHORARRAY(A173),IVV_raw!A:A,IVV_raw!E:E,"")</f>
        <v>"587.45"</v>
      </c>
      <c r="D173" s="3" cm="1">
        <f t="array" ref="D173">_xlfn.XLOOKUP(_xlfn.ANCHORARRAY(A173),EEM_raw!A:A,EEM_raw!E:E,"")</f>
        <v>41.76</v>
      </c>
      <c r="E173" t="b" cm="1">
        <f t="array" ref="E173">(_xlfn.ANCHORARRAY(B173)&lt;&gt;"")*(_xlfn.ANCHORARRAY(C173)&lt;&gt;"")&gt;0</f>
        <v>1</v>
      </c>
      <c r="F173" t="b" cm="1">
        <f t="array" ref="F173">(_xlfn.ANCHORARRAY(B173)&lt;&gt;"")*(_xlfn.ANCHORARRAY(D173)&lt;&gt;"")&gt;0</f>
        <v>1</v>
      </c>
    </row>
    <row r="174" spans="1:6" x14ac:dyDescent="0.2">
      <c r="A174" s="2" t="str">
        <f>SPY_raw!A174</f>
        <v>12/31/2024</v>
      </c>
      <c r="B174" s="3" t="str" cm="1">
        <f t="array" ref="B174">_xlfn.XLOOKUP(_xlfn.ANCHORARRAY(A174),SPY_raw!A:A,SPY_raw!E:E,"")</f>
        <v>"586.08"</v>
      </c>
      <c r="C174" s="3" t="str" cm="1">
        <f t="array" ref="C174">_xlfn.XLOOKUP(_xlfn.ANCHORARRAY(A174),IVV_raw!A:A,IVV_raw!E:E,"")</f>
        <v>"588.68"</v>
      </c>
      <c r="D174" s="3" cm="1">
        <f t="array" ref="D174">_xlfn.XLOOKUP(_xlfn.ANCHORARRAY(A174),EEM_raw!A:A,EEM_raw!E:E,"")</f>
        <v>41.82</v>
      </c>
      <c r="E174" t="b" cm="1">
        <f t="array" ref="E174">(_xlfn.ANCHORARRAY(B174)&lt;&gt;"")*(_xlfn.ANCHORARRAY(C174)&lt;&gt;"")&gt;0</f>
        <v>1</v>
      </c>
      <c r="F174" t="b" cm="1">
        <f t="array" ref="F174">(_xlfn.ANCHORARRAY(B174)&lt;&gt;"")*(_xlfn.ANCHORARRAY(D174)&lt;&gt;"")&gt;0</f>
        <v>1</v>
      </c>
    </row>
    <row r="175" spans="1:6" x14ac:dyDescent="0.2">
      <c r="A175" s="2" t="str">
        <f>SPY_raw!A175</f>
        <v>12/30/2024</v>
      </c>
      <c r="B175" s="3" t="str" cm="1">
        <f t="array" ref="B175">_xlfn.XLOOKUP(_xlfn.ANCHORARRAY(A175),SPY_raw!A:A,SPY_raw!E:E,"")</f>
        <v>"588.22"</v>
      </c>
      <c r="C175" s="3" t="str" cm="1">
        <f t="array" ref="C175">_xlfn.XLOOKUP(_xlfn.ANCHORARRAY(A175),IVV_raw!A:A,IVV_raw!E:E,"")</f>
        <v>"590.98"</v>
      </c>
      <c r="D175" s="3" cm="1">
        <f t="array" ref="D175">_xlfn.XLOOKUP(_xlfn.ANCHORARRAY(A175),EEM_raw!A:A,EEM_raw!E:E,"")</f>
        <v>41.96</v>
      </c>
      <c r="E175" t="b" cm="1">
        <f t="array" ref="E175">(_xlfn.ANCHORARRAY(B175)&lt;&gt;"")*(_xlfn.ANCHORARRAY(C175)&lt;&gt;"")&gt;0</f>
        <v>1</v>
      </c>
      <c r="F175" t="b" cm="1">
        <f t="array" ref="F175">(_xlfn.ANCHORARRAY(B175)&lt;&gt;"")*(_xlfn.ANCHORARRAY(D175)&lt;&gt;"")&gt;0</f>
        <v>1</v>
      </c>
    </row>
    <row r="176" spans="1:6" x14ac:dyDescent="0.2">
      <c r="A176" s="2" t="str">
        <f>SPY_raw!A176</f>
        <v>12/27/2024</v>
      </c>
      <c r="B176" s="3" t="str" cm="1">
        <f t="array" ref="B176">_xlfn.XLOOKUP(_xlfn.ANCHORARRAY(A176),SPY_raw!A:A,SPY_raw!E:E,"")</f>
        <v>"595.01"</v>
      </c>
      <c r="C176" s="3" t="str" cm="1">
        <f t="array" ref="C176">_xlfn.XLOOKUP(_xlfn.ANCHORARRAY(A176),IVV_raw!A:A,IVV_raw!E:E,"")</f>
        <v>"597.53"</v>
      </c>
      <c r="D176" s="3" cm="1">
        <f t="array" ref="D176">_xlfn.XLOOKUP(_xlfn.ANCHORARRAY(A176),EEM_raw!A:A,EEM_raw!E:E,"")</f>
        <v>42.3</v>
      </c>
      <c r="E176" t="b" cm="1">
        <f t="array" ref="E176">(_xlfn.ANCHORARRAY(B176)&lt;&gt;"")*(_xlfn.ANCHORARRAY(C176)&lt;&gt;"")&gt;0</f>
        <v>1</v>
      </c>
      <c r="F176" t="b" cm="1">
        <f t="array" ref="F176">(_xlfn.ANCHORARRAY(B176)&lt;&gt;"")*(_xlfn.ANCHORARRAY(D176)&lt;&gt;"")&gt;0</f>
        <v>1</v>
      </c>
    </row>
    <row r="177" spans="1:6" x14ac:dyDescent="0.2">
      <c r="A177" s="2" t="str">
        <f>SPY_raw!A177</f>
        <v>12/26/2024</v>
      </c>
      <c r="B177" s="3" t="str" cm="1">
        <f t="array" ref="B177">_xlfn.XLOOKUP(_xlfn.ANCHORARRAY(A177),SPY_raw!A:A,SPY_raw!E:E,"")</f>
        <v>"601.34"</v>
      </c>
      <c r="C177" s="3" t="str" cm="1">
        <f t="array" ref="C177">_xlfn.XLOOKUP(_xlfn.ANCHORARRAY(A177),IVV_raw!A:A,IVV_raw!E:E,"")</f>
        <v>"604.07"</v>
      </c>
      <c r="D177" s="3" cm="1">
        <f t="array" ref="D177">_xlfn.XLOOKUP(_xlfn.ANCHORARRAY(A177),EEM_raw!A:A,EEM_raw!E:E,"")</f>
        <v>42.49</v>
      </c>
      <c r="E177" t="b" cm="1">
        <f t="array" ref="E177">(_xlfn.ANCHORARRAY(B177)&lt;&gt;"")*(_xlfn.ANCHORARRAY(C177)&lt;&gt;"")&gt;0</f>
        <v>1</v>
      </c>
      <c r="F177" t="b" cm="1">
        <f t="array" ref="F177">(_xlfn.ANCHORARRAY(B177)&lt;&gt;"")*(_xlfn.ANCHORARRAY(D177)&lt;&gt;"")&gt;0</f>
        <v>1</v>
      </c>
    </row>
    <row r="178" spans="1:6" x14ac:dyDescent="0.2">
      <c r="A178" s="2" t="str">
        <f>SPY_raw!A178</f>
        <v>12/24/2024</v>
      </c>
      <c r="B178" s="3" t="str" cm="1">
        <f t="array" ref="B178">_xlfn.XLOOKUP(_xlfn.ANCHORARRAY(A178),SPY_raw!A:A,SPY_raw!E:E,"")</f>
        <v>"601.30"</v>
      </c>
      <c r="C178" s="3" t="str" cm="1">
        <f t="array" ref="C178">_xlfn.XLOOKUP(_xlfn.ANCHORARRAY(A178),IVV_raw!A:A,IVV_raw!E:E,"")</f>
        <v>"604.36"</v>
      </c>
      <c r="D178" s="3" cm="1">
        <f t="array" ref="D178">_xlfn.XLOOKUP(_xlfn.ANCHORARRAY(A178),EEM_raw!A:A,EEM_raw!E:E,"")</f>
        <v>42.64</v>
      </c>
      <c r="E178" t="b" cm="1">
        <f t="array" ref="E178">(_xlfn.ANCHORARRAY(B178)&lt;&gt;"")*(_xlfn.ANCHORARRAY(C178)&lt;&gt;"")&gt;0</f>
        <v>1</v>
      </c>
      <c r="F178" t="b" cm="1">
        <f t="array" ref="F178">(_xlfn.ANCHORARRAY(B178)&lt;&gt;"")*(_xlfn.ANCHORARRAY(D178)&lt;&gt;"")&gt;0</f>
        <v>1</v>
      </c>
    </row>
    <row r="179" spans="1:6" x14ac:dyDescent="0.2">
      <c r="A179" s="2" t="str">
        <f>SPY_raw!A179</f>
        <v>12/23/2024</v>
      </c>
      <c r="B179" s="3" t="str" cm="1">
        <f t="array" ref="B179">_xlfn.XLOOKUP(_xlfn.ANCHORARRAY(A179),SPY_raw!A:A,SPY_raw!E:E,"")</f>
        <v>"594.69"</v>
      </c>
      <c r="C179" s="3" t="str" cm="1">
        <f t="array" ref="C179">_xlfn.XLOOKUP(_xlfn.ANCHORARRAY(A179),IVV_raw!A:A,IVV_raw!E:E,"")</f>
        <v>"597.64"</v>
      </c>
      <c r="D179" s="3" cm="1">
        <f t="array" ref="D179">_xlfn.XLOOKUP(_xlfn.ANCHORARRAY(A179),EEM_raw!A:A,EEM_raw!E:E,"")</f>
        <v>42.51</v>
      </c>
      <c r="E179" t="b" cm="1">
        <f t="array" ref="E179">(_xlfn.ANCHORARRAY(B179)&lt;&gt;"")*(_xlfn.ANCHORARRAY(C179)&lt;&gt;"")&gt;0</f>
        <v>1</v>
      </c>
      <c r="F179" t="b" cm="1">
        <f t="array" ref="F179">(_xlfn.ANCHORARRAY(B179)&lt;&gt;"")*(_xlfn.ANCHORARRAY(D179)&lt;&gt;"")&gt;0</f>
        <v>1</v>
      </c>
    </row>
    <row r="180" spans="1:6" x14ac:dyDescent="0.2">
      <c r="A180" s="2" t="str">
        <f>SPY_raw!A180</f>
        <v>12/20/2024</v>
      </c>
      <c r="B180" s="3" t="str" cm="1">
        <f t="array" ref="B180">_xlfn.XLOOKUP(_xlfn.ANCHORARRAY(A180),SPY_raw!A:A,SPY_raw!E:E,"")</f>
        <v>"591.15"</v>
      </c>
      <c r="C180" s="3" t="str" cm="1">
        <f t="array" ref="C180">_xlfn.XLOOKUP(_xlfn.ANCHORARRAY(A180),IVV_raw!A:A,IVV_raw!E:E,"")</f>
        <v>"593.33"</v>
      </c>
      <c r="D180" s="3" cm="1">
        <f t="array" ref="D180">_xlfn.XLOOKUP(_xlfn.ANCHORARRAY(A180),EEM_raw!A:A,EEM_raw!E:E,"")</f>
        <v>42.27</v>
      </c>
      <c r="E180" t="b" cm="1">
        <f t="array" ref="E180">(_xlfn.ANCHORARRAY(B180)&lt;&gt;"")*(_xlfn.ANCHORARRAY(C180)&lt;&gt;"")&gt;0</f>
        <v>1</v>
      </c>
      <c r="F180" t="b" cm="1">
        <f t="array" ref="F180">(_xlfn.ANCHORARRAY(B180)&lt;&gt;"")*(_xlfn.ANCHORARRAY(D180)&lt;&gt;"")&gt;0</f>
        <v>1</v>
      </c>
    </row>
    <row r="181" spans="1:6" x14ac:dyDescent="0.2">
      <c r="A181" s="2" t="str">
        <f>SPY_raw!A181</f>
        <v>12/19/2024</v>
      </c>
      <c r="B181" s="3" t="str" cm="1">
        <f t="array" ref="B181">_xlfn.XLOOKUP(_xlfn.ANCHORARRAY(A181),SPY_raw!A:A,SPY_raw!E:E,"")</f>
        <v>"586.10"</v>
      </c>
      <c r="C181" s="3" t="str" cm="1">
        <f t="array" ref="C181">_xlfn.XLOOKUP(_xlfn.ANCHORARRAY(A181),IVV_raw!A:A,IVV_raw!E:E,"")</f>
        <v>"586.83"</v>
      </c>
      <c r="D181" s="3" cm="1">
        <f t="array" ref="D181">_xlfn.XLOOKUP(_xlfn.ANCHORARRAY(A181),EEM_raw!A:A,EEM_raw!E:E,"")</f>
        <v>42.1</v>
      </c>
      <c r="E181" t="b" cm="1">
        <f t="array" ref="E181">(_xlfn.ANCHORARRAY(B181)&lt;&gt;"")*(_xlfn.ANCHORARRAY(C181)&lt;&gt;"")&gt;0</f>
        <v>1</v>
      </c>
      <c r="F181" t="b" cm="1">
        <f t="array" ref="F181">(_xlfn.ANCHORARRAY(B181)&lt;&gt;"")*(_xlfn.ANCHORARRAY(D181)&lt;&gt;"")&gt;0</f>
        <v>1</v>
      </c>
    </row>
    <row r="182" spans="1:6" x14ac:dyDescent="0.2">
      <c r="A182" s="2" t="str">
        <f>SPY_raw!A182</f>
        <v>12/18/2024</v>
      </c>
      <c r="B182" s="3" t="str" cm="1">
        <f t="array" ref="B182">_xlfn.XLOOKUP(_xlfn.ANCHORARRAY(A182),SPY_raw!A:A,SPY_raw!E:E,"")</f>
        <v>"586.28"</v>
      </c>
      <c r="C182" s="3" t="str" cm="1">
        <f t="array" ref="C182">_xlfn.XLOOKUP(_xlfn.ANCHORARRAY(A182),IVV_raw!A:A,IVV_raw!E:E,"")</f>
        <v>"587.26"</v>
      </c>
      <c r="D182" s="3" cm="1">
        <f t="array" ref="D182">_xlfn.XLOOKUP(_xlfn.ANCHORARRAY(A182),EEM_raw!A:A,EEM_raw!E:E,"")</f>
        <v>41.96</v>
      </c>
      <c r="E182" t="b" cm="1">
        <f t="array" ref="E182">(_xlfn.ANCHORARRAY(B182)&lt;&gt;"")*(_xlfn.ANCHORARRAY(C182)&lt;&gt;"")&gt;0</f>
        <v>1</v>
      </c>
      <c r="F182" t="b" cm="1">
        <f t="array" ref="F182">(_xlfn.ANCHORARRAY(B182)&lt;&gt;"")*(_xlfn.ANCHORARRAY(D182)&lt;&gt;"")&gt;0</f>
        <v>1</v>
      </c>
    </row>
    <row r="183" spans="1:6" x14ac:dyDescent="0.2">
      <c r="A183" s="2" t="str">
        <f>SPY_raw!A183</f>
        <v>12/17/2024</v>
      </c>
      <c r="B183" s="3" t="str" cm="1">
        <f t="array" ref="B183">_xlfn.XLOOKUP(_xlfn.ANCHORARRAY(A183),SPY_raw!A:A,SPY_raw!E:E,"")</f>
        <v>"604.29"</v>
      </c>
      <c r="C183" s="3" t="str" cm="1">
        <f t="array" ref="C183">_xlfn.XLOOKUP(_xlfn.ANCHORARRAY(A183),IVV_raw!A:A,IVV_raw!E:E,"")</f>
        <v>"605.05"</v>
      </c>
      <c r="D183" s="3" cm="1">
        <f t="array" ref="D183">_xlfn.XLOOKUP(_xlfn.ANCHORARRAY(A183),EEM_raw!A:A,EEM_raw!E:E,"")</f>
        <v>42.96</v>
      </c>
      <c r="E183" t="b" cm="1">
        <f t="array" ref="E183">(_xlfn.ANCHORARRAY(B183)&lt;&gt;"")*(_xlfn.ANCHORARRAY(C183)&lt;&gt;"")&gt;0</f>
        <v>1</v>
      </c>
      <c r="F183" t="b" cm="1">
        <f t="array" ref="F183">(_xlfn.ANCHORARRAY(B183)&lt;&gt;"")*(_xlfn.ANCHORARRAY(D183)&lt;&gt;"")&gt;0</f>
        <v>1</v>
      </c>
    </row>
    <row r="184" spans="1:6" x14ac:dyDescent="0.2">
      <c r="A184" s="2" t="str">
        <f>SPY_raw!A184</f>
        <v>12/16/2024</v>
      </c>
      <c r="B184" s="3" t="str" cm="1">
        <f t="array" ref="B184">_xlfn.XLOOKUP(_xlfn.ANCHORARRAY(A184),SPY_raw!A:A,SPY_raw!E:E,"")</f>
        <v>"606.79"</v>
      </c>
      <c r="C184" s="3" t="str" cm="1">
        <f t="array" ref="C184">_xlfn.XLOOKUP(_xlfn.ANCHORARRAY(A184),IVV_raw!A:A,IVV_raw!E:E,"")</f>
        <v>"609.83"</v>
      </c>
      <c r="D184" s="3" cm="1">
        <f t="array" ref="D184">_xlfn.XLOOKUP(_xlfn.ANCHORARRAY(A184),EEM_raw!A:A,EEM_raw!E:E,"")</f>
        <v>43.79</v>
      </c>
      <c r="E184" t="b" cm="1">
        <f t="array" ref="E184">(_xlfn.ANCHORARRAY(B184)&lt;&gt;"")*(_xlfn.ANCHORARRAY(C184)&lt;&gt;"")&gt;0</f>
        <v>1</v>
      </c>
      <c r="F184" t="b" cm="1">
        <f t="array" ref="F184">(_xlfn.ANCHORARRAY(B184)&lt;&gt;"")*(_xlfn.ANCHORARRAY(D184)&lt;&gt;"")&gt;0</f>
        <v>1</v>
      </c>
    </row>
    <row r="185" spans="1:6" x14ac:dyDescent="0.2">
      <c r="A185" s="2" t="str">
        <f>SPY_raw!A185</f>
        <v>12/13/2024</v>
      </c>
      <c r="B185" s="3" t="str" cm="1">
        <f t="array" ref="B185">_xlfn.XLOOKUP(_xlfn.ANCHORARRAY(A185),SPY_raw!A:A,SPY_raw!E:E,"")</f>
        <v>"604.21"</v>
      </c>
      <c r="C185" s="3" t="str" cm="1">
        <f t="array" ref="C185">_xlfn.XLOOKUP(_xlfn.ANCHORARRAY(A185),IVV_raw!A:A,IVV_raw!E:E,"")</f>
        <v>"607.24"</v>
      </c>
      <c r="D185" s="3" cm="1">
        <f t="array" ref="D185">_xlfn.XLOOKUP(_xlfn.ANCHORARRAY(A185),EEM_raw!A:A,EEM_raw!E:E,"")</f>
        <v>44.03</v>
      </c>
      <c r="E185" t="b" cm="1">
        <f t="array" ref="E185">(_xlfn.ANCHORARRAY(B185)&lt;&gt;"")*(_xlfn.ANCHORARRAY(C185)&lt;&gt;"")&gt;0</f>
        <v>1</v>
      </c>
      <c r="F185" t="b" cm="1">
        <f t="array" ref="F185">(_xlfn.ANCHORARRAY(B185)&lt;&gt;"")*(_xlfn.ANCHORARRAY(D185)&lt;&gt;"")&gt;0</f>
        <v>1</v>
      </c>
    </row>
    <row r="186" spans="1:6" x14ac:dyDescent="0.2">
      <c r="A186" s="2">
        <f>SPY_raw!A186</f>
        <v>45638</v>
      </c>
      <c r="B186" s="3" t="str" cm="1">
        <f t="array" ref="B186">_xlfn.XLOOKUP(_xlfn.ANCHORARRAY(A186),SPY_raw!A:A,SPY_raw!E:E,"")</f>
        <v>"604.33"</v>
      </c>
      <c r="C186" s="3" t="str" cm="1">
        <f t="array" ref="C186">_xlfn.XLOOKUP(_xlfn.ANCHORARRAY(A186),IVV_raw!A:A,IVV_raw!E:E,"")</f>
        <v>"607.35"</v>
      </c>
      <c r="D186" s="3" cm="1">
        <f t="array" ref="D186">_xlfn.XLOOKUP(_xlfn.ANCHORARRAY(A186),EEM_raw!A:A,EEM_raw!E:E,"")</f>
        <v>43.99</v>
      </c>
      <c r="E186" t="b" cm="1">
        <f t="array" ref="E186">(_xlfn.ANCHORARRAY(B186)&lt;&gt;"")*(_xlfn.ANCHORARRAY(C186)&lt;&gt;"")&gt;0</f>
        <v>1</v>
      </c>
      <c r="F186" t="b" cm="1">
        <f t="array" ref="F186">(_xlfn.ANCHORARRAY(B186)&lt;&gt;"")*(_xlfn.ANCHORARRAY(D186)&lt;&gt;"")&gt;0</f>
        <v>1</v>
      </c>
    </row>
    <row r="187" spans="1:6" x14ac:dyDescent="0.2">
      <c r="A187" s="2">
        <f>SPY_raw!A187</f>
        <v>45608</v>
      </c>
      <c r="B187" s="3" t="str" cm="1">
        <f t="array" ref="B187">_xlfn.XLOOKUP(_xlfn.ANCHORARRAY(A187),SPY_raw!A:A,SPY_raw!E:E,"")</f>
        <v>"607.46"</v>
      </c>
      <c r="C187" s="3" t="str" cm="1">
        <f t="array" ref="C187">_xlfn.XLOOKUP(_xlfn.ANCHORARRAY(A187),IVV_raw!A:A,IVV_raw!E:E,"")</f>
        <v>"610.59"</v>
      </c>
      <c r="D187" s="3" cm="1">
        <f t="array" ref="D187">_xlfn.XLOOKUP(_xlfn.ANCHORARRAY(A187),EEM_raw!A:A,EEM_raw!E:E,"")</f>
        <v>44.21</v>
      </c>
      <c r="E187" t="b" cm="1">
        <f t="array" ref="E187">(_xlfn.ANCHORARRAY(B187)&lt;&gt;"")*(_xlfn.ANCHORARRAY(C187)&lt;&gt;"")&gt;0</f>
        <v>1</v>
      </c>
      <c r="F187" t="b" cm="1">
        <f t="array" ref="F187">(_xlfn.ANCHORARRAY(B187)&lt;&gt;"")*(_xlfn.ANCHORARRAY(D187)&lt;&gt;"")&gt;0</f>
        <v>1</v>
      </c>
    </row>
    <row r="188" spans="1:6" x14ac:dyDescent="0.2">
      <c r="A188" s="2">
        <f>SPY_raw!A188</f>
        <v>45577</v>
      </c>
      <c r="B188" s="3" t="str" cm="1">
        <f t="array" ref="B188">_xlfn.XLOOKUP(_xlfn.ANCHORARRAY(A188),SPY_raw!A:A,SPY_raw!E:E,"")</f>
        <v>"602.80"</v>
      </c>
      <c r="C188" s="3" t="str" cm="1">
        <f t="array" ref="C188">_xlfn.XLOOKUP(_xlfn.ANCHORARRAY(A188),IVV_raw!A:A,IVV_raw!E:E,"")</f>
        <v>"605.92"</v>
      </c>
      <c r="D188" s="3" cm="1">
        <f t="array" ref="D188">_xlfn.XLOOKUP(_xlfn.ANCHORARRAY(A188),EEM_raw!A:A,EEM_raw!E:E,"")</f>
        <v>44.03</v>
      </c>
      <c r="E188" t="b" cm="1">
        <f t="array" ref="E188">(_xlfn.ANCHORARRAY(B188)&lt;&gt;"")*(_xlfn.ANCHORARRAY(C188)&lt;&gt;"")&gt;0</f>
        <v>1</v>
      </c>
      <c r="F188" t="b" cm="1">
        <f t="array" ref="F188">(_xlfn.ANCHORARRAY(B188)&lt;&gt;"")*(_xlfn.ANCHORARRAY(D188)&lt;&gt;"")&gt;0</f>
        <v>1</v>
      </c>
    </row>
    <row r="189" spans="1:6" x14ac:dyDescent="0.2">
      <c r="A189" s="2">
        <f>SPY_raw!A189</f>
        <v>45547</v>
      </c>
      <c r="B189" s="3" t="str" cm="1">
        <f t="array" ref="B189">_xlfn.XLOOKUP(_xlfn.ANCHORARRAY(A189),SPY_raw!A:A,SPY_raw!E:E,"")</f>
        <v>"604.68"</v>
      </c>
      <c r="C189" s="3" t="str" cm="1">
        <f t="array" ref="C189">_xlfn.XLOOKUP(_xlfn.ANCHORARRAY(A189),IVV_raw!A:A,IVV_raw!E:E,"")</f>
        <v>"607.68"</v>
      </c>
      <c r="D189" s="3" cm="1">
        <f t="array" ref="D189">_xlfn.XLOOKUP(_xlfn.ANCHORARRAY(A189),EEM_raw!A:A,EEM_raw!E:E,"")</f>
        <v>44.75</v>
      </c>
      <c r="E189" t="b" cm="1">
        <f t="array" ref="E189">(_xlfn.ANCHORARRAY(B189)&lt;&gt;"")*(_xlfn.ANCHORARRAY(C189)&lt;&gt;"")&gt;0</f>
        <v>1</v>
      </c>
      <c r="F189" t="b" cm="1">
        <f t="array" ref="F189">(_xlfn.ANCHORARRAY(B189)&lt;&gt;"")*(_xlfn.ANCHORARRAY(D189)&lt;&gt;"")&gt;0</f>
        <v>1</v>
      </c>
    </row>
    <row r="190" spans="1:6" x14ac:dyDescent="0.2">
      <c r="A190" s="2">
        <f>SPY_raw!A190</f>
        <v>45455</v>
      </c>
      <c r="B190" s="3" t="str" cm="1">
        <f t="array" ref="B190">_xlfn.XLOOKUP(_xlfn.ANCHORARRAY(A190),SPY_raw!A:A,SPY_raw!E:E,"")</f>
        <v>"607.81"</v>
      </c>
      <c r="C190" s="3" t="str" cm="1">
        <f t="array" ref="C190">_xlfn.XLOOKUP(_xlfn.ANCHORARRAY(A190),IVV_raw!A:A,IVV_raw!E:E,"")</f>
        <v>"610.83"</v>
      </c>
      <c r="D190" s="3" cm="1">
        <f t="array" ref="D190">_xlfn.XLOOKUP(_xlfn.ANCHORARRAY(A190),EEM_raw!A:A,EEM_raw!E:E,"")</f>
        <v>43.85</v>
      </c>
      <c r="E190" t="b" cm="1">
        <f t="array" ref="E190">(_xlfn.ANCHORARRAY(B190)&lt;&gt;"")*(_xlfn.ANCHORARRAY(C190)&lt;&gt;"")&gt;0</f>
        <v>1</v>
      </c>
      <c r="F190" t="b" cm="1">
        <f t="array" ref="F190">(_xlfn.ANCHORARRAY(B190)&lt;&gt;"")*(_xlfn.ANCHORARRAY(D190)&lt;&gt;"")&gt;0</f>
        <v>1</v>
      </c>
    </row>
    <row r="191" spans="1:6" x14ac:dyDescent="0.2">
      <c r="A191" s="2">
        <f>SPY_raw!A191</f>
        <v>45424</v>
      </c>
      <c r="B191" s="3" t="str" cm="1">
        <f t="array" ref="B191">_xlfn.XLOOKUP(_xlfn.ANCHORARRAY(A191),SPY_raw!A:A,SPY_raw!E:E,"")</f>
        <v>"606.66"</v>
      </c>
      <c r="C191" s="3" t="str" cm="1">
        <f t="array" ref="C191">_xlfn.XLOOKUP(_xlfn.ANCHORARRAY(A191),IVV_raw!A:A,IVV_raw!E:E,"")</f>
        <v>"609.73"</v>
      </c>
      <c r="D191" s="3" cm="1">
        <f t="array" ref="D191">_xlfn.XLOOKUP(_xlfn.ANCHORARRAY(A191),EEM_raw!A:A,EEM_raw!E:E,"")</f>
        <v>43.92</v>
      </c>
      <c r="E191" t="b" cm="1">
        <f t="array" ref="E191">(_xlfn.ANCHORARRAY(B191)&lt;&gt;"")*(_xlfn.ANCHORARRAY(C191)&lt;&gt;"")&gt;0</f>
        <v>1</v>
      </c>
      <c r="F191" t="b" cm="1">
        <f t="array" ref="F191">(_xlfn.ANCHORARRAY(B191)&lt;&gt;"")*(_xlfn.ANCHORARRAY(D191)&lt;&gt;"")&gt;0</f>
        <v>1</v>
      </c>
    </row>
    <row r="192" spans="1:6" x14ac:dyDescent="0.2">
      <c r="A192" s="2">
        <f>SPY_raw!A192</f>
        <v>45394</v>
      </c>
      <c r="B192" s="3" t="str" cm="1">
        <f t="array" ref="B192">_xlfn.XLOOKUP(_xlfn.ANCHORARRAY(A192),SPY_raw!A:A,SPY_raw!E:E,"")</f>
        <v>"607.66"</v>
      </c>
      <c r="C192" s="3" t="str" cm="1">
        <f t="array" ref="C192">_xlfn.XLOOKUP(_xlfn.ANCHORARRAY(A192),IVV_raw!A:A,IVV_raw!E:E,"")</f>
        <v>"610.70"</v>
      </c>
      <c r="D192" s="3" cm="1">
        <f t="array" ref="D192">_xlfn.XLOOKUP(_xlfn.ANCHORARRAY(A192),EEM_raw!A:A,EEM_raw!E:E,"")</f>
        <v>43.63</v>
      </c>
      <c r="E192" t="b" cm="1">
        <f t="array" ref="E192">(_xlfn.ANCHORARRAY(B192)&lt;&gt;"")*(_xlfn.ANCHORARRAY(C192)&lt;&gt;"")&gt;0</f>
        <v>1</v>
      </c>
      <c r="F192" t="b" cm="1">
        <f t="array" ref="F192">(_xlfn.ANCHORARRAY(B192)&lt;&gt;"")*(_xlfn.ANCHORARRAY(D192)&lt;&gt;"")&gt;0</f>
        <v>1</v>
      </c>
    </row>
    <row r="193" spans="1:6" x14ac:dyDescent="0.2">
      <c r="A193" s="2">
        <f>SPY_raw!A193</f>
        <v>45363</v>
      </c>
      <c r="B193" s="3" t="str" cm="1">
        <f t="array" ref="B193">_xlfn.XLOOKUP(_xlfn.ANCHORARRAY(A193),SPY_raw!A:A,SPY_raw!E:E,"")</f>
        <v>"603.91"</v>
      </c>
      <c r="C193" s="3" t="str" cm="1">
        <f t="array" ref="C193">_xlfn.XLOOKUP(_xlfn.ANCHORARRAY(A193),IVV_raw!A:A,IVV_raw!E:E,"")</f>
        <v>"606.96"</v>
      </c>
      <c r="D193" s="3" cm="1">
        <f t="array" ref="D193">_xlfn.XLOOKUP(_xlfn.ANCHORARRAY(A193),EEM_raw!A:A,EEM_raw!E:E,"")</f>
        <v>43.52</v>
      </c>
      <c r="E193" t="b" cm="1">
        <f t="array" ref="E193">(_xlfn.ANCHORARRAY(B193)&lt;&gt;"")*(_xlfn.ANCHORARRAY(C193)&lt;&gt;"")&gt;0</f>
        <v>1</v>
      </c>
      <c r="F193" t="b" cm="1">
        <f t="array" ref="F193">(_xlfn.ANCHORARRAY(B193)&lt;&gt;"")*(_xlfn.ANCHORARRAY(D193)&lt;&gt;"")&gt;0</f>
        <v>1</v>
      </c>
    </row>
    <row r="194" spans="1:6" x14ac:dyDescent="0.2">
      <c r="A194" s="2">
        <f>SPY_raw!A194</f>
        <v>45334</v>
      </c>
      <c r="B194" s="3" t="str" cm="1">
        <f t="array" ref="B194">_xlfn.XLOOKUP(_xlfn.ANCHORARRAY(A194),SPY_raw!A:A,SPY_raw!E:E,"")</f>
        <v>"603.63"</v>
      </c>
      <c r="C194" s="3" t="str" cm="1">
        <f t="array" ref="C194">_xlfn.XLOOKUP(_xlfn.ANCHORARRAY(A194),IVV_raw!A:A,IVV_raw!E:E,"")</f>
        <v>"606.71"</v>
      </c>
      <c r="D194" s="3" cm="1">
        <f t="array" ref="D194">_xlfn.XLOOKUP(_xlfn.ANCHORARRAY(A194),EEM_raw!A:A,EEM_raw!E:E,"")</f>
        <v>43.43</v>
      </c>
      <c r="E194" t="b" cm="1">
        <f t="array" ref="E194">(_xlfn.ANCHORARRAY(B194)&lt;&gt;"")*(_xlfn.ANCHORARRAY(C194)&lt;&gt;"")&gt;0</f>
        <v>1</v>
      </c>
      <c r="F194" t="b" cm="1">
        <f t="array" ref="F194">(_xlfn.ANCHORARRAY(B194)&lt;&gt;"")*(_xlfn.ANCHORARRAY(D194)&lt;&gt;"")&gt;0</f>
        <v>1</v>
      </c>
    </row>
    <row r="195" spans="1:6" x14ac:dyDescent="0.2">
      <c r="A195" s="2" t="str">
        <f>SPY_raw!A195</f>
        <v>11/29/2024</v>
      </c>
      <c r="B195" s="3" t="str" cm="1">
        <f t="array" ref="B195">_xlfn.XLOOKUP(_xlfn.ANCHORARRAY(A195),SPY_raw!A:A,SPY_raw!E:E,"")</f>
        <v>"602.55"</v>
      </c>
      <c r="C195" s="3" t="str" cm="1">
        <f t="array" ref="C195">_xlfn.XLOOKUP(_xlfn.ANCHORARRAY(A195),IVV_raw!A:A,IVV_raw!E:E,"")</f>
        <v>"605.07"</v>
      </c>
      <c r="D195" s="3" cm="1">
        <f t="array" ref="D195">_xlfn.XLOOKUP(_xlfn.ANCHORARRAY(A195),EEM_raw!A:A,EEM_raw!E:E,"")</f>
        <v>43.26</v>
      </c>
      <c r="E195" t="b" cm="1">
        <f t="array" ref="E195">(_xlfn.ANCHORARRAY(B195)&lt;&gt;"")*(_xlfn.ANCHORARRAY(C195)&lt;&gt;"")&gt;0</f>
        <v>1</v>
      </c>
      <c r="F195" t="b" cm="1">
        <f t="array" ref="F195">(_xlfn.ANCHORARRAY(B195)&lt;&gt;"")*(_xlfn.ANCHORARRAY(D195)&lt;&gt;"")&gt;0</f>
        <v>1</v>
      </c>
    </row>
    <row r="196" spans="1:6" x14ac:dyDescent="0.2">
      <c r="A196" s="2" t="str">
        <f>SPY_raw!A196</f>
        <v>11/27/2024</v>
      </c>
      <c r="B196" s="3" t="str" cm="1">
        <f t="array" ref="B196">_xlfn.XLOOKUP(_xlfn.ANCHORARRAY(A196),SPY_raw!A:A,SPY_raw!E:E,"")</f>
        <v>"598.83"</v>
      </c>
      <c r="C196" s="3" t="str" cm="1">
        <f t="array" ref="C196">_xlfn.XLOOKUP(_xlfn.ANCHORARRAY(A196),IVV_raw!A:A,IVV_raw!E:E,"")</f>
        <v>"601.82"</v>
      </c>
      <c r="D196" s="3" cm="1">
        <f t="array" ref="D196">_xlfn.XLOOKUP(_xlfn.ANCHORARRAY(A196),EEM_raw!A:A,EEM_raw!E:E,"")</f>
        <v>43.19</v>
      </c>
      <c r="E196" t="b" cm="1">
        <f t="array" ref="E196">(_xlfn.ANCHORARRAY(B196)&lt;&gt;"")*(_xlfn.ANCHORARRAY(C196)&lt;&gt;"")&gt;0</f>
        <v>1</v>
      </c>
      <c r="F196" t="b" cm="1">
        <f t="array" ref="F196">(_xlfn.ANCHORARRAY(B196)&lt;&gt;"")*(_xlfn.ANCHORARRAY(D196)&lt;&gt;"")&gt;0</f>
        <v>1</v>
      </c>
    </row>
    <row r="197" spans="1:6" x14ac:dyDescent="0.2">
      <c r="A197" s="2" t="str">
        <f>SPY_raw!A197</f>
        <v>11/26/2024</v>
      </c>
      <c r="B197" s="3" t="str" cm="1">
        <f t="array" ref="B197">_xlfn.XLOOKUP(_xlfn.ANCHORARRAY(A197),SPY_raw!A:A,SPY_raw!E:E,"")</f>
        <v>"600.65"</v>
      </c>
      <c r="C197" s="3" t="str" cm="1">
        <f t="array" ref="C197">_xlfn.XLOOKUP(_xlfn.ANCHORARRAY(A197),IVV_raw!A:A,IVV_raw!E:E,"")</f>
        <v>"603.76"</v>
      </c>
      <c r="D197" s="3" cm="1">
        <f t="array" ref="D197">_xlfn.XLOOKUP(_xlfn.ANCHORARRAY(A197),EEM_raw!A:A,EEM_raw!E:E,"")</f>
        <v>43.13</v>
      </c>
      <c r="E197" t="b" cm="1">
        <f t="array" ref="E197">(_xlfn.ANCHORARRAY(B197)&lt;&gt;"")*(_xlfn.ANCHORARRAY(C197)&lt;&gt;"")&gt;0</f>
        <v>1</v>
      </c>
      <c r="F197" t="b" cm="1">
        <f t="array" ref="F197">(_xlfn.ANCHORARRAY(B197)&lt;&gt;"")*(_xlfn.ANCHORARRAY(D197)&lt;&gt;"")&gt;0</f>
        <v>1</v>
      </c>
    </row>
    <row r="198" spans="1:6" x14ac:dyDescent="0.2">
      <c r="A198" s="2" t="str">
        <f>SPY_raw!A198</f>
        <v>11/25/2024</v>
      </c>
      <c r="B198" s="3" t="str" cm="1">
        <f t="array" ref="B198">_xlfn.XLOOKUP(_xlfn.ANCHORARRAY(A198),SPY_raw!A:A,SPY_raw!E:E,"")</f>
        <v>"597.53"</v>
      </c>
      <c r="C198" s="3" t="str" cm="1">
        <f t="array" ref="C198">_xlfn.XLOOKUP(_xlfn.ANCHORARRAY(A198),IVV_raw!A:A,IVV_raw!E:E,"")</f>
        <v>"600.22"</v>
      </c>
      <c r="D198" s="3" cm="1">
        <f t="array" ref="D198">_xlfn.XLOOKUP(_xlfn.ANCHORARRAY(A198),EEM_raw!A:A,EEM_raw!E:E,"")</f>
        <v>43.31</v>
      </c>
      <c r="E198" t="b" cm="1">
        <f t="array" ref="E198">(_xlfn.ANCHORARRAY(B198)&lt;&gt;"")*(_xlfn.ANCHORARRAY(C198)&lt;&gt;"")&gt;0</f>
        <v>1</v>
      </c>
      <c r="F198" t="b" cm="1">
        <f t="array" ref="F198">(_xlfn.ANCHORARRAY(B198)&lt;&gt;"")*(_xlfn.ANCHORARRAY(D198)&lt;&gt;"")&gt;0</f>
        <v>1</v>
      </c>
    </row>
    <row r="199" spans="1:6" x14ac:dyDescent="0.2">
      <c r="A199" s="2" t="str">
        <f>SPY_raw!A199</f>
        <v>11/22/2024</v>
      </c>
      <c r="B199" s="3" t="str" cm="1">
        <f t="array" ref="B199">_xlfn.XLOOKUP(_xlfn.ANCHORARRAY(A199),SPY_raw!A:A,SPY_raw!E:E,"")</f>
        <v>"595.51"</v>
      </c>
      <c r="C199" s="3" t="str" cm="1">
        <f t="array" ref="C199">_xlfn.XLOOKUP(_xlfn.ANCHORARRAY(A199),IVV_raw!A:A,IVV_raw!E:E,"")</f>
        <v>"598.45"</v>
      </c>
      <c r="D199" s="3" cm="1">
        <f t="array" ref="D199">_xlfn.XLOOKUP(_xlfn.ANCHORARRAY(A199),EEM_raw!A:A,EEM_raw!E:E,"")</f>
        <v>43.28</v>
      </c>
      <c r="E199" t="b" cm="1">
        <f t="array" ref="E199">(_xlfn.ANCHORARRAY(B199)&lt;&gt;"")*(_xlfn.ANCHORARRAY(C199)&lt;&gt;"")&gt;0</f>
        <v>1</v>
      </c>
      <c r="F199" t="b" cm="1">
        <f t="array" ref="F199">(_xlfn.ANCHORARRAY(B199)&lt;&gt;"")*(_xlfn.ANCHORARRAY(D199)&lt;&gt;"")&gt;0</f>
        <v>1</v>
      </c>
    </row>
    <row r="200" spans="1:6" x14ac:dyDescent="0.2">
      <c r="A200" s="2" t="str">
        <f>SPY_raw!A200</f>
        <v>11/21/2024</v>
      </c>
      <c r="B200" s="3" t="str" cm="1">
        <f t="array" ref="B200">_xlfn.XLOOKUP(_xlfn.ANCHORARRAY(A200),SPY_raw!A:A,SPY_raw!E:E,"")</f>
        <v>"593.67"</v>
      </c>
      <c r="C200" s="3" t="str" cm="1">
        <f t="array" ref="C200">_xlfn.XLOOKUP(_xlfn.ANCHORARRAY(A200),IVV_raw!A:A,IVV_raw!E:E,"")</f>
        <v>"596.48"</v>
      </c>
      <c r="D200" s="3" cm="1">
        <f t="array" ref="D200">_xlfn.XLOOKUP(_xlfn.ANCHORARRAY(A200),EEM_raw!A:A,EEM_raw!E:E,"")</f>
        <v>43.27</v>
      </c>
      <c r="E200" t="b" cm="1">
        <f t="array" ref="E200">(_xlfn.ANCHORARRAY(B200)&lt;&gt;"")*(_xlfn.ANCHORARRAY(C200)&lt;&gt;"")&gt;0</f>
        <v>1</v>
      </c>
      <c r="F200" t="b" cm="1">
        <f t="array" ref="F200">(_xlfn.ANCHORARRAY(B200)&lt;&gt;"")*(_xlfn.ANCHORARRAY(D200)&lt;&gt;"")&gt;0</f>
        <v>1</v>
      </c>
    </row>
    <row r="201" spans="1:6" x14ac:dyDescent="0.2">
      <c r="A201" s="2" t="str">
        <f>SPY_raw!A201</f>
        <v>11/20/2024</v>
      </c>
      <c r="B201" s="3" t="str" cm="1">
        <f t="array" ref="B201">_xlfn.XLOOKUP(_xlfn.ANCHORARRAY(A201),SPY_raw!A:A,SPY_raw!E:E,"")</f>
        <v>"590.50"</v>
      </c>
      <c r="C201" s="3" t="str" cm="1">
        <f t="array" ref="C201">_xlfn.XLOOKUP(_xlfn.ANCHORARRAY(A201),IVV_raw!A:A,IVV_raw!E:E,"")</f>
        <v>"593.44"</v>
      </c>
      <c r="D201" s="3" cm="1">
        <f t="array" ref="D201">_xlfn.XLOOKUP(_xlfn.ANCHORARRAY(A201),EEM_raw!A:A,EEM_raw!E:E,"")</f>
        <v>43.36</v>
      </c>
      <c r="E201" t="b" cm="1">
        <f t="array" ref="E201">(_xlfn.ANCHORARRAY(B201)&lt;&gt;"")*(_xlfn.ANCHORARRAY(C201)&lt;&gt;"")&gt;0</f>
        <v>1</v>
      </c>
      <c r="F201" t="b" cm="1">
        <f t="array" ref="F201">(_xlfn.ANCHORARRAY(B201)&lt;&gt;"")*(_xlfn.ANCHORARRAY(D201)&lt;&gt;"")&gt;0</f>
        <v>1</v>
      </c>
    </row>
    <row r="202" spans="1:6" x14ac:dyDescent="0.2">
      <c r="A202" s="2" t="str">
        <f>SPY_raw!A202</f>
        <v>11/19/2024</v>
      </c>
      <c r="B202" s="3" t="str" cm="1">
        <f t="array" ref="B202">_xlfn.XLOOKUP(_xlfn.ANCHORARRAY(A202),SPY_raw!A:A,SPY_raw!E:E,"")</f>
        <v>"590.30"</v>
      </c>
      <c r="C202" s="3" t="str" cm="1">
        <f t="array" ref="C202">_xlfn.XLOOKUP(_xlfn.ANCHORARRAY(A202),IVV_raw!A:A,IVV_raw!E:E,"")</f>
        <v>"593.17"</v>
      </c>
      <c r="D202" s="3" cm="1">
        <f t="array" ref="D202">_xlfn.XLOOKUP(_xlfn.ANCHORARRAY(A202),EEM_raw!A:A,EEM_raw!E:E,"")</f>
        <v>43.41</v>
      </c>
      <c r="E202" t="b" cm="1">
        <f t="array" ref="E202">(_xlfn.ANCHORARRAY(B202)&lt;&gt;"")*(_xlfn.ANCHORARRAY(C202)&lt;&gt;"")&gt;0</f>
        <v>1</v>
      </c>
      <c r="F202" t="b" cm="1">
        <f t="array" ref="F202">(_xlfn.ANCHORARRAY(B202)&lt;&gt;"")*(_xlfn.ANCHORARRAY(D202)&lt;&gt;"")&gt;0</f>
        <v>1</v>
      </c>
    </row>
    <row r="203" spans="1:6" x14ac:dyDescent="0.2">
      <c r="A203" s="2" t="str">
        <f>SPY_raw!A203</f>
        <v>11/18/2024</v>
      </c>
      <c r="B203" s="3" t="str" cm="1">
        <f t="array" ref="B203">_xlfn.XLOOKUP(_xlfn.ANCHORARRAY(A203),SPY_raw!A:A,SPY_raw!E:E,"")</f>
        <v>"588.15"</v>
      </c>
      <c r="C203" s="3" t="str" cm="1">
        <f t="array" ref="C203">_xlfn.XLOOKUP(_xlfn.ANCHORARRAY(A203),IVV_raw!A:A,IVV_raw!E:E,"")</f>
        <v>"591.11"</v>
      </c>
      <c r="D203" s="3" cm="1">
        <f t="array" ref="D203">_xlfn.XLOOKUP(_xlfn.ANCHORARRAY(A203),EEM_raw!A:A,EEM_raw!E:E,"")</f>
        <v>43.44</v>
      </c>
      <c r="E203" t="b" cm="1">
        <f t="array" ref="E203">(_xlfn.ANCHORARRAY(B203)&lt;&gt;"")*(_xlfn.ANCHORARRAY(C203)&lt;&gt;"")&gt;0</f>
        <v>1</v>
      </c>
      <c r="F203" t="b" cm="1">
        <f t="array" ref="F203">(_xlfn.ANCHORARRAY(B203)&lt;&gt;"")*(_xlfn.ANCHORARRAY(D203)&lt;&gt;"")&gt;0</f>
        <v>1</v>
      </c>
    </row>
    <row r="204" spans="1:6" x14ac:dyDescent="0.2">
      <c r="A204" s="2" t="str">
        <f>SPY_raw!A204</f>
        <v>11/15/2024</v>
      </c>
      <c r="B204" s="3" t="str" cm="1">
        <f t="array" ref="B204">_xlfn.XLOOKUP(_xlfn.ANCHORARRAY(A204),SPY_raw!A:A,SPY_raw!E:E,"")</f>
        <v>"585.75"</v>
      </c>
      <c r="C204" s="3" t="str" cm="1">
        <f t="array" ref="C204">_xlfn.XLOOKUP(_xlfn.ANCHORARRAY(A204),IVV_raw!A:A,IVV_raw!E:E,"")</f>
        <v>"588.66"</v>
      </c>
      <c r="D204" s="3" cm="1">
        <f t="array" ref="D204">_xlfn.XLOOKUP(_xlfn.ANCHORARRAY(A204),EEM_raw!A:A,EEM_raw!E:E,"")</f>
        <v>42.95</v>
      </c>
      <c r="E204" t="b" cm="1">
        <f t="array" ref="E204">(_xlfn.ANCHORARRAY(B204)&lt;&gt;"")*(_xlfn.ANCHORARRAY(C204)&lt;&gt;"")&gt;0</f>
        <v>1</v>
      </c>
      <c r="F204" t="b" cm="1">
        <f t="array" ref="F204">(_xlfn.ANCHORARRAY(B204)&lt;&gt;"")*(_xlfn.ANCHORARRAY(D204)&lt;&gt;"")&gt;0</f>
        <v>1</v>
      </c>
    </row>
    <row r="205" spans="1:6" x14ac:dyDescent="0.2">
      <c r="A205" s="2" t="str">
        <f>SPY_raw!A205</f>
        <v>11/14/2024</v>
      </c>
      <c r="B205" s="3" t="str" cm="1">
        <f t="array" ref="B205">_xlfn.XLOOKUP(_xlfn.ANCHORARRAY(A205),SPY_raw!A:A,SPY_raw!E:E,"")</f>
        <v>"593.35"</v>
      </c>
      <c r="C205" s="3" t="str" cm="1">
        <f t="array" ref="C205">_xlfn.XLOOKUP(_xlfn.ANCHORARRAY(A205),IVV_raw!A:A,IVV_raw!E:E,"")</f>
        <v>"596.23"</v>
      </c>
      <c r="D205" s="3" cm="1">
        <f t="array" ref="D205">_xlfn.XLOOKUP(_xlfn.ANCHORARRAY(A205),EEM_raw!A:A,EEM_raw!E:E,"")</f>
        <v>42.95</v>
      </c>
      <c r="E205" t="b" cm="1">
        <f t="array" ref="E205">(_xlfn.ANCHORARRAY(B205)&lt;&gt;"")*(_xlfn.ANCHORARRAY(C205)&lt;&gt;"")&gt;0</f>
        <v>1</v>
      </c>
      <c r="F205" t="b" cm="1">
        <f t="array" ref="F205">(_xlfn.ANCHORARRAY(B205)&lt;&gt;"")*(_xlfn.ANCHORARRAY(D205)&lt;&gt;"")&gt;0</f>
        <v>1</v>
      </c>
    </row>
    <row r="206" spans="1:6" x14ac:dyDescent="0.2">
      <c r="A206" s="2" t="str">
        <f>SPY_raw!A206</f>
        <v>11/13/2024</v>
      </c>
      <c r="B206" s="3" t="str" cm="1">
        <f t="array" ref="B206">_xlfn.XLOOKUP(_xlfn.ANCHORARRAY(A206),SPY_raw!A:A,SPY_raw!E:E,"")</f>
        <v>"597.19"</v>
      </c>
      <c r="C206" s="3" t="str" cm="1">
        <f t="array" ref="C206">_xlfn.XLOOKUP(_xlfn.ANCHORARRAY(A206),IVV_raw!A:A,IVV_raw!E:E,"")</f>
        <v>"600.20"</v>
      </c>
      <c r="D206" s="3" cm="1">
        <f t="array" ref="D206">_xlfn.XLOOKUP(_xlfn.ANCHORARRAY(A206),EEM_raw!A:A,EEM_raw!E:E,"")</f>
        <v>43.19</v>
      </c>
      <c r="E206" t="b" cm="1">
        <f t="array" ref="E206">(_xlfn.ANCHORARRAY(B206)&lt;&gt;"")*(_xlfn.ANCHORARRAY(C206)&lt;&gt;"")&gt;0</f>
        <v>1</v>
      </c>
      <c r="F206" t="b" cm="1">
        <f t="array" ref="F206">(_xlfn.ANCHORARRAY(B206)&lt;&gt;"")*(_xlfn.ANCHORARRAY(D206)&lt;&gt;"")&gt;0</f>
        <v>1</v>
      </c>
    </row>
    <row r="207" spans="1:6" x14ac:dyDescent="0.2">
      <c r="A207" s="2">
        <f>SPY_raw!A207</f>
        <v>45637</v>
      </c>
      <c r="B207" s="3" t="str" cm="1">
        <f t="array" ref="B207">_xlfn.XLOOKUP(_xlfn.ANCHORARRAY(A207),SPY_raw!A:A,SPY_raw!E:E,"")</f>
        <v>"596.90"</v>
      </c>
      <c r="C207" s="3" t="str" cm="1">
        <f t="array" ref="C207">_xlfn.XLOOKUP(_xlfn.ANCHORARRAY(A207),IVV_raw!A:A,IVV_raw!E:E,"")</f>
        <v>"599.75"</v>
      </c>
      <c r="D207" s="3" cm="1">
        <f t="array" ref="D207">_xlfn.XLOOKUP(_xlfn.ANCHORARRAY(A207),EEM_raw!A:A,EEM_raw!E:E,"")</f>
        <v>43.47</v>
      </c>
      <c r="E207" t="b" cm="1">
        <f t="array" ref="E207">(_xlfn.ANCHORARRAY(B207)&lt;&gt;"")*(_xlfn.ANCHORARRAY(C207)&lt;&gt;"")&gt;0</f>
        <v>1</v>
      </c>
      <c r="F207" t="b" cm="1">
        <f t="array" ref="F207">(_xlfn.ANCHORARRAY(B207)&lt;&gt;"")*(_xlfn.ANCHORARRAY(D207)&lt;&gt;"")&gt;0</f>
        <v>1</v>
      </c>
    </row>
    <row r="208" spans="1:6" x14ac:dyDescent="0.2">
      <c r="A208" s="2">
        <f>SPY_raw!A208</f>
        <v>45607</v>
      </c>
      <c r="B208" s="3" t="str" cm="1">
        <f t="array" ref="B208">_xlfn.XLOOKUP(_xlfn.ANCHORARRAY(A208),SPY_raw!A:A,SPY_raw!E:E,"")</f>
        <v>"598.76"</v>
      </c>
      <c r="C208" s="3" t="str" cm="1">
        <f t="array" ref="C208">_xlfn.XLOOKUP(_xlfn.ANCHORARRAY(A208),IVV_raw!A:A,IVV_raw!E:E,"")</f>
        <v>"601.59"</v>
      </c>
      <c r="D208" s="3" cm="1">
        <f t="array" ref="D208">_xlfn.XLOOKUP(_xlfn.ANCHORARRAY(A208),EEM_raw!A:A,EEM_raw!E:E,"")</f>
        <v>44.31</v>
      </c>
      <c r="E208" t="b" cm="1">
        <f t="array" ref="E208">(_xlfn.ANCHORARRAY(B208)&lt;&gt;"")*(_xlfn.ANCHORARRAY(C208)&lt;&gt;"")&gt;0</f>
        <v>1</v>
      </c>
      <c r="F208" t="b" cm="1">
        <f t="array" ref="F208">(_xlfn.ANCHORARRAY(B208)&lt;&gt;"")*(_xlfn.ANCHORARRAY(D208)&lt;&gt;"")&gt;0</f>
        <v>1</v>
      </c>
    </row>
    <row r="209" spans="1:6" x14ac:dyDescent="0.2">
      <c r="A209" s="2">
        <f>SPY_raw!A209</f>
        <v>45515</v>
      </c>
      <c r="B209" s="3" t="str" cm="1">
        <f t="array" ref="B209">_xlfn.XLOOKUP(_xlfn.ANCHORARRAY(A209),SPY_raw!A:A,SPY_raw!E:E,"")</f>
        <v>"598.19"</v>
      </c>
      <c r="C209" s="3" t="str" cm="1">
        <f t="array" ref="C209">_xlfn.XLOOKUP(_xlfn.ANCHORARRAY(A209),IVV_raw!A:A,IVV_raw!E:E,"")</f>
        <v>"601.13"</v>
      </c>
      <c r="D209" s="3" cm="1">
        <f t="array" ref="D209">_xlfn.XLOOKUP(_xlfn.ANCHORARRAY(A209),EEM_raw!A:A,EEM_raw!E:E,"")</f>
        <v>44.65</v>
      </c>
      <c r="E209" t="b" cm="1">
        <f t="array" ref="E209">(_xlfn.ANCHORARRAY(B209)&lt;&gt;"")*(_xlfn.ANCHORARRAY(C209)&lt;&gt;"")&gt;0</f>
        <v>1</v>
      </c>
      <c r="F209" t="b" cm="1">
        <f t="array" ref="F209">(_xlfn.ANCHORARRAY(B209)&lt;&gt;"")*(_xlfn.ANCHORARRAY(D209)&lt;&gt;"")&gt;0</f>
        <v>1</v>
      </c>
    </row>
    <row r="210" spans="1:6" x14ac:dyDescent="0.2">
      <c r="A210" s="2">
        <f>SPY_raw!A210</f>
        <v>45484</v>
      </c>
      <c r="B210" s="3" t="str" cm="1">
        <f t="array" ref="B210">_xlfn.XLOOKUP(_xlfn.ANCHORARRAY(A210),SPY_raw!A:A,SPY_raw!E:E,"")</f>
        <v>"595.61"</v>
      </c>
      <c r="C210" s="3" t="str" cm="1">
        <f t="array" ref="C210">_xlfn.XLOOKUP(_xlfn.ANCHORARRAY(A210),IVV_raw!A:A,IVV_raw!E:E,"")</f>
        <v>"598.51"</v>
      </c>
      <c r="D210" s="3" cm="1">
        <f t="array" ref="D210">_xlfn.XLOOKUP(_xlfn.ANCHORARRAY(A210),EEM_raw!A:A,EEM_raw!E:E,"")</f>
        <v>45.78</v>
      </c>
      <c r="E210" t="b" cm="1">
        <f t="array" ref="E210">(_xlfn.ANCHORARRAY(B210)&lt;&gt;"")*(_xlfn.ANCHORARRAY(C210)&lt;&gt;"")&gt;0</f>
        <v>1</v>
      </c>
      <c r="F210" t="b" cm="1">
        <f t="array" ref="F210">(_xlfn.ANCHORARRAY(B210)&lt;&gt;"")*(_xlfn.ANCHORARRAY(D210)&lt;&gt;"")&gt;0</f>
        <v>1</v>
      </c>
    </row>
    <row r="211" spans="1:6" x14ac:dyDescent="0.2">
      <c r="A211" s="2">
        <f>SPY_raw!A211</f>
        <v>45454</v>
      </c>
      <c r="B211" s="3" t="str" cm="1">
        <f t="array" ref="B211">_xlfn.XLOOKUP(_xlfn.ANCHORARRAY(A211),SPY_raw!A:A,SPY_raw!E:E,"")</f>
        <v>"591.04"</v>
      </c>
      <c r="C211" s="3" t="str" cm="1">
        <f t="array" ref="C211">_xlfn.XLOOKUP(_xlfn.ANCHORARRAY(A211),IVV_raw!A:A,IVV_raw!E:E,"")</f>
        <v>"593.88"</v>
      </c>
      <c r="D211" s="3" cm="1">
        <f t="array" ref="D211">_xlfn.XLOOKUP(_xlfn.ANCHORARRAY(A211),EEM_raw!A:A,EEM_raw!E:E,"")</f>
        <v>44.79</v>
      </c>
      <c r="E211" t="b" cm="1">
        <f t="array" ref="E211">(_xlfn.ANCHORARRAY(B211)&lt;&gt;"")*(_xlfn.ANCHORARRAY(C211)&lt;&gt;"")&gt;0</f>
        <v>1</v>
      </c>
      <c r="F211" t="b" cm="1">
        <f t="array" ref="F211">(_xlfn.ANCHORARRAY(B211)&lt;&gt;"")*(_xlfn.ANCHORARRAY(D211)&lt;&gt;"")&gt;0</f>
        <v>1</v>
      </c>
    </row>
    <row r="212" spans="1:6" x14ac:dyDescent="0.2">
      <c r="A212" s="2">
        <f>SPY_raw!A212</f>
        <v>45423</v>
      </c>
      <c r="B212" s="3" t="str" cm="1">
        <f t="array" ref="B212">_xlfn.XLOOKUP(_xlfn.ANCHORARRAY(A212),SPY_raw!A:A,SPY_raw!E:E,"")</f>
        <v>"576.70"</v>
      </c>
      <c r="C212" s="3" t="str" cm="1">
        <f t="array" ref="C212">_xlfn.XLOOKUP(_xlfn.ANCHORARRAY(A212),IVV_raw!A:A,IVV_raw!E:E,"")</f>
        <v>"579.49"</v>
      </c>
      <c r="D212" s="3" cm="1">
        <f t="array" ref="D212">_xlfn.XLOOKUP(_xlfn.ANCHORARRAY(A212),EEM_raw!A:A,EEM_raw!E:E,"")</f>
        <v>45.35</v>
      </c>
      <c r="E212" t="b" cm="1">
        <f t="array" ref="E212">(_xlfn.ANCHORARRAY(B212)&lt;&gt;"")*(_xlfn.ANCHORARRAY(C212)&lt;&gt;"")&gt;0</f>
        <v>1</v>
      </c>
      <c r="F212" t="b" cm="1">
        <f t="array" ref="F212">(_xlfn.ANCHORARRAY(B212)&lt;&gt;"")*(_xlfn.ANCHORARRAY(D212)&lt;&gt;"")&gt;0</f>
        <v>1</v>
      </c>
    </row>
    <row r="213" spans="1:6" x14ac:dyDescent="0.2">
      <c r="A213" s="2">
        <f>SPY_raw!A213</f>
        <v>45393</v>
      </c>
      <c r="B213" s="3" t="str" cm="1">
        <f t="array" ref="B213">_xlfn.XLOOKUP(_xlfn.ANCHORARRAY(A213),SPY_raw!A:A,SPY_raw!E:E,"")</f>
        <v>"569.81"</v>
      </c>
      <c r="C213" s="3" t="str" cm="1">
        <f t="array" ref="C213">_xlfn.XLOOKUP(_xlfn.ANCHORARRAY(A213),IVV_raw!A:A,IVV_raw!E:E,"")</f>
        <v>"572.57"</v>
      </c>
      <c r="D213" s="3" cm="1">
        <f t="array" ref="D213">_xlfn.XLOOKUP(_xlfn.ANCHORARRAY(A213),EEM_raw!A:A,EEM_raw!E:E,"")</f>
        <v>44.74</v>
      </c>
      <c r="E213" t="b" cm="1">
        <f t="array" ref="E213">(_xlfn.ANCHORARRAY(B213)&lt;&gt;"")*(_xlfn.ANCHORARRAY(C213)&lt;&gt;"")&gt;0</f>
        <v>1</v>
      </c>
      <c r="F213" t="b" cm="1">
        <f t="array" ref="F213">(_xlfn.ANCHORARRAY(B213)&lt;&gt;"")*(_xlfn.ANCHORARRAY(D213)&lt;&gt;"")&gt;0</f>
        <v>1</v>
      </c>
    </row>
    <row r="214" spans="1:6" x14ac:dyDescent="0.2">
      <c r="A214" s="2">
        <f>SPY_raw!A214</f>
        <v>45302</v>
      </c>
      <c r="B214" s="3" t="str" cm="1">
        <f t="array" ref="B214">_xlfn.XLOOKUP(_xlfn.ANCHORARRAY(A214),SPY_raw!A:A,SPY_raw!E:E,"")</f>
        <v>"571.04"</v>
      </c>
      <c r="C214" s="3" t="str" cm="1">
        <f t="array" ref="C214">_xlfn.XLOOKUP(_xlfn.ANCHORARRAY(A214),IVV_raw!A:A,IVV_raw!E:E,"")</f>
        <v>"573.72"</v>
      </c>
      <c r="D214" s="3" cm="1">
        <f t="array" ref="D214">_xlfn.XLOOKUP(_xlfn.ANCHORARRAY(A214),EEM_raw!A:A,EEM_raw!E:E,"")</f>
        <v>44.49</v>
      </c>
      <c r="E214" t="b" cm="1">
        <f t="array" ref="E214">(_xlfn.ANCHORARRAY(B214)&lt;&gt;"")*(_xlfn.ANCHORARRAY(C214)&lt;&gt;"")&gt;0</f>
        <v>1</v>
      </c>
      <c r="F214" t="b" cm="1">
        <f t="array" ref="F214">(_xlfn.ANCHORARRAY(B214)&lt;&gt;"")*(_xlfn.ANCHORARRAY(D214)&lt;&gt;"")&gt;0</f>
        <v>1</v>
      </c>
    </row>
    <row r="215" spans="1:6" x14ac:dyDescent="0.2">
      <c r="A215" s="2" t="str">
        <f>SPY_raw!A215</f>
        <v>10/31/2024</v>
      </c>
      <c r="B215" s="3" t="str" cm="1">
        <f t="array" ref="B215">_xlfn.XLOOKUP(_xlfn.ANCHORARRAY(A215),SPY_raw!A:A,SPY_raw!E:E,"")</f>
        <v>"568.64"</v>
      </c>
      <c r="C215" s="3" t="str" cm="1">
        <f t="array" ref="C215">_xlfn.XLOOKUP(_xlfn.ANCHORARRAY(A215),IVV_raw!A:A,IVV_raw!E:E,"")</f>
        <v>"571.24"</v>
      </c>
      <c r="D215" s="3" cm="1">
        <f t="array" ref="D215">_xlfn.XLOOKUP(_xlfn.ANCHORARRAY(A215),EEM_raw!A:A,EEM_raw!E:E,"")</f>
        <v>44.45</v>
      </c>
      <c r="E215" t="b" cm="1">
        <f t="array" ref="E215">(_xlfn.ANCHORARRAY(B215)&lt;&gt;"")*(_xlfn.ANCHORARRAY(C215)&lt;&gt;"")&gt;0</f>
        <v>1</v>
      </c>
      <c r="F215" t="b" cm="1">
        <f t="array" ref="F215">(_xlfn.ANCHORARRAY(B215)&lt;&gt;"")*(_xlfn.ANCHORARRAY(D215)&lt;&gt;"")&gt;0</f>
        <v>1</v>
      </c>
    </row>
    <row r="216" spans="1:6" x14ac:dyDescent="0.2">
      <c r="A216" s="2" t="str">
        <f>SPY_raw!A216</f>
        <v>10/30/2024</v>
      </c>
      <c r="B216" s="3" t="str" cm="1">
        <f t="array" ref="B216">_xlfn.XLOOKUP(_xlfn.ANCHORARRAY(A216),SPY_raw!A:A,SPY_raw!E:E,"")</f>
        <v>"580.01"</v>
      </c>
      <c r="C216" s="3" t="str" cm="1">
        <f t="array" ref="C216">_xlfn.XLOOKUP(_xlfn.ANCHORARRAY(A216),IVV_raw!A:A,IVV_raw!E:E,"")</f>
        <v>"582.67"</v>
      </c>
      <c r="D216" s="3" cm="1">
        <f t="array" ref="D216">_xlfn.XLOOKUP(_xlfn.ANCHORARRAY(A216),EEM_raw!A:A,EEM_raw!E:E,"")</f>
        <v>44.74</v>
      </c>
      <c r="E216" t="b" cm="1">
        <f t="array" ref="E216">(_xlfn.ANCHORARRAY(B216)&lt;&gt;"")*(_xlfn.ANCHORARRAY(C216)&lt;&gt;"")&gt;0</f>
        <v>1</v>
      </c>
      <c r="F216" t="b" cm="1">
        <f t="array" ref="F216">(_xlfn.ANCHORARRAY(B216)&lt;&gt;"")*(_xlfn.ANCHORARRAY(D216)&lt;&gt;"")&gt;0</f>
        <v>1</v>
      </c>
    </row>
    <row r="217" spans="1:6" x14ac:dyDescent="0.2">
      <c r="A217" s="2" t="str">
        <f>SPY_raw!A217</f>
        <v>10/29/2024</v>
      </c>
      <c r="B217" s="3" t="str" cm="1">
        <f t="array" ref="B217">_xlfn.XLOOKUP(_xlfn.ANCHORARRAY(A217),SPY_raw!A:A,SPY_raw!E:E,"")</f>
        <v>"581.77"</v>
      </c>
      <c r="C217" s="3" t="str" cm="1">
        <f t="array" ref="C217">_xlfn.XLOOKUP(_xlfn.ANCHORARRAY(A217),IVV_raw!A:A,IVV_raw!E:E,"")</f>
        <v>"584.55"</v>
      </c>
      <c r="D217" s="3" cm="1">
        <f t="array" ref="D217">_xlfn.XLOOKUP(_xlfn.ANCHORARRAY(A217),EEM_raw!A:A,EEM_raw!E:E,"")</f>
        <v>45.18</v>
      </c>
      <c r="E217" t="b" cm="1">
        <f t="array" ref="E217">(_xlfn.ANCHORARRAY(B217)&lt;&gt;"")*(_xlfn.ANCHORARRAY(C217)&lt;&gt;"")&gt;0</f>
        <v>1</v>
      </c>
      <c r="F217" t="b" cm="1">
        <f t="array" ref="F217">(_xlfn.ANCHORARRAY(B217)&lt;&gt;"")*(_xlfn.ANCHORARRAY(D217)&lt;&gt;"")&gt;0</f>
        <v>1</v>
      </c>
    </row>
    <row r="218" spans="1:6" x14ac:dyDescent="0.2">
      <c r="A218" s="2" t="str">
        <f>SPY_raw!A218</f>
        <v>10/28/2024</v>
      </c>
      <c r="B218" s="3" t="str" cm="1">
        <f t="array" ref="B218">_xlfn.XLOOKUP(_xlfn.ANCHORARRAY(A218),SPY_raw!A:A,SPY_raw!E:E,"")</f>
        <v>"580.83"</v>
      </c>
      <c r="C218" s="3" t="str" cm="1">
        <f t="array" ref="C218">_xlfn.XLOOKUP(_xlfn.ANCHORARRAY(A218),IVV_raw!A:A,IVV_raw!E:E,"")</f>
        <v>"583.65"</v>
      </c>
      <c r="D218" s="3" cm="1">
        <f t="array" ref="D218">_xlfn.XLOOKUP(_xlfn.ANCHORARRAY(A218),EEM_raw!A:A,EEM_raw!E:E,"")</f>
        <v>45.32</v>
      </c>
      <c r="E218" t="b" cm="1">
        <f t="array" ref="E218">(_xlfn.ANCHORARRAY(B218)&lt;&gt;"")*(_xlfn.ANCHORARRAY(C218)&lt;&gt;"")&gt;0</f>
        <v>1</v>
      </c>
      <c r="F218" t="b" cm="1">
        <f t="array" ref="F218">(_xlfn.ANCHORARRAY(B218)&lt;&gt;"")*(_xlfn.ANCHORARRAY(D218)&lt;&gt;"")&gt;0</f>
        <v>1</v>
      </c>
    </row>
    <row r="219" spans="1:6" x14ac:dyDescent="0.2">
      <c r="A219" s="2" t="str">
        <f>SPY_raw!A219</f>
        <v>10/25/2024</v>
      </c>
      <c r="B219" s="3" t="str" cm="1">
        <f t="array" ref="B219">_xlfn.XLOOKUP(_xlfn.ANCHORARRAY(A219),SPY_raw!A:A,SPY_raw!E:E,"")</f>
        <v>"579.04"</v>
      </c>
      <c r="C219" s="3" t="str" cm="1">
        <f t="array" ref="C219">_xlfn.XLOOKUP(_xlfn.ANCHORARRAY(A219),IVV_raw!A:A,IVV_raw!E:E,"")</f>
        <v>"581.90"</v>
      </c>
      <c r="D219" s="3" cm="1">
        <f t="array" ref="D219">_xlfn.XLOOKUP(_xlfn.ANCHORARRAY(A219),EEM_raw!A:A,EEM_raw!E:E,"")</f>
        <v>45.12</v>
      </c>
      <c r="E219" t="b" cm="1">
        <f t="array" ref="E219">(_xlfn.ANCHORARRAY(B219)&lt;&gt;"")*(_xlfn.ANCHORARRAY(C219)&lt;&gt;"")&gt;0</f>
        <v>1</v>
      </c>
      <c r="F219" t="b" cm="1">
        <f t="array" ref="F219">(_xlfn.ANCHORARRAY(B219)&lt;&gt;"")*(_xlfn.ANCHORARRAY(D219)&lt;&gt;"")&gt;0</f>
        <v>1</v>
      </c>
    </row>
    <row r="220" spans="1:6" x14ac:dyDescent="0.2">
      <c r="A220" s="2" t="str">
        <f>SPY_raw!A220</f>
        <v>10/24/2024</v>
      </c>
      <c r="B220" s="3" t="str" cm="1">
        <f t="array" ref="B220">_xlfn.XLOOKUP(_xlfn.ANCHORARRAY(A220),SPY_raw!A:A,SPY_raw!E:E,"")</f>
        <v>"579.24"</v>
      </c>
      <c r="C220" s="3" t="str" cm="1">
        <f t="array" ref="C220">_xlfn.XLOOKUP(_xlfn.ANCHORARRAY(A220),IVV_raw!A:A,IVV_raw!E:E,"")</f>
        <v>"582.03"</v>
      </c>
      <c r="D220" s="3" cm="1">
        <f t="array" ref="D220">_xlfn.XLOOKUP(_xlfn.ANCHORARRAY(A220),EEM_raw!A:A,EEM_raw!E:E,"")</f>
        <v>45.16</v>
      </c>
      <c r="E220" t="b" cm="1">
        <f t="array" ref="E220">(_xlfn.ANCHORARRAY(B220)&lt;&gt;"")*(_xlfn.ANCHORARRAY(C220)&lt;&gt;"")&gt;0</f>
        <v>1</v>
      </c>
      <c r="F220" t="b" cm="1">
        <f t="array" ref="F220">(_xlfn.ANCHORARRAY(B220)&lt;&gt;"")*(_xlfn.ANCHORARRAY(D220)&lt;&gt;"")&gt;0</f>
        <v>1</v>
      </c>
    </row>
    <row r="221" spans="1:6" x14ac:dyDescent="0.2">
      <c r="A221" s="2" t="str">
        <f>SPY_raw!A221</f>
        <v>10/23/2024</v>
      </c>
      <c r="B221" s="3" t="str" cm="1">
        <f t="array" ref="B221">_xlfn.XLOOKUP(_xlfn.ANCHORARRAY(A221),SPY_raw!A:A,SPY_raw!E:E,"")</f>
        <v>"577.99"</v>
      </c>
      <c r="C221" s="3" t="str" cm="1">
        <f t="array" ref="C221">_xlfn.XLOOKUP(_xlfn.ANCHORARRAY(A221),IVV_raw!A:A,IVV_raw!E:E,"")</f>
        <v>"580.79"</v>
      </c>
      <c r="D221" s="3" cm="1">
        <f t="array" ref="D221">_xlfn.XLOOKUP(_xlfn.ANCHORARRAY(A221),EEM_raw!A:A,EEM_raw!E:E,"")</f>
        <v>45.23</v>
      </c>
      <c r="E221" t="b" cm="1">
        <f t="array" ref="E221">(_xlfn.ANCHORARRAY(B221)&lt;&gt;"")*(_xlfn.ANCHORARRAY(C221)&lt;&gt;"")&gt;0</f>
        <v>1</v>
      </c>
      <c r="F221" t="b" cm="1">
        <f t="array" ref="F221">(_xlfn.ANCHORARRAY(B221)&lt;&gt;"")*(_xlfn.ANCHORARRAY(D221)&lt;&gt;"")&gt;0</f>
        <v>1</v>
      </c>
    </row>
    <row r="222" spans="1:6" x14ac:dyDescent="0.2">
      <c r="A222" s="2" t="str">
        <f>SPY_raw!A222</f>
        <v>10/22/2024</v>
      </c>
      <c r="B222" s="3" t="str" cm="1">
        <f t="array" ref="B222">_xlfn.XLOOKUP(_xlfn.ANCHORARRAY(A222),SPY_raw!A:A,SPY_raw!E:E,"")</f>
        <v>"583.32"</v>
      </c>
      <c r="C222" s="3" t="str" cm="1">
        <f t="array" ref="C222">_xlfn.XLOOKUP(_xlfn.ANCHORARRAY(A222),IVV_raw!A:A,IVV_raw!E:E,"")</f>
        <v>"586.13"</v>
      </c>
      <c r="D222" s="3" cm="1">
        <f t="array" ref="D222">_xlfn.XLOOKUP(_xlfn.ANCHORARRAY(A222),EEM_raw!A:A,EEM_raw!E:E,"")</f>
        <v>45.5</v>
      </c>
      <c r="E222" t="b" cm="1">
        <f t="array" ref="E222">(_xlfn.ANCHORARRAY(B222)&lt;&gt;"")*(_xlfn.ANCHORARRAY(C222)&lt;&gt;"")&gt;0</f>
        <v>1</v>
      </c>
      <c r="F222" t="b" cm="1">
        <f t="array" ref="F222">(_xlfn.ANCHORARRAY(B222)&lt;&gt;"")*(_xlfn.ANCHORARRAY(D222)&lt;&gt;"")&gt;0</f>
        <v>1</v>
      </c>
    </row>
    <row r="223" spans="1:6" x14ac:dyDescent="0.2">
      <c r="A223" s="2" t="str">
        <f>SPY_raw!A223</f>
        <v>10/21/2024</v>
      </c>
      <c r="B223" s="3" t="str" cm="1">
        <f t="array" ref="B223">_xlfn.XLOOKUP(_xlfn.ANCHORARRAY(A223),SPY_raw!A:A,SPY_raw!E:E,"")</f>
        <v>"583.63"</v>
      </c>
      <c r="C223" s="3" t="str" cm="1">
        <f t="array" ref="C223">_xlfn.XLOOKUP(_xlfn.ANCHORARRAY(A223),IVV_raw!A:A,IVV_raw!E:E,"")</f>
        <v>"586.59"</v>
      </c>
      <c r="D223" s="3" cm="1">
        <f t="array" ref="D223">_xlfn.XLOOKUP(_xlfn.ANCHORARRAY(A223),EEM_raw!A:A,EEM_raw!E:E,"")</f>
        <v>45.6</v>
      </c>
      <c r="E223" t="b" cm="1">
        <f t="array" ref="E223">(_xlfn.ANCHORARRAY(B223)&lt;&gt;"")*(_xlfn.ANCHORARRAY(C223)&lt;&gt;"")&gt;0</f>
        <v>1</v>
      </c>
      <c r="F223" t="b" cm="1">
        <f t="array" ref="F223">(_xlfn.ANCHORARRAY(B223)&lt;&gt;"")*(_xlfn.ANCHORARRAY(D223)&lt;&gt;"")&gt;0</f>
        <v>1</v>
      </c>
    </row>
    <row r="224" spans="1:6" x14ac:dyDescent="0.2">
      <c r="A224" s="2" t="str">
        <f>SPY_raw!A224</f>
        <v>10/18/2024</v>
      </c>
      <c r="B224" s="3" t="str" cm="1">
        <f t="array" ref="B224">_xlfn.XLOOKUP(_xlfn.ANCHORARRAY(A224),SPY_raw!A:A,SPY_raw!E:E,"")</f>
        <v>"584.59"</v>
      </c>
      <c r="C224" s="3" t="str" cm="1">
        <f t="array" ref="C224">_xlfn.XLOOKUP(_xlfn.ANCHORARRAY(A224),IVV_raw!A:A,IVV_raw!E:E,"")</f>
        <v>"587.46"</v>
      </c>
      <c r="D224" s="3" cm="1">
        <f t="array" ref="D224">_xlfn.XLOOKUP(_xlfn.ANCHORARRAY(A224),EEM_raw!A:A,EEM_raw!E:E,"")</f>
        <v>45.92</v>
      </c>
      <c r="E224" t="b" cm="1">
        <f t="array" ref="E224">(_xlfn.ANCHORARRAY(B224)&lt;&gt;"")*(_xlfn.ANCHORARRAY(C224)&lt;&gt;"")&gt;0</f>
        <v>1</v>
      </c>
      <c r="F224" t="b" cm="1">
        <f t="array" ref="F224">(_xlfn.ANCHORARRAY(B224)&lt;&gt;"")*(_xlfn.ANCHORARRAY(D224)&lt;&gt;"")&gt;0</f>
        <v>1</v>
      </c>
    </row>
    <row r="225" spans="1:6" x14ac:dyDescent="0.2">
      <c r="A225" s="2" t="str">
        <f>SPY_raw!A225</f>
        <v>10/17/2024</v>
      </c>
      <c r="B225" s="3" t="str" cm="1">
        <f t="array" ref="B225">_xlfn.XLOOKUP(_xlfn.ANCHORARRAY(A225),SPY_raw!A:A,SPY_raw!E:E,"")</f>
        <v>"582.35"</v>
      </c>
      <c r="C225" s="3" t="str" cm="1">
        <f t="array" ref="C225">_xlfn.XLOOKUP(_xlfn.ANCHORARRAY(A225),IVV_raw!A:A,IVV_raw!E:E,"")</f>
        <v>"585.25"</v>
      </c>
      <c r="D225" s="3" cm="1">
        <f t="array" ref="D225">_xlfn.XLOOKUP(_xlfn.ANCHORARRAY(A225),EEM_raw!A:A,EEM_raw!E:E,"")</f>
        <v>45.47</v>
      </c>
      <c r="E225" t="b" cm="1">
        <f t="array" ref="E225">(_xlfn.ANCHORARRAY(B225)&lt;&gt;"")*(_xlfn.ANCHORARRAY(C225)&lt;&gt;"")&gt;0</f>
        <v>1</v>
      </c>
      <c r="F225" t="b" cm="1">
        <f t="array" ref="F225">(_xlfn.ANCHORARRAY(B225)&lt;&gt;"")*(_xlfn.ANCHORARRAY(D225)&lt;&gt;"")&gt;0</f>
        <v>1</v>
      </c>
    </row>
    <row r="226" spans="1:6" x14ac:dyDescent="0.2">
      <c r="A226" s="2" t="str">
        <f>SPY_raw!A226</f>
        <v>10/16/2024</v>
      </c>
      <c r="B226" s="3" t="str" cm="1">
        <f t="array" ref="B226">_xlfn.XLOOKUP(_xlfn.ANCHORARRAY(A226),SPY_raw!A:A,SPY_raw!E:E,"")</f>
        <v>"582.30"</v>
      </c>
      <c r="C226" s="3" t="str" cm="1">
        <f t="array" ref="C226">_xlfn.XLOOKUP(_xlfn.ANCHORARRAY(A226),IVV_raw!A:A,IVV_raw!E:E,"")</f>
        <v>"585.08"</v>
      </c>
      <c r="D226" s="3" cm="1">
        <f t="array" ref="D226">_xlfn.XLOOKUP(_xlfn.ANCHORARRAY(A226),EEM_raw!A:A,EEM_raw!E:E,"")</f>
        <v>45.54</v>
      </c>
      <c r="E226" t="b" cm="1">
        <f t="array" ref="E226">(_xlfn.ANCHORARRAY(B226)&lt;&gt;"")*(_xlfn.ANCHORARRAY(C226)&lt;&gt;"")&gt;0</f>
        <v>1</v>
      </c>
      <c r="F226" t="b" cm="1">
        <f t="array" ref="F226">(_xlfn.ANCHORARRAY(B226)&lt;&gt;"")*(_xlfn.ANCHORARRAY(D226)&lt;&gt;"")&gt;0</f>
        <v>1</v>
      </c>
    </row>
    <row r="227" spans="1:6" x14ac:dyDescent="0.2">
      <c r="A227" s="2" t="str">
        <f>SPY_raw!A227</f>
        <v>10/15/2024</v>
      </c>
      <c r="B227" s="3" t="str" cm="1">
        <f t="array" ref="B227">_xlfn.XLOOKUP(_xlfn.ANCHORARRAY(A227),SPY_raw!A:A,SPY_raw!E:E,"")</f>
        <v>"579.78"</v>
      </c>
      <c r="C227" s="3" t="str" cm="1">
        <f t="array" ref="C227">_xlfn.XLOOKUP(_xlfn.ANCHORARRAY(A227),IVV_raw!A:A,IVV_raw!E:E,"")</f>
        <v>"582.49"</v>
      </c>
      <c r="D227" s="3" cm="1">
        <f t="array" ref="D227">_xlfn.XLOOKUP(_xlfn.ANCHORARRAY(A227),EEM_raw!A:A,EEM_raw!E:E,"")</f>
        <v>45.19</v>
      </c>
      <c r="E227" t="b" cm="1">
        <f t="array" ref="E227">(_xlfn.ANCHORARRAY(B227)&lt;&gt;"")*(_xlfn.ANCHORARRAY(C227)&lt;&gt;"")&gt;0</f>
        <v>1</v>
      </c>
      <c r="F227" t="b" cm="1">
        <f t="array" ref="F227">(_xlfn.ANCHORARRAY(B227)&lt;&gt;"")*(_xlfn.ANCHORARRAY(D227)&lt;&gt;"")&gt;0</f>
        <v>1</v>
      </c>
    </row>
    <row r="228" spans="1:6" x14ac:dyDescent="0.2">
      <c r="A228" s="2" t="str">
        <f>SPY_raw!A228</f>
        <v>10/14/2024</v>
      </c>
      <c r="B228" s="3" t="str" cm="1">
        <f t="array" ref="B228">_xlfn.XLOOKUP(_xlfn.ANCHORARRAY(A228),SPY_raw!A:A,SPY_raw!E:E,"")</f>
        <v>"584.32"</v>
      </c>
      <c r="C228" s="3" t="str" cm="1">
        <f t="array" ref="C228">_xlfn.XLOOKUP(_xlfn.ANCHORARRAY(A228),IVV_raw!A:A,IVV_raw!E:E,"")</f>
        <v>"587.15"</v>
      </c>
      <c r="D228" s="3" cm="1">
        <f t="array" ref="D228">_xlfn.XLOOKUP(_xlfn.ANCHORARRAY(A228),EEM_raw!A:A,EEM_raw!E:E,"")</f>
        <v>46.17</v>
      </c>
      <c r="E228" t="b" cm="1">
        <f t="array" ref="E228">(_xlfn.ANCHORARRAY(B228)&lt;&gt;"")*(_xlfn.ANCHORARRAY(C228)&lt;&gt;"")&gt;0</f>
        <v>1</v>
      </c>
      <c r="F228" t="b" cm="1">
        <f t="array" ref="F228">(_xlfn.ANCHORARRAY(B228)&lt;&gt;"")*(_xlfn.ANCHORARRAY(D228)&lt;&gt;"")&gt;0</f>
        <v>1</v>
      </c>
    </row>
    <row r="229" spans="1:6" x14ac:dyDescent="0.2">
      <c r="A229" s="2">
        <f>SPY_raw!A229</f>
        <v>45606</v>
      </c>
      <c r="B229" s="3" t="str" cm="1">
        <f t="array" ref="B229">_xlfn.XLOOKUP(_xlfn.ANCHORARRAY(A229),SPY_raw!A:A,SPY_raw!E:E,"")</f>
        <v>"579.58"</v>
      </c>
      <c r="C229" s="3" t="str" cm="1">
        <f t="array" ref="C229">_xlfn.XLOOKUP(_xlfn.ANCHORARRAY(A229),IVV_raw!A:A,IVV_raw!E:E,"")</f>
        <v>"582.35"</v>
      </c>
      <c r="D229" s="3" cm="1">
        <f t="array" ref="D229">_xlfn.XLOOKUP(_xlfn.ANCHORARRAY(A229),EEM_raw!A:A,EEM_raw!E:E,"")</f>
        <v>46.36</v>
      </c>
      <c r="E229" t="b" cm="1">
        <f t="array" ref="E229">(_xlfn.ANCHORARRAY(B229)&lt;&gt;"")*(_xlfn.ANCHORARRAY(C229)&lt;&gt;"")&gt;0</f>
        <v>1</v>
      </c>
      <c r="F229" t="b" cm="1">
        <f t="array" ref="F229">(_xlfn.ANCHORARRAY(B229)&lt;&gt;"")*(_xlfn.ANCHORARRAY(D229)&lt;&gt;"")&gt;0</f>
        <v>1</v>
      </c>
    </row>
    <row r="230" spans="1:6" x14ac:dyDescent="0.2">
      <c r="A230" s="2">
        <f>SPY_raw!A230</f>
        <v>45575</v>
      </c>
      <c r="B230" s="3" t="str" cm="1">
        <f t="array" ref="B230">_xlfn.XLOOKUP(_xlfn.ANCHORARRAY(A230),SPY_raw!A:A,SPY_raw!E:E,"")</f>
        <v>"576.13"</v>
      </c>
      <c r="C230" s="3" t="str" cm="1">
        <f t="array" ref="C230">_xlfn.XLOOKUP(_xlfn.ANCHORARRAY(A230),IVV_raw!A:A,IVV_raw!E:E,"")</f>
        <v>"578.83"</v>
      </c>
      <c r="D230" s="3" cm="1">
        <f t="array" ref="D230">_xlfn.XLOOKUP(_xlfn.ANCHORARRAY(A230),EEM_raw!A:A,EEM_raw!E:E,"")</f>
        <v>46.03</v>
      </c>
      <c r="E230" t="b" cm="1">
        <f t="array" ref="E230">(_xlfn.ANCHORARRAY(B230)&lt;&gt;"")*(_xlfn.ANCHORARRAY(C230)&lt;&gt;"")&gt;0</f>
        <v>1</v>
      </c>
      <c r="F230" t="b" cm="1">
        <f t="array" ref="F230">(_xlfn.ANCHORARRAY(B230)&lt;&gt;"")*(_xlfn.ANCHORARRAY(D230)&lt;&gt;"")&gt;0</f>
        <v>1</v>
      </c>
    </row>
    <row r="231" spans="1:6" x14ac:dyDescent="0.2">
      <c r="A231" s="2">
        <f>SPY_raw!A231</f>
        <v>45545</v>
      </c>
      <c r="B231" s="3" t="str" cm="1">
        <f t="array" ref="B231">_xlfn.XLOOKUP(_xlfn.ANCHORARRAY(A231),SPY_raw!A:A,SPY_raw!E:E,"")</f>
        <v>"577.14"</v>
      </c>
      <c r="C231" s="3" t="str" cm="1">
        <f t="array" ref="C231">_xlfn.XLOOKUP(_xlfn.ANCHORARRAY(A231),IVV_raw!A:A,IVV_raw!E:E,"")</f>
        <v>"579.85"</v>
      </c>
      <c r="D231" s="3" cm="1">
        <f t="array" ref="D231">_xlfn.XLOOKUP(_xlfn.ANCHORARRAY(A231),EEM_raw!A:A,EEM_raw!E:E,"")</f>
        <v>45.94</v>
      </c>
      <c r="E231" t="b" cm="1">
        <f t="array" ref="E231">(_xlfn.ANCHORARRAY(B231)&lt;&gt;"")*(_xlfn.ANCHORARRAY(C231)&lt;&gt;"")&gt;0</f>
        <v>1</v>
      </c>
      <c r="F231" t="b" cm="1">
        <f t="array" ref="F231">(_xlfn.ANCHORARRAY(B231)&lt;&gt;"")*(_xlfn.ANCHORARRAY(D231)&lt;&gt;"")&gt;0</f>
        <v>1</v>
      </c>
    </row>
    <row r="232" spans="1:6" x14ac:dyDescent="0.2">
      <c r="A232" s="2">
        <f>SPY_raw!A232</f>
        <v>45514</v>
      </c>
      <c r="B232" s="3" t="str" cm="1">
        <f t="array" ref="B232">_xlfn.XLOOKUP(_xlfn.ANCHORARRAY(A232),SPY_raw!A:A,SPY_raw!E:E,"")</f>
        <v>"573.17"</v>
      </c>
      <c r="C232" s="3" t="str" cm="1">
        <f t="array" ref="C232">_xlfn.XLOOKUP(_xlfn.ANCHORARRAY(A232),IVV_raw!A:A,IVV_raw!E:E,"")</f>
        <v>"575.94"</v>
      </c>
      <c r="D232" s="3" cm="1">
        <f t="array" ref="D232">_xlfn.XLOOKUP(_xlfn.ANCHORARRAY(A232),EEM_raw!A:A,EEM_raw!E:E,"")</f>
        <v>46.19</v>
      </c>
      <c r="E232" t="b" cm="1">
        <f t="array" ref="E232">(_xlfn.ANCHORARRAY(B232)&lt;&gt;"")*(_xlfn.ANCHORARRAY(C232)&lt;&gt;"")&gt;0</f>
        <v>1</v>
      </c>
      <c r="F232" t="b" cm="1">
        <f t="array" ref="F232">(_xlfn.ANCHORARRAY(B232)&lt;&gt;"")*(_xlfn.ANCHORARRAY(D232)&lt;&gt;"")&gt;0</f>
        <v>1</v>
      </c>
    </row>
    <row r="233" spans="1:6" x14ac:dyDescent="0.2">
      <c r="A233" s="2">
        <f>SPY_raw!A233</f>
        <v>45483</v>
      </c>
      <c r="B233" s="3" t="str" cm="1">
        <f t="array" ref="B233">_xlfn.XLOOKUP(_xlfn.ANCHORARRAY(A233),SPY_raw!A:A,SPY_raw!E:E,"")</f>
        <v>"567.80"</v>
      </c>
      <c r="C233" s="3" t="str" cm="1">
        <f t="array" ref="C233">_xlfn.XLOOKUP(_xlfn.ANCHORARRAY(A233),IVV_raw!A:A,IVV_raw!E:E,"")</f>
        <v>"570.53"</v>
      </c>
      <c r="D233" s="3" cm="1">
        <f t="array" ref="D233">_xlfn.XLOOKUP(_xlfn.ANCHORARRAY(A233),EEM_raw!A:A,EEM_raw!E:E,"")</f>
        <v>47.36</v>
      </c>
      <c r="E233" t="b" cm="1">
        <f t="array" ref="E233">(_xlfn.ANCHORARRAY(B233)&lt;&gt;"")*(_xlfn.ANCHORARRAY(C233)&lt;&gt;"")&gt;0</f>
        <v>1</v>
      </c>
      <c r="F233" t="b" cm="1">
        <f t="array" ref="F233">(_xlfn.ANCHORARRAY(B233)&lt;&gt;"")*(_xlfn.ANCHORARRAY(D233)&lt;&gt;"")&gt;0</f>
        <v>1</v>
      </c>
    </row>
    <row r="234" spans="1:6" x14ac:dyDescent="0.2">
      <c r="A234" s="2">
        <f>SPY_raw!A234</f>
        <v>45392</v>
      </c>
      <c r="B234" s="3" t="str" cm="1">
        <f t="array" ref="B234">_xlfn.XLOOKUP(_xlfn.ANCHORARRAY(A234),SPY_raw!A:A,SPY_raw!E:E,"")</f>
        <v>"572.98"</v>
      </c>
      <c r="C234" s="3" t="str" cm="1">
        <f t="array" ref="C234">_xlfn.XLOOKUP(_xlfn.ANCHORARRAY(A234),IVV_raw!A:A,IVV_raw!E:E,"")</f>
        <v>"575.69"</v>
      </c>
      <c r="D234" s="3" cm="1">
        <f t="array" ref="D234">_xlfn.XLOOKUP(_xlfn.ANCHORARRAY(A234),EEM_raw!A:A,EEM_raw!E:E,"")</f>
        <v>46.97</v>
      </c>
      <c r="E234" t="b" cm="1">
        <f t="array" ref="E234">(_xlfn.ANCHORARRAY(B234)&lt;&gt;"")*(_xlfn.ANCHORARRAY(C234)&lt;&gt;"")&gt;0</f>
        <v>1</v>
      </c>
      <c r="F234" t="b" cm="1">
        <f t="array" ref="F234">(_xlfn.ANCHORARRAY(B234)&lt;&gt;"")*(_xlfn.ANCHORARRAY(D234)&lt;&gt;"")&gt;0</f>
        <v>1</v>
      </c>
    </row>
    <row r="235" spans="1:6" x14ac:dyDescent="0.2">
      <c r="A235" s="2">
        <f>SPY_raw!A235</f>
        <v>45361</v>
      </c>
      <c r="B235" s="3" t="str" cm="1">
        <f t="array" ref="B235">_xlfn.XLOOKUP(_xlfn.ANCHORARRAY(A235),SPY_raw!A:A,SPY_raw!E:E,"")</f>
        <v>"567.82"</v>
      </c>
      <c r="C235" s="3" t="str" cm="1">
        <f t="array" ref="C235">_xlfn.XLOOKUP(_xlfn.ANCHORARRAY(A235),IVV_raw!A:A,IVV_raw!E:E,"")</f>
        <v>"570.51"</v>
      </c>
      <c r="D235" s="3" cm="1">
        <f t="array" ref="D235">_xlfn.XLOOKUP(_xlfn.ANCHORARRAY(A235),EEM_raw!A:A,EEM_raw!E:E,"")</f>
        <v>46.54</v>
      </c>
      <c r="E235" t="b" cm="1">
        <f t="array" ref="E235">(_xlfn.ANCHORARRAY(B235)&lt;&gt;"")*(_xlfn.ANCHORARRAY(C235)&lt;&gt;"")&gt;0</f>
        <v>1</v>
      </c>
      <c r="F235" t="b" cm="1">
        <f t="array" ref="F235">(_xlfn.ANCHORARRAY(B235)&lt;&gt;"")*(_xlfn.ANCHORARRAY(D235)&lt;&gt;"")&gt;0</f>
        <v>1</v>
      </c>
    </row>
    <row r="236" spans="1:6" x14ac:dyDescent="0.2">
      <c r="A236" s="2">
        <f>SPY_raw!A236</f>
        <v>45332</v>
      </c>
      <c r="B236" s="3" t="str" cm="1">
        <f t="array" ref="B236">_xlfn.XLOOKUP(_xlfn.ANCHORARRAY(A236),SPY_raw!A:A,SPY_raw!E:E,"")</f>
        <v>"568.86"</v>
      </c>
      <c r="C236" s="3" t="str" cm="1">
        <f t="array" ref="C236">_xlfn.XLOOKUP(_xlfn.ANCHORARRAY(A236),IVV_raw!A:A,IVV_raw!E:E,"")</f>
        <v>"571.60"</v>
      </c>
      <c r="D236" s="3" cm="1">
        <f t="array" ref="D236">_xlfn.XLOOKUP(_xlfn.ANCHORARRAY(A236),EEM_raw!A:A,EEM_raw!E:E,"")</f>
        <v>47.1</v>
      </c>
      <c r="E236" t="b" cm="1">
        <f t="array" ref="E236">(_xlfn.ANCHORARRAY(B236)&lt;&gt;"")*(_xlfn.ANCHORARRAY(C236)&lt;&gt;"")&gt;0</f>
        <v>1</v>
      </c>
      <c r="F236" t="b" cm="1">
        <f t="array" ref="F236">(_xlfn.ANCHORARRAY(B236)&lt;&gt;"")*(_xlfn.ANCHORARRAY(D236)&lt;&gt;"")&gt;0</f>
        <v>1</v>
      </c>
    </row>
    <row r="237" spans="1:6" x14ac:dyDescent="0.2">
      <c r="A237" s="2">
        <f>SPY_raw!A237</f>
        <v>45301</v>
      </c>
      <c r="B237" s="3" t="str" cm="1">
        <f t="array" ref="B237">_xlfn.XLOOKUP(_xlfn.ANCHORARRAY(A237),SPY_raw!A:A,SPY_raw!E:E,"")</f>
        <v>"568.62"</v>
      </c>
      <c r="C237" s="3" t="str" cm="1">
        <f t="array" ref="C237">_xlfn.XLOOKUP(_xlfn.ANCHORARRAY(A237),IVV_raw!A:A,IVV_raw!E:E,"")</f>
        <v>"571.37"</v>
      </c>
      <c r="D237" s="3" cm="1">
        <f t="array" ref="D237">_xlfn.XLOOKUP(_xlfn.ANCHORARRAY(A237),EEM_raw!A:A,EEM_raw!E:E,"")</f>
        <v>46.19</v>
      </c>
      <c r="E237" t="b" cm="1">
        <f t="array" ref="E237">(_xlfn.ANCHORARRAY(B237)&lt;&gt;"")*(_xlfn.ANCHORARRAY(C237)&lt;&gt;"")&gt;0</f>
        <v>1</v>
      </c>
      <c r="F237" t="b" cm="1">
        <f t="array" ref="F237">(_xlfn.ANCHORARRAY(B237)&lt;&gt;"")*(_xlfn.ANCHORARRAY(D237)&lt;&gt;"")&gt;0</f>
        <v>1</v>
      </c>
    </row>
    <row r="238" spans="1:6" x14ac:dyDescent="0.2">
      <c r="A238" s="2" t="str">
        <f>SPY_raw!A238</f>
        <v>09/30/2024</v>
      </c>
      <c r="B238" s="3" t="str" cm="1">
        <f t="array" ref="B238">_xlfn.XLOOKUP(_xlfn.ANCHORARRAY(A238),SPY_raw!A:A,SPY_raw!E:E,"")</f>
        <v>"573.76"</v>
      </c>
      <c r="C238" s="3" t="str" cm="1">
        <f t="array" ref="C238">_xlfn.XLOOKUP(_xlfn.ANCHORARRAY(A238),IVV_raw!A:A,IVV_raw!E:E,"")</f>
        <v>"576.82"</v>
      </c>
      <c r="D238" s="3" cm="1">
        <f t="array" ref="D238">_xlfn.XLOOKUP(_xlfn.ANCHORARRAY(A238),EEM_raw!A:A,EEM_raw!E:E,"")</f>
        <v>45.86</v>
      </c>
      <c r="E238" t="b" cm="1">
        <f t="array" ref="E238">(_xlfn.ANCHORARRAY(B238)&lt;&gt;"")*(_xlfn.ANCHORARRAY(C238)&lt;&gt;"")&gt;0</f>
        <v>1</v>
      </c>
      <c r="F238" t="b" cm="1">
        <f t="array" ref="F238">(_xlfn.ANCHORARRAY(B238)&lt;&gt;"")*(_xlfn.ANCHORARRAY(D238)&lt;&gt;"")&gt;0</f>
        <v>1</v>
      </c>
    </row>
    <row r="239" spans="1:6" x14ac:dyDescent="0.2">
      <c r="A239" s="2" t="str">
        <f>SPY_raw!A239</f>
        <v>09/27/2024</v>
      </c>
      <c r="B239" s="3" t="str" cm="1">
        <f t="array" ref="B239">_xlfn.XLOOKUP(_xlfn.ANCHORARRAY(A239),SPY_raw!A:A,SPY_raw!E:E,"")</f>
        <v>"571.47"</v>
      </c>
      <c r="C239" s="3" t="str" cm="1">
        <f t="array" ref="C239">_xlfn.XLOOKUP(_xlfn.ANCHORARRAY(A239),IVV_raw!A:A,IVV_raw!E:E,"")</f>
        <v>"574.07"</v>
      </c>
      <c r="D239" s="3" cm="1">
        <f t="array" ref="D239">_xlfn.XLOOKUP(_xlfn.ANCHORARRAY(A239),EEM_raw!A:A,EEM_raw!E:E,"")</f>
        <v>46.61</v>
      </c>
      <c r="E239" t="b" cm="1">
        <f t="array" ref="E239">(_xlfn.ANCHORARRAY(B239)&lt;&gt;"")*(_xlfn.ANCHORARRAY(C239)&lt;&gt;"")&gt;0</f>
        <v>1</v>
      </c>
      <c r="F239" t="b" cm="1">
        <f t="array" ref="F239">(_xlfn.ANCHORARRAY(B239)&lt;&gt;"")*(_xlfn.ANCHORARRAY(D239)&lt;&gt;"")&gt;0</f>
        <v>1</v>
      </c>
    </row>
    <row r="240" spans="1:6" x14ac:dyDescent="0.2">
      <c r="A240" s="2" t="str">
        <f>SPY_raw!A240</f>
        <v>09/26/2024</v>
      </c>
      <c r="B240" s="3" t="str" cm="1">
        <f t="array" ref="B240">_xlfn.XLOOKUP(_xlfn.ANCHORARRAY(A240),SPY_raw!A:A,SPY_raw!E:E,"")</f>
        <v>"572.30"</v>
      </c>
      <c r="C240" s="3" t="str" cm="1">
        <f t="array" ref="C240">_xlfn.XLOOKUP(_xlfn.ANCHORARRAY(A240),IVV_raw!A:A,IVV_raw!E:E,"")</f>
        <v>"575.11"</v>
      </c>
      <c r="D240" s="3" cm="1">
        <f t="array" ref="D240">_xlfn.XLOOKUP(_xlfn.ANCHORARRAY(A240),EEM_raw!A:A,EEM_raw!E:E,"")</f>
        <v>46.7</v>
      </c>
      <c r="E240" t="b" cm="1">
        <f t="array" ref="E240">(_xlfn.ANCHORARRAY(B240)&lt;&gt;"")*(_xlfn.ANCHORARRAY(C240)&lt;&gt;"")&gt;0</f>
        <v>1</v>
      </c>
      <c r="F240" t="b" cm="1">
        <f t="array" ref="F240">(_xlfn.ANCHORARRAY(B240)&lt;&gt;"")*(_xlfn.ANCHORARRAY(D240)&lt;&gt;"")&gt;0</f>
        <v>1</v>
      </c>
    </row>
    <row r="241" spans="1:6" x14ac:dyDescent="0.2">
      <c r="A241" s="2" t="str">
        <f>SPY_raw!A241</f>
        <v>09/25/2024</v>
      </c>
      <c r="B241" s="3" t="str" cm="1">
        <f t="array" ref="B241">_xlfn.XLOOKUP(_xlfn.ANCHORARRAY(A241),SPY_raw!A:A,SPY_raw!E:E,"")</f>
        <v>"570.04"</v>
      </c>
      <c r="C241" s="3" t="str" cm="1">
        <f t="array" ref="C241">_xlfn.XLOOKUP(_xlfn.ANCHORARRAY(A241),IVV_raw!A:A,IVV_raw!E:E,"")</f>
        <v>"572.66"</v>
      </c>
      <c r="D241" s="3" cm="1">
        <f t="array" ref="D241">_xlfn.XLOOKUP(_xlfn.ANCHORARRAY(A241),EEM_raw!A:A,EEM_raw!E:E,"")</f>
        <v>45.05</v>
      </c>
      <c r="E241" t="b" cm="1">
        <f t="array" ref="E241">(_xlfn.ANCHORARRAY(B241)&lt;&gt;"")*(_xlfn.ANCHORARRAY(C241)&lt;&gt;"")&gt;0</f>
        <v>1</v>
      </c>
      <c r="F241" t="b" cm="1">
        <f t="array" ref="F241">(_xlfn.ANCHORARRAY(B241)&lt;&gt;"")*(_xlfn.ANCHORARRAY(D241)&lt;&gt;"")&gt;0</f>
        <v>1</v>
      </c>
    </row>
    <row r="242" spans="1:6" x14ac:dyDescent="0.2">
      <c r="A242" s="2" t="str">
        <f>SPY_raw!A242</f>
        <v>09/24/2024</v>
      </c>
      <c r="B242" s="3" t="str" cm="1">
        <f t="array" ref="B242">_xlfn.XLOOKUP(_xlfn.ANCHORARRAY(A242),SPY_raw!A:A,SPY_raw!E:E,"")</f>
        <v>"571.30"</v>
      </c>
      <c r="C242" s="3" t="str" cm="1">
        <f t="array" ref="C242">_xlfn.XLOOKUP(_xlfn.ANCHORARRAY(A242),IVV_raw!A:A,IVV_raw!E:E,"")</f>
        <v>"576.25"</v>
      </c>
      <c r="D242" s="3" cm="1">
        <f t="array" ref="D242">_xlfn.XLOOKUP(_xlfn.ANCHORARRAY(A242),EEM_raw!A:A,EEM_raw!E:E,"")</f>
        <v>45.53</v>
      </c>
      <c r="E242" t="b" cm="1">
        <f t="array" ref="E242">(_xlfn.ANCHORARRAY(B242)&lt;&gt;"")*(_xlfn.ANCHORARRAY(C242)&lt;&gt;"")&gt;0</f>
        <v>1</v>
      </c>
      <c r="F242" t="b" cm="1">
        <f t="array" ref="F242">(_xlfn.ANCHORARRAY(B242)&lt;&gt;"")*(_xlfn.ANCHORARRAY(D242)&lt;&gt;"")&gt;0</f>
        <v>1</v>
      </c>
    </row>
    <row r="243" spans="1:6" x14ac:dyDescent="0.2">
      <c r="A243" s="2" t="str">
        <f>SPY_raw!A243</f>
        <v>09/23/2024</v>
      </c>
      <c r="B243" s="3" t="str" cm="1">
        <f t="array" ref="B243">_xlfn.XLOOKUP(_xlfn.ANCHORARRAY(A243),SPY_raw!A:A,SPY_raw!E:E,"")</f>
        <v>"569.67"</v>
      </c>
      <c r="C243" s="3" t="str" cm="1">
        <f t="array" ref="C243">_xlfn.XLOOKUP(_xlfn.ANCHORARRAY(A243),IVV_raw!A:A,IVV_raw!E:E,"")</f>
        <v>"574.58"</v>
      </c>
      <c r="D243" s="3" cm="1">
        <f t="array" ref="D243">_xlfn.XLOOKUP(_xlfn.ANCHORARRAY(A243),EEM_raw!A:A,EEM_raw!E:E,"")</f>
        <v>44.03</v>
      </c>
      <c r="E243" t="b" cm="1">
        <f t="array" ref="E243">(_xlfn.ANCHORARRAY(B243)&lt;&gt;"")*(_xlfn.ANCHORARRAY(C243)&lt;&gt;"")&gt;0</f>
        <v>1</v>
      </c>
      <c r="F243" t="b" cm="1">
        <f t="array" ref="F243">(_xlfn.ANCHORARRAY(B243)&lt;&gt;"")*(_xlfn.ANCHORARRAY(D243)&lt;&gt;"")&gt;0</f>
        <v>1</v>
      </c>
    </row>
    <row r="244" spans="1:6" x14ac:dyDescent="0.2">
      <c r="A244" s="2" t="str">
        <f>SPY_raw!A244</f>
        <v>09/20/2024</v>
      </c>
      <c r="B244" s="3" t="str" cm="1">
        <f t="array" ref="B244">_xlfn.XLOOKUP(_xlfn.ANCHORARRAY(A244),SPY_raw!A:A,SPY_raw!E:E,"")</f>
        <v>"568.25"</v>
      </c>
      <c r="C244" s="3" t="str" cm="1">
        <f t="array" ref="C244">_xlfn.XLOOKUP(_xlfn.ANCHORARRAY(A244),IVV_raw!A:A,IVV_raw!E:E,"")</f>
        <v>"572.99"</v>
      </c>
      <c r="D244" s="3" cm="1">
        <f t="array" ref="D244">_xlfn.XLOOKUP(_xlfn.ANCHORARRAY(A244),EEM_raw!A:A,EEM_raw!E:E,"")</f>
        <v>43.69</v>
      </c>
      <c r="E244" t="b" cm="1">
        <f t="array" ref="E244">(_xlfn.ANCHORARRAY(B244)&lt;&gt;"")*(_xlfn.ANCHORARRAY(C244)&lt;&gt;"")&gt;0</f>
        <v>1</v>
      </c>
      <c r="F244" t="b" cm="1">
        <f t="array" ref="F244">(_xlfn.ANCHORARRAY(B244)&lt;&gt;"")*(_xlfn.ANCHORARRAY(D244)&lt;&gt;"")&gt;0</f>
        <v>1</v>
      </c>
    </row>
    <row r="245" spans="1:6" x14ac:dyDescent="0.2">
      <c r="A245" s="2" t="str">
        <f>SPY_raw!A245</f>
        <v>09/19/2024</v>
      </c>
      <c r="B245" s="3" t="str" cm="1">
        <f t="array" ref="B245">_xlfn.XLOOKUP(_xlfn.ANCHORARRAY(A245),SPY_raw!A:A,SPY_raw!E:E,"")</f>
        <v>"570.98"</v>
      </c>
      <c r="C245" s="3" t="str" cm="1">
        <f t="array" ref="C245">_xlfn.XLOOKUP(_xlfn.ANCHORARRAY(A245),IVV_raw!A:A,IVV_raw!E:E,"")</f>
        <v>"574.19"</v>
      </c>
      <c r="D245" s="3" cm="1">
        <f t="array" ref="D245">_xlfn.XLOOKUP(_xlfn.ANCHORARRAY(A245),EEM_raw!A:A,EEM_raw!E:E,"")</f>
        <v>43.78</v>
      </c>
      <c r="E245" t="b" cm="1">
        <f t="array" ref="E245">(_xlfn.ANCHORARRAY(B245)&lt;&gt;"")*(_xlfn.ANCHORARRAY(C245)&lt;&gt;"")&gt;0</f>
        <v>1</v>
      </c>
      <c r="F245" t="b" cm="1">
        <f t="array" ref="F245">(_xlfn.ANCHORARRAY(B245)&lt;&gt;"")*(_xlfn.ANCHORARRAY(D245)&lt;&gt;"")&gt;0</f>
        <v>1</v>
      </c>
    </row>
    <row r="246" spans="1:6" x14ac:dyDescent="0.2">
      <c r="A246" s="2" t="str">
        <f>SPY_raw!A246</f>
        <v>09/18/2024</v>
      </c>
      <c r="B246" s="3" t="str" cm="1">
        <f t="array" ref="B246">_xlfn.XLOOKUP(_xlfn.ANCHORARRAY(A246),SPY_raw!A:A,SPY_raw!E:E,"")</f>
        <v>"561.40"</v>
      </c>
      <c r="C246" s="3" t="str" cm="1">
        <f t="array" ref="C246">_xlfn.XLOOKUP(_xlfn.ANCHORARRAY(A246),IVV_raw!A:A,IVV_raw!E:E,"")</f>
        <v>"564.51"</v>
      </c>
      <c r="D246" s="3" cm="1">
        <f t="array" ref="D246">_xlfn.XLOOKUP(_xlfn.ANCHORARRAY(A246),EEM_raw!A:A,EEM_raw!E:E,"")</f>
        <v>42.87</v>
      </c>
      <c r="E246" t="b" cm="1">
        <f t="array" ref="E246">(_xlfn.ANCHORARRAY(B246)&lt;&gt;"")*(_xlfn.ANCHORARRAY(C246)&lt;&gt;"")&gt;0</f>
        <v>1</v>
      </c>
      <c r="F246" t="b" cm="1">
        <f t="array" ref="F246">(_xlfn.ANCHORARRAY(B246)&lt;&gt;"")*(_xlfn.ANCHORARRAY(D246)&lt;&gt;"")&gt;0</f>
        <v>1</v>
      </c>
    </row>
    <row r="247" spans="1:6" x14ac:dyDescent="0.2">
      <c r="A247" s="2" t="str">
        <f>SPY_raw!A247</f>
        <v>09/17/2024</v>
      </c>
      <c r="B247" s="3" t="str" cm="1">
        <f t="array" ref="B247">_xlfn.XLOOKUP(_xlfn.ANCHORARRAY(A247),SPY_raw!A:A,SPY_raw!E:E,"")</f>
        <v>"563.07"</v>
      </c>
      <c r="C247" s="3" t="str" cm="1">
        <f t="array" ref="C247">_xlfn.XLOOKUP(_xlfn.ANCHORARRAY(A247),IVV_raw!A:A,IVV_raw!E:E,"")</f>
        <v>"566.20"</v>
      </c>
      <c r="D247" s="3" cm="1">
        <f t="array" ref="D247">_xlfn.XLOOKUP(_xlfn.ANCHORARRAY(A247),EEM_raw!A:A,EEM_raw!E:E,"")</f>
        <v>43.02</v>
      </c>
      <c r="E247" t="b" cm="1">
        <f t="array" ref="E247">(_xlfn.ANCHORARRAY(B247)&lt;&gt;"")*(_xlfn.ANCHORARRAY(C247)&lt;&gt;"")&gt;0</f>
        <v>1</v>
      </c>
      <c r="F247" t="b" cm="1">
        <f t="array" ref="F247">(_xlfn.ANCHORARRAY(B247)&lt;&gt;"")*(_xlfn.ANCHORARRAY(D247)&lt;&gt;"")&gt;0</f>
        <v>1</v>
      </c>
    </row>
    <row r="248" spans="1:6" x14ac:dyDescent="0.2">
      <c r="A248" s="2" t="str">
        <f>SPY_raw!A248</f>
        <v>09/16/2024</v>
      </c>
      <c r="B248" s="3" t="str" cm="1">
        <f t="array" ref="B248">_xlfn.XLOOKUP(_xlfn.ANCHORARRAY(A248),SPY_raw!A:A,SPY_raw!E:E,"")</f>
        <v>"562.84"</v>
      </c>
      <c r="C248" s="3" t="str" cm="1">
        <f t="array" ref="C248">_xlfn.XLOOKUP(_xlfn.ANCHORARRAY(A248),IVV_raw!A:A,IVV_raw!E:E,"")</f>
        <v>"565.99"</v>
      </c>
      <c r="D248" s="3" cm="1">
        <f t="array" ref="D248">_xlfn.XLOOKUP(_xlfn.ANCHORARRAY(A248),EEM_raw!A:A,EEM_raw!E:E,"")</f>
        <v>42.97</v>
      </c>
      <c r="E248" t="b" cm="1">
        <f t="array" ref="E248">(_xlfn.ANCHORARRAY(B248)&lt;&gt;"")*(_xlfn.ANCHORARRAY(C248)&lt;&gt;"")&gt;0</f>
        <v>1</v>
      </c>
      <c r="F248" t="b" cm="1">
        <f t="array" ref="F248">(_xlfn.ANCHORARRAY(B248)&lt;&gt;"")*(_xlfn.ANCHORARRAY(D248)&lt;&gt;"")&gt;0</f>
        <v>1</v>
      </c>
    </row>
    <row r="249" spans="1:6" x14ac:dyDescent="0.2">
      <c r="A249" s="2" t="str">
        <f>SPY_raw!A249</f>
        <v>09/13/2024</v>
      </c>
      <c r="B249" s="3" t="str" cm="1">
        <f t="array" ref="B249">_xlfn.XLOOKUP(_xlfn.ANCHORARRAY(A249),SPY_raw!A:A,SPY_raw!E:E,"")</f>
        <v>"562.01"</v>
      </c>
      <c r="C249" s="3" t="str" cm="1">
        <f t="array" ref="C249">_xlfn.XLOOKUP(_xlfn.ANCHORARRAY(A249),IVV_raw!A:A,IVV_raw!E:E,"")</f>
        <v>"565.05"</v>
      </c>
      <c r="D249" s="3" cm="1">
        <f t="array" ref="D249">_xlfn.XLOOKUP(_xlfn.ANCHORARRAY(A249),EEM_raw!A:A,EEM_raw!E:E,"")</f>
        <v>42.83</v>
      </c>
      <c r="E249" t="b" cm="1">
        <f t="array" ref="E249">(_xlfn.ANCHORARRAY(B249)&lt;&gt;"")*(_xlfn.ANCHORARRAY(C249)&lt;&gt;"")&gt;0</f>
        <v>1</v>
      </c>
      <c r="F249" t="b" cm="1">
        <f t="array" ref="F249">(_xlfn.ANCHORARRAY(B249)&lt;&gt;"")*(_xlfn.ANCHORARRAY(D249)&lt;&gt;"")&gt;0</f>
        <v>1</v>
      </c>
    </row>
    <row r="250" spans="1:6" x14ac:dyDescent="0.2">
      <c r="A250" s="2">
        <f>SPY_raw!A250</f>
        <v>45635</v>
      </c>
      <c r="B250" s="3" t="str" cm="1">
        <f t="array" ref="B250">_xlfn.XLOOKUP(_xlfn.ANCHORARRAY(A250),SPY_raw!A:A,SPY_raw!E:E,"")</f>
        <v>"559.09"</v>
      </c>
      <c r="C250" s="3" t="str" cm="1">
        <f t="array" ref="C250">_xlfn.XLOOKUP(_xlfn.ANCHORARRAY(A250),IVV_raw!A:A,IVV_raw!E:E,"")</f>
        <v>"562.17"</v>
      </c>
      <c r="D250" s="3" cm="1">
        <f t="array" ref="D250">_xlfn.XLOOKUP(_xlfn.ANCHORARRAY(A250),EEM_raw!A:A,EEM_raw!E:E,"")</f>
        <v>42.63</v>
      </c>
      <c r="E250" t="b" cm="1">
        <f t="array" ref="E250">(_xlfn.ANCHORARRAY(B250)&lt;&gt;"")*(_xlfn.ANCHORARRAY(C250)&lt;&gt;"")&gt;0</f>
        <v>1</v>
      </c>
      <c r="F250" t="b" cm="1">
        <f t="array" ref="F250">(_xlfn.ANCHORARRAY(B250)&lt;&gt;"")*(_xlfn.ANCHORARRAY(D250)&lt;&gt;"")&gt;0</f>
        <v>1</v>
      </c>
    </row>
    <row r="251" spans="1:6" x14ac:dyDescent="0.2">
      <c r="A251" s="2">
        <f>SPY_raw!A251</f>
        <v>45605</v>
      </c>
      <c r="B251" s="3" t="str" cm="1">
        <f t="array" ref="B251">_xlfn.XLOOKUP(_xlfn.ANCHORARRAY(A251),SPY_raw!A:A,SPY_raw!E:E,"")</f>
        <v>"554.42"</v>
      </c>
      <c r="C251" s="3" t="str" cm="1">
        <f t="array" ref="C251">_xlfn.XLOOKUP(_xlfn.ANCHORARRAY(A251),IVV_raw!A:A,IVV_raw!E:E,"")</f>
        <v>"557.45"</v>
      </c>
      <c r="D251" s="3" cm="1">
        <f t="array" ref="D251">_xlfn.XLOOKUP(_xlfn.ANCHORARRAY(A251),EEM_raw!A:A,EEM_raw!E:E,"")</f>
        <v>42.28</v>
      </c>
      <c r="E251" t="b" cm="1">
        <f t="array" ref="E251">(_xlfn.ANCHORARRAY(B251)&lt;&gt;"")*(_xlfn.ANCHORARRAY(C251)&lt;&gt;"")&gt;0</f>
        <v>1</v>
      </c>
      <c r="F251" t="b" cm="1">
        <f t="array" ref="F251">(_xlfn.ANCHORARRAY(B251)&lt;&gt;"")*(_xlfn.ANCHORARRAY(D251)&lt;&gt;"")&gt;0</f>
        <v>1</v>
      </c>
    </row>
    <row r="252" spans="1:6" x14ac:dyDescent="0.2">
      <c r="A252" s="2">
        <f>SPY_raw!A252</f>
        <v>45574</v>
      </c>
      <c r="B252" s="3" t="str" cm="1">
        <f t="array" ref="B252">_xlfn.XLOOKUP(_xlfn.ANCHORARRAY(A252),SPY_raw!A:A,SPY_raw!E:E,"")</f>
        <v>"548.79"</v>
      </c>
      <c r="C252" s="3" t="str" cm="1">
        <f t="array" ref="C252">_xlfn.XLOOKUP(_xlfn.ANCHORARRAY(A252),IVV_raw!A:A,IVV_raw!E:E,"")</f>
        <v>"551.50"</v>
      </c>
      <c r="D252" s="3" cm="1">
        <f t="array" ref="D252">_xlfn.XLOOKUP(_xlfn.ANCHORARRAY(A252),EEM_raw!A:A,EEM_raw!E:E,"")</f>
        <v>41.97</v>
      </c>
      <c r="E252" t="b" cm="1">
        <f t="array" ref="E252">(_xlfn.ANCHORARRAY(B252)&lt;&gt;"")*(_xlfn.ANCHORARRAY(C252)&lt;&gt;"")&gt;0</f>
        <v>1</v>
      </c>
      <c r="F252" t="b" cm="1">
        <f t="array" ref="F252">(_xlfn.ANCHORARRAY(B252)&lt;&gt;"")*(_xlfn.ANCHORARRAY(D252)&lt;&gt;"")&gt;0</f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E9C6-0443-F645-A13C-70DB2EA25B3C}">
  <dimension ref="A1:U252"/>
  <sheetViews>
    <sheetView workbookViewId="0">
      <selection activeCell="G25" sqref="G25"/>
    </sheetView>
  </sheetViews>
  <sheetFormatPr baseColWidth="10" defaultRowHeight="16" x14ac:dyDescent="0.2"/>
  <cols>
    <col min="1" max="1" width="10.83203125" style="7"/>
    <col min="13" max="13" width="13.5" customWidth="1"/>
    <col min="14" max="14" width="15.33203125" customWidth="1"/>
    <col min="15" max="15" width="13.33203125" customWidth="1"/>
    <col min="16" max="16" width="13.5" customWidth="1"/>
    <col min="17" max="17" width="11.83203125" customWidth="1"/>
    <col min="18" max="18" width="14" customWidth="1"/>
    <col min="19" max="19" width="14.5" customWidth="1"/>
    <col min="20" max="20" width="15.33203125" customWidth="1"/>
    <col min="21" max="21" width="10.6640625" customWidth="1"/>
  </cols>
  <sheetData>
    <row r="1" spans="1:21" x14ac:dyDescent="0.2">
      <c r="A1" s="7" t="s">
        <v>0</v>
      </c>
      <c r="B1" t="s">
        <v>139</v>
      </c>
      <c r="C1" t="s">
        <v>140</v>
      </c>
      <c r="D1" t="s">
        <v>2368</v>
      </c>
      <c r="E1" t="s">
        <v>2369</v>
      </c>
      <c r="F1" t="s">
        <v>2370</v>
      </c>
      <c r="G1" t="s">
        <v>2371</v>
      </c>
      <c r="H1" t="s">
        <v>2372</v>
      </c>
      <c r="I1" t="s">
        <v>2373</v>
      </c>
      <c r="J1" t="s">
        <v>2374</v>
      </c>
      <c r="K1" t="s">
        <v>2375</v>
      </c>
      <c r="L1" t="s">
        <v>2376</v>
      </c>
      <c r="M1" t="s">
        <v>2377</v>
      </c>
      <c r="N1" s="11" t="s">
        <v>2378</v>
      </c>
      <c r="O1" t="s">
        <v>2380</v>
      </c>
      <c r="P1" t="s">
        <v>2381</v>
      </c>
      <c r="Q1" t="s">
        <v>2382</v>
      </c>
      <c r="R1" t="s">
        <v>2383</v>
      </c>
      <c r="S1" t="s">
        <v>2384</v>
      </c>
      <c r="T1" t="s">
        <v>2385</v>
      </c>
      <c r="U1" t="s">
        <v>2386</v>
      </c>
    </row>
    <row r="2" spans="1:21" x14ac:dyDescent="0.2">
      <c r="A2" s="9">
        <v>45939</v>
      </c>
      <c r="B2" s="10">
        <v>652.21</v>
      </c>
      <c r="C2" s="10">
        <v>655.49</v>
      </c>
      <c r="H2">
        <f>INTERCEPT(C:C, B:B)</f>
        <v>-0.72160341690755558</v>
      </c>
      <c r="I2">
        <f>SLOPE(C:C, B:B)</f>
        <v>1.0059370101887313</v>
      </c>
      <c r="J2" t="e">
        <f>IF(COUNT($D2:$D121)&lt;120, NA(), AVERAGE($D2:$D121))</f>
        <v>#N/A</v>
      </c>
      <c r="K2" t="e">
        <f>IF(COUNTA($D2:$D121)&lt;120, NA(), _xlfn.STDEV.S($D2:$D121))</f>
        <v>#N/A</v>
      </c>
      <c r="L2" t="e">
        <f>IFERROR(($D2-$J2)/$K2, NA())</f>
        <v>#N/A</v>
      </c>
      <c r="M2">
        <f>IF(ISNA($E2), NA(), $E2 + 2*$F2)</f>
        <v>0</v>
      </c>
      <c r="N2" t="e">
        <f>IF(COUNT($E2,$F2)=2, $E2 - 2*$F2, NA())</f>
        <v>#N/A</v>
      </c>
      <c r="O2">
        <f>IF(D3="","",D3)</f>
        <v>-6.4489451826509594</v>
      </c>
      <c r="P2" t="str">
        <f>IF(OR(D2="",O2=""),"",D2-O2)</f>
        <v/>
      </c>
      <c r="Q2" cm="1">
        <f t="array" ref="Q2">_xlfn.LET(_xlpm.y, P2:P1000, _xlpm.x, O2:O1000, _xlpm.keep, ISNUMBER(_xlpm.y)*ISNUMBER(_xlpm.x), SLOPE(_xlfn._xlws.FILTER(_xlpm.y, _xlpm.keep), _xlfn._xlws.FILTER(_xlpm.x, _xlpm.keep)))</f>
        <v>-0.35968618823461912</v>
      </c>
      <c r="R2" cm="1">
        <f t="array" ref="R2">_xlfn.LET(_xlpm.y, P2:P1000, _xlpm.x, O2:O1000, _xlpm.keep, ISNUMBER(_xlpm.y)*ISNUMBER(_xlpm.x), INTERCEPT(_xlfn._xlws.FILTER(_xlpm.y, _xlpm.keep), _xlfn._xlws.FILTER(_xlpm.x, _xlpm.keep)))</f>
        <v>-2.0186971300194028</v>
      </c>
      <c r="S2">
        <f>IF(1+$Q$2&lt;=0,"", -LN(2)/LN(1+$Q$2))</f>
        <v>1.5548497379106225</v>
      </c>
      <c r="T2">
        <f>IF(O2="","",$R$2 + $Q$2*O2)</f>
        <v>0.30089938086233037</v>
      </c>
      <c r="U2" t="str">
        <f>IF(P2="","",P2 - T2)</f>
        <v/>
      </c>
    </row>
    <row r="3" spans="1:21" x14ac:dyDescent="0.2">
      <c r="A3" s="9">
        <v>45909</v>
      </c>
      <c r="B3" s="10">
        <v>650.33000000000004</v>
      </c>
      <c r="C3" s="10">
        <v>653.62</v>
      </c>
      <c r="D3">
        <f t="shared" ref="D3:D66" si="0">_xlfn.NUMBERVALUE(SUBSTITUTE(B3,"""",""))-($H$2+$I$2*_xlfn.NUMBERVALUE(SUBSTITUTE(C3,"""","")))</f>
        <v>-6.4489451826509594</v>
      </c>
      <c r="J3">
        <f t="shared" ref="J3:J66" si="1">IF(COUNT($D3:$D122)&lt;120, NA(), AVERAGE($D3:$D122))</f>
        <v>-5.5764531749181439</v>
      </c>
      <c r="K3">
        <f t="shared" ref="K3:K66" si="2">IF(COUNTA($D3:$D122)&lt;120, NA(), _xlfn.STDEV.S($D3:$D122))</f>
        <v>0.78220616838189894</v>
      </c>
      <c r="L3">
        <f t="shared" ref="L3:L66" si="3">IFERROR(($D3-$J3)/$K3, NA())</f>
        <v>-1.1154246067091049</v>
      </c>
      <c r="M3">
        <f t="shared" ref="M3:M66" si="4">IF(ISNA($E3), NA(), $E3 + 2*$F3)</f>
        <v>0</v>
      </c>
      <c r="N3" t="e">
        <f t="shared" ref="N3:N66" si="5">IF(COUNT($E3,$F3)=2, $E3 - 2*$F3, NA())</f>
        <v>#N/A</v>
      </c>
      <c r="O3">
        <f t="shared" ref="O3:O66" si="6">IF(D4="","",D4)</f>
        <v>-6.4400396673678415</v>
      </c>
      <c r="P3">
        <f t="shared" ref="P3:P66" si="7">IF(OR(D3="",O3=""),"",D3-O3)</f>
        <v>-8.905515283117893E-3</v>
      </c>
      <c r="Q3" cm="1">
        <f t="array" ref="Q3">_xlfn.LET(_xlpm.y, P3:P1001, _xlpm.x, O3:O1001, _xlpm.keep, ISNUMBER(_xlpm.y)*ISNUMBER(_xlpm.x), SLOPE(_xlfn._xlws.FILTER(_xlpm.y, _xlpm.keep), _xlfn._xlws.FILTER(_xlpm.x, _xlpm.keep)))</f>
        <v>-0.35968618823461912</v>
      </c>
      <c r="R3" cm="1">
        <f t="array" ref="R3">_xlfn.LET(_xlpm.y, P3:P1001, _xlpm.x, O3:O1001, _xlpm.keep, ISNUMBER(_xlpm.y)*ISNUMBER(_xlpm.x), INTERCEPT(_xlfn._xlws.FILTER(_xlpm.y, _xlpm.keep), _xlfn._xlws.FILTER(_xlpm.x, _xlpm.keep)))</f>
        <v>-2.0186971300194028</v>
      </c>
      <c r="T3">
        <f t="shared" ref="T3:T66" si="8">IF(O3="","",$R$2 + $Q$2*O3)</f>
        <v>0.29769619001588055</v>
      </c>
      <c r="U3">
        <f t="shared" ref="U3:U66" si="9">IF(P3="","",P3 - T3)</f>
        <v>-0.30660170529899844</v>
      </c>
    </row>
    <row r="4" spans="1:21" x14ac:dyDescent="0.2">
      <c r="A4" s="9">
        <v>45878</v>
      </c>
      <c r="B4" s="10">
        <v>648.83000000000004</v>
      </c>
      <c r="C4" s="10">
        <v>652.12</v>
      </c>
      <c r="D4">
        <f t="shared" si="0"/>
        <v>-6.4400396673678415</v>
      </c>
      <c r="J4">
        <f t="shared" si="1"/>
        <v>-5.5520834710497704</v>
      </c>
      <c r="K4">
        <f t="shared" si="2"/>
        <v>0.80014391914900029</v>
      </c>
      <c r="L4">
        <f t="shared" si="3"/>
        <v>-1.1097456033440387</v>
      </c>
      <c r="M4">
        <f t="shared" si="4"/>
        <v>0</v>
      </c>
      <c r="N4" t="e">
        <f t="shared" si="5"/>
        <v>#N/A</v>
      </c>
      <c r="O4">
        <f t="shared" si="6"/>
        <v>-6.3702436005564778</v>
      </c>
      <c r="P4">
        <f t="shared" si="7"/>
        <v>-6.9796066811363744E-2</v>
      </c>
      <c r="Q4" cm="1">
        <f t="array" ref="Q4">_xlfn.LET(_xlpm.y, P4:P1002, _xlpm.x, O4:O1002, _xlpm.keep, ISNUMBER(_xlpm.y)*ISNUMBER(_xlpm.x), SLOPE(_xlfn._xlws.FILTER(_xlpm.y, _xlpm.keep), _xlfn._xlws.FILTER(_xlpm.x, _xlpm.keep)))</f>
        <v>-0.36215197519737241</v>
      </c>
      <c r="R4" cm="1">
        <f t="array" ref="R4">_xlfn.LET(_xlpm.y, P4:P1002, _xlpm.x, O4:O1002, _xlpm.keep, ISNUMBER(_xlpm.y)*ISNUMBER(_xlpm.x), INTERCEPT(_xlfn._xlws.FILTER(_xlpm.y, _xlpm.keep), _xlfn._xlws.FILTER(_xlpm.x, _xlpm.keep)))</f>
        <v>-2.0312587556728898</v>
      </c>
      <c r="T4">
        <f t="shared" si="8"/>
        <v>0.27259150879073246</v>
      </c>
      <c r="U4">
        <f t="shared" si="9"/>
        <v>-0.34238757560209621</v>
      </c>
    </row>
    <row r="5" spans="1:21" x14ac:dyDescent="0.2">
      <c r="A5" s="9">
        <v>45786</v>
      </c>
      <c r="B5" s="10">
        <v>647.24</v>
      </c>
      <c r="C5" s="10">
        <v>650.47</v>
      </c>
      <c r="D5">
        <f t="shared" si="0"/>
        <v>-6.3702436005564778</v>
      </c>
      <c r="J5">
        <f t="shared" si="1"/>
        <v>-5.5410846151275033</v>
      </c>
      <c r="K5">
        <f t="shared" si="2"/>
        <v>0.7969003223179939</v>
      </c>
      <c r="L5">
        <f t="shared" si="3"/>
        <v>-1.0404801732507118</v>
      </c>
      <c r="M5">
        <f t="shared" si="4"/>
        <v>0</v>
      </c>
      <c r="N5" t="e">
        <f t="shared" si="5"/>
        <v>#N/A</v>
      </c>
      <c r="O5">
        <f t="shared" si="6"/>
        <v>-6.2405739982848445</v>
      </c>
      <c r="P5">
        <f t="shared" si="7"/>
        <v>-0.12966960227163327</v>
      </c>
      <c r="Q5" cm="1">
        <f t="array" ref="Q5">_xlfn.LET(_xlpm.y, P5:P1003, _xlpm.x, O5:O1003, _xlpm.keep, ISNUMBER(_xlpm.y)*ISNUMBER(_xlpm.x), SLOPE(_xlfn._xlws.FILTER(_xlpm.y, _xlpm.keep), _xlfn._xlws.FILTER(_xlpm.x, _xlpm.keep)))</f>
        <v>-0.36472622779806679</v>
      </c>
      <c r="R5" cm="1">
        <f t="array" ref="R5">_xlfn.LET(_xlpm.y, P5:P1003, _xlpm.x, O5:O1003, _xlpm.keep, ISNUMBER(_xlpm.y)*ISNUMBER(_xlpm.x), INTERCEPT(_xlfn._xlws.FILTER(_xlpm.y, _xlpm.keep), _xlfn._xlws.FILTER(_xlpm.x, _xlpm.keep)))</f>
        <v>-2.0442566315565047</v>
      </c>
      <c r="T5">
        <f t="shared" si="8"/>
        <v>0.22595114381974968</v>
      </c>
      <c r="U5">
        <f t="shared" si="9"/>
        <v>-0.35562074609138294</v>
      </c>
    </row>
    <row r="6" spans="1:21" x14ac:dyDescent="0.2">
      <c r="A6" s="9">
        <v>45756</v>
      </c>
      <c r="B6" s="10">
        <v>649.12</v>
      </c>
      <c r="C6" s="10">
        <v>652.21</v>
      </c>
      <c r="D6">
        <f t="shared" si="0"/>
        <v>-6.2405739982848445</v>
      </c>
      <c r="J6">
        <f t="shared" si="1"/>
        <v>-5.5328836856681267</v>
      </c>
      <c r="K6">
        <f t="shared" si="2"/>
        <v>0.7933515744532772</v>
      </c>
      <c r="L6">
        <f t="shared" si="3"/>
        <v>-0.892026102178481</v>
      </c>
      <c r="M6">
        <f t="shared" si="4"/>
        <v>0</v>
      </c>
      <c r="N6" t="e">
        <f t="shared" si="5"/>
        <v>#N/A</v>
      </c>
      <c r="O6">
        <f t="shared" si="6"/>
        <v>-6.2589297339789027</v>
      </c>
      <c r="P6">
        <f t="shared" si="7"/>
        <v>1.8355735694058239E-2</v>
      </c>
      <c r="Q6" cm="1">
        <f t="array" ref="Q6">_xlfn.LET(_xlpm.y, P6:P1004, _xlpm.x, O6:O1004, _xlpm.keep, ISNUMBER(_xlpm.y)*ISNUMBER(_xlpm.x), SLOPE(_xlfn._xlws.FILTER(_xlpm.y, _xlpm.keep), _xlfn._xlws.FILTER(_xlpm.x, _xlpm.keep)))</f>
        <v>-0.36698868795896372</v>
      </c>
      <c r="R6" cm="1">
        <f t="array" ref="R6">_xlfn.LET(_xlpm.y, P6:P1004, _xlpm.x, O6:O1004, _xlpm.keep, ISNUMBER(_xlpm.y)*ISNUMBER(_xlpm.x), INTERCEPT(_xlfn._xlws.FILTER(_xlpm.y, _xlpm.keep), _xlfn._xlws.FILTER(_xlpm.x, _xlpm.keep)))</f>
        <v>-2.0554341663024904</v>
      </c>
      <c r="T6">
        <f t="shared" si="8"/>
        <v>0.23255344842378722</v>
      </c>
      <c r="U6">
        <f t="shared" si="9"/>
        <v>-0.21419771272972898</v>
      </c>
    </row>
    <row r="7" spans="1:21" x14ac:dyDescent="0.2">
      <c r="A7" s="9">
        <v>45725</v>
      </c>
      <c r="B7" s="10">
        <v>643.74</v>
      </c>
      <c r="C7" s="10">
        <v>646.88</v>
      </c>
      <c r="D7">
        <f t="shared" si="0"/>
        <v>-6.2589297339789027</v>
      </c>
      <c r="J7">
        <f t="shared" si="1"/>
        <v>-5.5242777060845931</v>
      </c>
      <c r="K7">
        <f t="shared" si="2"/>
        <v>0.79120867724159982</v>
      </c>
      <c r="L7">
        <f t="shared" si="3"/>
        <v>-0.92851866900087054</v>
      </c>
      <c r="M7">
        <f t="shared" si="4"/>
        <v>0</v>
      </c>
      <c r="N7" t="e">
        <f t="shared" si="5"/>
        <v>#N/A</v>
      </c>
      <c r="O7">
        <f t="shared" si="6"/>
        <v>-6.2483876787258623</v>
      </c>
      <c r="P7">
        <f t="shared" si="7"/>
        <v>-1.0542055253040417E-2</v>
      </c>
      <c r="Q7" cm="1">
        <f t="array" ref="Q7">_xlfn.LET(_xlpm.y, P7:P1005, _xlpm.x, O7:O1005, _xlpm.keep, ISNUMBER(_xlpm.y)*ISNUMBER(_xlpm.x), SLOPE(_xlfn._xlws.FILTER(_xlpm.y, _xlpm.keep), _xlfn._xlws.FILTER(_xlpm.x, _xlpm.keep)))</f>
        <v>-0.36843685431761813</v>
      </c>
      <c r="R7" cm="1">
        <f t="array" ref="R7">_xlfn.LET(_xlpm.y, P7:P1005, _xlpm.x, O7:O1005, _xlpm.keep, ISNUMBER(_xlpm.y)*ISNUMBER(_xlpm.x), INTERCEPT(_xlfn._xlws.FILTER(_xlpm.y, _xlpm.keep), _xlfn._xlws.FILTER(_xlpm.x, _xlpm.keep)))</f>
        <v>-2.062614547393304</v>
      </c>
      <c r="T7">
        <f t="shared" si="8"/>
        <v>0.22876161675366236</v>
      </c>
      <c r="U7">
        <f t="shared" si="9"/>
        <v>-0.23930367200670277</v>
      </c>
    </row>
    <row r="8" spans="1:21" x14ac:dyDescent="0.2">
      <c r="A8" s="9">
        <v>45697</v>
      </c>
      <c r="B8" s="10">
        <v>640.27</v>
      </c>
      <c r="C8" s="10">
        <v>643.41999999999996</v>
      </c>
      <c r="D8">
        <f t="shared" si="0"/>
        <v>-6.2483876787258623</v>
      </c>
      <c r="J8">
        <f t="shared" si="1"/>
        <v>-5.5156358671669468</v>
      </c>
      <c r="K8">
        <f t="shared" si="2"/>
        <v>0.78877674025586153</v>
      </c>
      <c r="L8">
        <f t="shared" si="3"/>
        <v>-0.92897238744797073</v>
      </c>
      <c r="M8">
        <f t="shared" si="4"/>
        <v>0</v>
      </c>
      <c r="N8" t="e">
        <f t="shared" si="5"/>
        <v>#N/A</v>
      </c>
      <c r="O8">
        <f t="shared" si="6"/>
        <v>-6.3974790286507641</v>
      </c>
      <c r="P8">
        <f t="shared" si="7"/>
        <v>0.14909134992490181</v>
      </c>
      <c r="Q8" cm="1">
        <f t="array" ref="Q8">_xlfn.LET(_xlpm.y, P8:P1006, _xlpm.x, O8:O1006, _xlpm.keep, ISNUMBER(_xlpm.y)*ISNUMBER(_xlpm.x), SLOPE(_xlfn._xlws.FILTER(_xlpm.y, _xlpm.keep), _xlfn._xlws.FILTER(_xlpm.x, _xlpm.keep)))</f>
        <v>-0.37004746893745949</v>
      </c>
      <c r="R8" cm="1">
        <f t="array" ref="R8">_xlfn.LET(_xlpm.y, P8:P1006, _xlpm.x, O8:O1006, _xlpm.keep, ISNUMBER(_xlpm.y)*ISNUMBER(_xlpm.x), INTERCEPT(_xlfn._xlws.FILTER(_xlpm.y, _xlpm.keep), _xlfn._xlws.FILTER(_xlpm.x, _xlpm.keep)))</f>
        <v>-2.0705842351630399</v>
      </c>
      <c r="T8">
        <f t="shared" si="8"/>
        <v>0.28238771610690439</v>
      </c>
      <c r="U8">
        <f t="shared" si="9"/>
        <v>-0.13329636618200258</v>
      </c>
    </row>
    <row r="9" spans="1:21" x14ac:dyDescent="0.2">
      <c r="A9" s="10" t="s">
        <v>141</v>
      </c>
      <c r="B9" s="10">
        <v>645.04999999999995</v>
      </c>
      <c r="C9" s="10">
        <v>648.32000000000005</v>
      </c>
      <c r="D9">
        <f t="shared" si="0"/>
        <v>-6.3974790286507641</v>
      </c>
      <c r="J9">
        <f t="shared" si="1"/>
        <v>-5.507858036135274</v>
      </c>
      <c r="K9">
        <f t="shared" si="2"/>
        <v>0.78608770494917779</v>
      </c>
      <c r="L9">
        <f t="shared" si="3"/>
        <v>-1.1317070435200434</v>
      </c>
      <c r="M9">
        <f t="shared" si="4"/>
        <v>0</v>
      </c>
      <c r="N9" t="e">
        <f t="shared" si="5"/>
        <v>#N/A</v>
      </c>
      <c r="O9">
        <f t="shared" si="6"/>
        <v>-6.3701584075716937</v>
      </c>
      <c r="P9">
        <f t="shared" si="7"/>
        <v>-2.7320621079070406E-2</v>
      </c>
      <c r="Q9" cm="1">
        <f t="array" ref="Q9">_xlfn.LET(_xlpm.y, P9:P1007, _xlpm.x, O9:O1007, _xlpm.keep, ISNUMBER(_xlpm.y)*ISNUMBER(_xlpm.x), SLOPE(_xlfn._xlws.FILTER(_xlpm.y, _xlpm.keep), _xlfn._xlws.FILTER(_xlpm.x, _xlpm.keep)))</f>
        <v>-0.37122476491041528</v>
      </c>
      <c r="R9" cm="1">
        <f t="array" ref="R9">_xlfn.LET(_xlpm.y, P9:P1007, _xlpm.x, O9:O1007, _xlpm.keep, ISNUMBER(_xlpm.y)*ISNUMBER(_xlpm.x), INTERCEPT(_xlfn._xlws.FILTER(_xlpm.y, _xlpm.keep), _xlfn._xlws.FILTER(_xlpm.x, _xlpm.keep)))</f>
        <v>-2.0765471516100922</v>
      </c>
      <c r="T9">
        <f t="shared" si="8"/>
        <v>0.27256086605077101</v>
      </c>
      <c r="U9">
        <f t="shared" si="9"/>
        <v>-0.29988148712984142</v>
      </c>
    </row>
    <row r="10" spans="1:21" x14ac:dyDescent="0.2">
      <c r="A10" s="10" t="s">
        <v>142</v>
      </c>
      <c r="B10" s="10">
        <v>648.91999999999996</v>
      </c>
      <c r="C10" s="10">
        <v>652.14</v>
      </c>
      <c r="D10">
        <f t="shared" si="0"/>
        <v>-6.3701584075716937</v>
      </c>
      <c r="J10">
        <f t="shared" si="1"/>
        <v>-5.5002419242617782</v>
      </c>
      <c r="K10">
        <f t="shared" si="2"/>
        <v>0.78181181873444738</v>
      </c>
      <c r="L10">
        <f t="shared" si="3"/>
        <v>-1.1126929300174651</v>
      </c>
      <c r="M10">
        <f t="shared" si="4"/>
        <v>0</v>
      </c>
      <c r="N10" t="e">
        <f t="shared" si="5"/>
        <v>#N/A</v>
      </c>
      <c r="O10">
        <f t="shared" si="6"/>
        <v>-6.306265803729957</v>
      </c>
      <c r="P10">
        <f t="shared" si="7"/>
        <v>-6.3892603841736673E-2</v>
      </c>
      <c r="Q10" cm="1">
        <f t="array" ref="Q10">_xlfn.LET(_xlpm.y, P10:P1008, _xlpm.x, O10:O1008, _xlpm.keep, ISNUMBER(_xlpm.y)*ISNUMBER(_xlpm.x), SLOPE(_xlfn._xlws.FILTER(_xlpm.y, _xlpm.keep), _xlfn._xlws.FILTER(_xlpm.x, _xlpm.keep)))</f>
        <v>-0.37368077667795913</v>
      </c>
      <c r="R10" cm="1">
        <f t="array" ref="R10">_xlfn.LET(_xlpm.y, P10:P1008, _xlpm.x, O10:O1008, _xlpm.keep, ISNUMBER(_xlpm.y)*ISNUMBER(_xlpm.x), INTERCEPT(_xlfn._xlws.FILTER(_xlpm.y, _xlpm.keep), _xlfn._xlws.FILTER(_xlpm.x, _xlpm.keep)))</f>
        <v>-2.0889427609244087</v>
      </c>
      <c r="T10">
        <f t="shared" si="8"/>
        <v>0.24957957891855198</v>
      </c>
      <c r="U10">
        <f t="shared" si="9"/>
        <v>-0.31347218276028865</v>
      </c>
    </row>
    <row r="11" spans="1:21" x14ac:dyDescent="0.2">
      <c r="A11" s="10" t="s">
        <v>143</v>
      </c>
      <c r="B11" s="10">
        <v>646.63</v>
      </c>
      <c r="C11" s="10">
        <v>649.79999999999995</v>
      </c>
      <c r="D11">
        <f t="shared" si="0"/>
        <v>-6.306265803729957</v>
      </c>
      <c r="J11">
        <f t="shared" si="1"/>
        <v>-5.4913490737601425</v>
      </c>
      <c r="K11">
        <f t="shared" si="2"/>
        <v>0.77789302787447767</v>
      </c>
      <c r="L11">
        <f t="shared" si="3"/>
        <v>-1.0475948501511845</v>
      </c>
      <c r="M11">
        <f t="shared" si="4"/>
        <v>0</v>
      </c>
      <c r="N11" t="e">
        <f t="shared" si="5"/>
        <v>#N/A</v>
      </c>
      <c r="O11">
        <f t="shared" si="6"/>
        <v>-6.2271228080394394</v>
      </c>
      <c r="P11">
        <f t="shared" si="7"/>
        <v>-7.9142995690517637E-2</v>
      </c>
      <c r="Q11" cm="1">
        <f t="array" ref="Q11">_xlfn.LET(_xlpm.y, P11:P1009, _xlpm.x, O11:O1009, _xlpm.keep, ISNUMBER(_xlpm.y)*ISNUMBER(_xlpm.x), SLOPE(_xlfn._xlws.FILTER(_xlpm.y, _xlpm.keep), _xlfn._xlws.FILTER(_xlpm.x, _xlpm.keep)))</f>
        <v>-0.37607519513650906</v>
      </c>
      <c r="R11" cm="1">
        <f t="array" ref="R11">_xlfn.LET(_xlpm.y, P11:P1009, _xlpm.x, O11:O1009, _xlpm.keep, ISNUMBER(_xlpm.y)*ISNUMBER(_xlpm.x), INTERCEPT(_xlfn._xlws.FILTER(_xlpm.y, _xlpm.keep), _xlfn._xlws.FILTER(_xlpm.x, _xlpm.keep)))</f>
        <v>-2.1009159939752267</v>
      </c>
      <c r="T11">
        <f t="shared" si="8"/>
        <v>0.22111293647316099</v>
      </c>
      <c r="U11">
        <f t="shared" si="9"/>
        <v>-0.30025593216367863</v>
      </c>
    </row>
    <row r="12" spans="1:21" x14ac:dyDescent="0.2">
      <c r="A12" s="10" t="s">
        <v>144</v>
      </c>
      <c r="B12" s="10">
        <v>645.16</v>
      </c>
      <c r="C12" s="10">
        <v>648.26</v>
      </c>
      <c r="D12">
        <f t="shared" si="0"/>
        <v>-6.2271228080394394</v>
      </c>
      <c r="J12">
        <f t="shared" si="1"/>
        <v>-5.4848417206216826</v>
      </c>
      <c r="K12">
        <f t="shared" si="2"/>
        <v>0.77427644487828795</v>
      </c>
      <c r="L12">
        <f t="shared" si="3"/>
        <v>-0.95867708791585327</v>
      </c>
      <c r="M12">
        <f t="shared" si="4"/>
        <v>0</v>
      </c>
      <c r="N12" t="e">
        <f t="shared" si="5"/>
        <v>#N/A</v>
      </c>
      <c r="O12">
        <f t="shared" si="6"/>
        <v>-6.281567841344895</v>
      </c>
      <c r="P12">
        <f t="shared" si="7"/>
        <v>5.4445033305455581E-2</v>
      </c>
      <c r="Q12" cm="1">
        <f t="array" ref="Q12">_xlfn.LET(_xlpm.y, P12:P1010, _xlpm.x, O12:O1010, _xlpm.keep, ISNUMBER(_xlpm.y)*ISNUMBER(_xlpm.x), SLOPE(_xlfn._xlws.FILTER(_xlpm.y, _xlpm.keep), _xlfn._xlws.FILTER(_xlpm.x, _xlpm.keep)))</f>
        <v>-0.37815451716168669</v>
      </c>
      <c r="R12" cm="1">
        <f t="array" ref="R12">_xlfn.LET(_xlpm.y, P12:P1010, _xlpm.x, O12:O1010, _xlpm.keep, ISNUMBER(_xlpm.y)*ISNUMBER(_xlpm.x), INTERCEPT(_xlfn._xlws.FILTER(_xlpm.y, _xlpm.keep), _xlfn._xlws.FILTER(_xlpm.x, _xlpm.keep)))</f>
        <v>-2.1111686555326288</v>
      </c>
      <c r="T12">
        <f t="shared" si="8"/>
        <v>0.24069606297110724</v>
      </c>
      <c r="U12">
        <f t="shared" si="9"/>
        <v>-0.18625102966565166</v>
      </c>
    </row>
    <row r="13" spans="1:21" x14ac:dyDescent="0.2">
      <c r="A13" s="10" t="s">
        <v>145</v>
      </c>
      <c r="B13" s="10">
        <v>642.47</v>
      </c>
      <c r="C13" s="10">
        <v>645.64</v>
      </c>
      <c r="D13">
        <f t="shared" si="0"/>
        <v>-6.281567841344895</v>
      </c>
      <c r="J13">
        <f t="shared" si="1"/>
        <v>-5.4809310370071902</v>
      </c>
      <c r="K13">
        <f t="shared" si="2"/>
        <v>0.77167660757709622</v>
      </c>
      <c r="L13">
        <f t="shared" si="3"/>
        <v>-1.03752892918646</v>
      </c>
      <c r="M13">
        <f t="shared" si="4"/>
        <v>0</v>
      </c>
      <c r="N13" t="e">
        <f t="shared" si="5"/>
        <v>#N/A</v>
      </c>
      <c r="O13">
        <f t="shared" si="6"/>
        <v>-6.3185476904847064</v>
      </c>
      <c r="P13">
        <f t="shared" si="7"/>
        <v>3.6979849139811449E-2</v>
      </c>
      <c r="Q13" cm="1">
        <f t="array" ref="Q13">_xlfn.LET(_xlpm.y, P13:P1011, _xlpm.x, O13:O1011, _xlpm.keep, ISNUMBER(_xlpm.y)*ISNUMBER(_xlpm.x), SLOPE(_xlfn._xlws.FILTER(_xlpm.y, _xlpm.keep), _xlfn._xlws.FILTER(_xlpm.x, _xlpm.keep)))</f>
        <v>-0.37964423986398971</v>
      </c>
      <c r="R13" cm="1">
        <f t="array" ref="R13">_xlfn.LET(_xlpm.y, P13:P1011, _xlpm.x, O13:O1011, _xlpm.keep, ISNUMBER(_xlpm.y)*ISNUMBER(_xlpm.x), INTERCEPT(_xlfn._xlws.FILTER(_xlpm.y, _xlpm.keep), _xlfn._xlws.FILTER(_xlpm.x, _xlpm.keep)))</f>
        <v>-2.1185874760849748</v>
      </c>
      <c r="T13">
        <f t="shared" si="8"/>
        <v>0.25399720394969716</v>
      </c>
      <c r="U13">
        <f t="shared" si="9"/>
        <v>-0.21701735480988571</v>
      </c>
    </row>
    <row r="14" spans="1:21" x14ac:dyDescent="0.2">
      <c r="A14" s="10" t="s">
        <v>146</v>
      </c>
      <c r="B14" s="10">
        <v>645.30999999999995</v>
      </c>
      <c r="C14" s="10">
        <v>648.5</v>
      </c>
      <c r="D14">
        <f t="shared" si="0"/>
        <v>-6.3185476904847064</v>
      </c>
      <c r="J14">
        <f t="shared" si="1"/>
        <v>-5.475002477992664</v>
      </c>
      <c r="K14">
        <f t="shared" si="2"/>
        <v>0.76819886999663334</v>
      </c>
      <c r="L14">
        <f t="shared" si="3"/>
        <v>-1.0980818189640649</v>
      </c>
      <c r="M14">
        <f t="shared" si="4"/>
        <v>0</v>
      </c>
      <c r="N14" t="e">
        <f t="shared" si="5"/>
        <v>#N/A</v>
      </c>
      <c r="O14">
        <f t="shared" si="6"/>
        <v>-6.2203649906351757</v>
      </c>
      <c r="P14">
        <f t="shared" si="7"/>
        <v>-9.8182699849530763E-2</v>
      </c>
      <c r="Q14" cm="1">
        <f t="array" ref="Q14">_xlfn.LET(_xlpm.y, P14:P1012, _xlpm.x, O14:O1012, _xlpm.keep, ISNUMBER(_xlpm.y)*ISNUMBER(_xlpm.x), SLOPE(_xlfn._xlws.FILTER(_xlpm.y, _xlpm.keep), _xlfn._xlws.FILTER(_xlpm.x, _xlpm.keep)))</f>
        <v>-0.38147905614801875</v>
      </c>
      <c r="R14" cm="1">
        <f t="array" ref="R14">_xlfn.LET(_xlpm.y, P14:P1012, _xlpm.x, O14:O1012, _xlpm.keep, ISNUMBER(_xlpm.y)*ISNUMBER(_xlpm.x), INTERCEPT(_xlfn._xlws.FILTER(_xlpm.y, _xlpm.keep), _xlfn._xlws.FILTER(_xlpm.x, _xlpm.keep)))</f>
        <v>-2.1277782173268927</v>
      </c>
      <c r="T14">
        <f t="shared" si="8"/>
        <v>0.21868224289023575</v>
      </c>
      <c r="U14">
        <f t="shared" si="9"/>
        <v>-0.31686494273976651</v>
      </c>
    </row>
    <row r="15" spans="1:21" x14ac:dyDescent="0.2">
      <c r="A15" s="10" t="s">
        <v>147</v>
      </c>
      <c r="B15" s="10">
        <v>635.54999999999995</v>
      </c>
      <c r="C15" s="10">
        <v>638.70000000000005</v>
      </c>
      <c r="D15">
        <f t="shared" si="0"/>
        <v>-6.2203649906351757</v>
      </c>
      <c r="J15">
        <f t="shared" si="1"/>
        <v>-5.4705327038364429</v>
      </c>
      <c r="K15">
        <f t="shared" si="2"/>
        <v>0.76480238453203264</v>
      </c>
      <c r="L15">
        <f t="shared" si="3"/>
        <v>-0.98042618846898633</v>
      </c>
      <c r="M15">
        <f t="shared" si="4"/>
        <v>0</v>
      </c>
      <c r="N15" t="e">
        <f t="shared" si="5"/>
        <v>#N/A</v>
      </c>
      <c r="O15">
        <f t="shared" si="6"/>
        <v>-6.2053856264126352</v>
      </c>
      <c r="P15">
        <f t="shared" si="7"/>
        <v>-1.4979364222540426E-2</v>
      </c>
      <c r="Q15" cm="1">
        <f t="array" ref="Q15">_xlfn.LET(_xlpm.y, P15:P1013, _xlpm.x, O15:O1013, _xlpm.keep, ISNUMBER(_xlpm.y)*ISNUMBER(_xlpm.x), SLOPE(_xlfn._xlws.FILTER(_xlpm.y, _xlpm.keep), _xlfn._xlws.FILTER(_xlpm.x, _xlpm.keep)))</f>
        <v>-0.383750399202751</v>
      </c>
      <c r="R15" cm="1">
        <f t="array" ref="R15">_xlfn.LET(_xlpm.y, P15:P1013, _xlpm.x, O15:O1013, _xlpm.keep, ISNUMBER(_xlpm.y)*ISNUMBER(_xlpm.x), INTERCEPT(_xlfn._xlws.FILTER(_xlpm.y, _xlpm.keep), _xlfn._xlws.FILTER(_xlpm.x, _xlpm.keep)))</f>
        <v>-2.1389657100424744</v>
      </c>
      <c r="T15">
        <f t="shared" si="8"/>
        <v>0.21329437247085226</v>
      </c>
      <c r="U15">
        <f t="shared" si="9"/>
        <v>-0.22827373669339268</v>
      </c>
    </row>
    <row r="16" spans="1:21" x14ac:dyDescent="0.2">
      <c r="A16" s="10" t="s">
        <v>148</v>
      </c>
      <c r="B16" s="10">
        <v>638.11</v>
      </c>
      <c r="C16" s="10">
        <v>641.23</v>
      </c>
      <c r="D16">
        <f t="shared" si="0"/>
        <v>-6.2053856264126352</v>
      </c>
      <c r="J16">
        <f t="shared" si="1"/>
        <v>-5.4660549051325864</v>
      </c>
      <c r="K16">
        <f t="shared" si="2"/>
        <v>0.7619430049752397</v>
      </c>
      <c r="L16">
        <f t="shared" si="3"/>
        <v>-0.97032286726495287</v>
      </c>
      <c r="M16">
        <f t="shared" si="4"/>
        <v>0</v>
      </c>
      <c r="N16" t="e">
        <f t="shared" si="5"/>
        <v>#N/A</v>
      </c>
      <c r="O16">
        <f t="shared" si="6"/>
        <v>-6.2355972839372953</v>
      </c>
      <c r="P16">
        <f t="shared" si="7"/>
        <v>3.0211657524660041E-2</v>
      </c>
      <c r="Q16" cm="1">
        <f t="array" ref="Q16">_xlfn.LET(_xlpm.y, P16:P1014, _xlpm.x, O16:O1014, _xlpm.keep, ISNUMBER(_xlpm.y)*ISNUMBER(_xlpm.x), SLOPE(_xlfn._xlws.FILTER(_xlpm.y, _xlpm.keep), _xlfn._xlws.FILTER(_xlpm.x, _xlpm.keep)))</f>
        <v>-0.38542798208041995</v>
      </c>
      <c r="R16" cm="1">
        <f t="array" ref="R16">_xlfn.LET(_xlpm.y, P16:P1014, _xlpm.x, O16:O1014, _xlpm.keep, ISNUMBER(_xlpm.y)*ISNUMBER(_xlpm.x), INTERCEPT(_xlfn._xlws.FILTER(_xlpm.y, _xlpm.keep), _xlfn._xlws.FILTER(_xlpm.x, _xlpm.keep)))</f>
        <v>-2.1472036761865398</v>
      </c>
      <c r="T16">
        <f t="shared" si="8"/>
        <v>0.2241610884061469</v>
      </c>
      <c r="U16">
        <f t="shared" si="9"/>
        <v>-0.19394943088148686</v>
      </c>
    </row>
    <row r="17" spans="1:21" x14ac:dyDescent="0.2">
      <c r="A17" s="10" t="s">
        <v>149</v>
      </c>
      <c r="B17" s="10">
        <v>639.80999999999995</v>
      </c>
      <c r="C17" s="10">
        <v>642.95000000000005</v>
      </c>
      <c r="D17">
        <f t="shared" si="0"/>
        <v>-6.2355972839372953</v>
      </c>
      <c r="J17">
        <f t="shared" si="1"/>
        <v>-5.4601604618443558</v>
      </c>
      <c r="K17">
        <f t="shared" si="2"/>
        <v>0.75890536266176212</v>
      </c>
      <c r="L17">
        <f t="shared" si="3"/>
        <v>-1.0217832950516985</v>
      </c>
      <c r="M17">
        <f t="shared" si="4"/>
        <v>0</v>
      </c>
      <c r="N17" t="e">
        <f t="shared" si="5"/>
        <v>#N/A</v>
      </c>
      <c r="O17">
        <f t="shared" si="6"/>
        <v>-6.1859018587826995</v>
      </c>
      <c r="P17">
        <f t="shared" si="7"/>
        <v>-4.9695425154595796E-2</v>
      </c>
      <c r="Q17" cm="1">
        <f t="array" ref="Q17">_xlfn.LET(_xlpm.y, P17:P1015, _xlpm.x, O17:O1015, _xlpm.keep, ISNUMBER(_xlpm.y)*ISNUMBER(_xlpm.x), SLOPE(_xlfn._xlws.FILTER(_xlpm.y, _xlpm.keep), _xlfn._xlws.FILTER(_xlpm.x, _xlpm.keep)))</f>
        <v>-0.38698381009636723</v>
      </c>
      <c r="R17" cm="1">
        <f t="array" ref="R17">_xlfn.LET(_xlpm.y, P17:P1015, _xlpm.x, O17:O1015, _xlpm.keep, ISNUMBER(_xlpm.y)*ISNUMBER(_xlpm.x), INTERCEPT(_xlfn._xlws.FILTER(_xlpm.y, _xlpm.keep), _xlfn._xlws.FILTER(_xlpm.x, _xlpm.keep)))</f>
        <v>-2.1548890125535216</v>
      </c>
      <c r="T17">
        <f t="shared" si="8"/>
        <v>0.20628633035959165</v>
      </c>
      <c r="U17">
        <f t="shared" si="9"/>
        <v>-0.25598175551418745</v>
      </c>
    </row>
    <row r="18" spans="1:21" x14ac:dyDescent="0.2">
      <c r="A18" s="10" t="s">
        <v>150</v>
      </c>
      <c r="B18" s="10">
        <v>643.29999999999995</v>
      </c>
      <c r="C18" s="10">
        <v>646.37</v>
      </c>
      <c r="D18">
        <f t="shared" si="0"/>
        <v>-6.1859018587826995</v>
      </c>
      <c r="J18">
        <f t="shared" si="1"/>
        <v>-5.4545676013833608</v>
      </c>
      <c r="K18">
        <f t="shared" si="2"/>
        <v>0.75560853020980945</v>
      </c>
      <c r="L18">
        <f t="shared" si="3"/>
        <v>-0.96787453841510951</v>
      </c>
      <c r="M18">
        <f t="shared" si="4"/>
        <v>0</v>
      </c>
      <c r="N18" t="e">
        <f t="shared" si="5"/>
        <v>#N/A</v>
      </c>
      <c r="O18">
        <f t="shared" si="6"/>
        <v>-6.3476829618391548</v>
      </c>
      <c r="P18">
        <f t="shared" si="7"/>
        <v>0.16178110305645532</v>
      </c>
      <c r="Q18" cm="1">
        <f t="array" ref="Q18">_xlfn.LET(_xlpm.y, P18:P1016, _xlpm.x, O18:O1016, _xlpm.keep, ISNUMBER(_xlpm.y)*ISNUMBER(_xlpm.x), SLOPE(_xlfn._xlws.FILTER(_xlpm.y, _xlpm.keep), _xlfn._xlws.FILTER(_xlpm.x, _xlpm.keep)))</f>
        <v>-0.38884094332847452</v>
      </c>
      <c r="R18" cm="1">
        <f t="array" ref="R18">_xlfn.LET(_xlpm.y, P18:P1016, _xlpm.x, O18:O1016, _xlpm.keep, ISNUMBER(_xlpm.y)*ISNUMBER(_xlpm.x), INTERCEPT(_xlfn._xlws.FILTER(_xlpm.y, _xlpm.keep), _xlfn._xlws.FILTER(_xlpm.x, _xlpm.keep)))</f>
        <v>-2.1639719110005458</v>
      </c>
      <c r="T18">
        <f t="shared" si="8"/>
        <v>0.26447675864636011</v>
      </c>
      <c r="U18">
        <f t="shared" si="9"/>
        <v>-0.10269565558990479</v>
      </c>
    </row>
    <row r="19" spans="1:21" x14ac:dyDescent="0.2">
      <c r="A19" s="10" t="s">
        <v>151</v>
      </c>
      <c r="B19" s="10">
        <v>643.44000000000005</v>
      </c>
      <c r="C19" s="10">
        <v>646.66999999999996</v>
      </c>
      <c r="D19">
        <f t="shared" si="0"/>
        <v>-6.3476829618391548</v>
      </c>
      <c r="J19">
        <f t="shared" si="1"/>
        <v>-5.4502123077816726</v>
      </c>
      <c r="K19">
        <f t="shared" si="2"/>
        <v>0.75285894935565545</v>
      </c>
      <c r="L19">
        <f t="shared" si="3"/>
        <v>-1.1920833973290677</v>
      </c>
      <c r="M19">
        <f t="shared" si="4"/>
        <v>0</v>
      </c>
      <c r="N19" t="e">
        <f t="shared" si="5"/>
        <v>#N/A</v>
      </c>
      <c r="O19">
        <f t="shared" si="6"/>
        <v>-6.3063509967147411</v>
      </c>
      <c r="P19">
        <f t="shared" si="7"/>
        <v>-4.1331965124413728E-2</v>
      </c>
      <c r="Q19" cm="1">
        <f t="array" ref="Q19">_xlfn.LET(_xlpm.y, P19:P1017, _xlpm.x, O19:O1017, _xlpm.keep, ISNUMBER(_xlpm.y)*ISNUMBER(_xlpm.x), SLOPE(_xlfn._xlws.FILTER(_xlpm.y, _xlpm.keep), _xlfn._xlws.FILTER(_xlpm.x, _xlpm.keep)))</f>
        <v>-0.3900052037343002</v>
      </c>
      <c r="R19" cm="1">
        <f t="array" ref="R19">_xlfn.LET(_xlpm.y, P19:P1017, _xlpm.x, O19:O1017, _xlpm.keep, ISNUMBER(_xlpm.y)*ISNUMBER(_xlpm.x), INTERCEPT(_xlfn._xlws.FILTER(_xlpm.y, _xlpm.keep), _xlfn._xlws.FILTER(_xlpm.x, _xlpm.keep)))</f>
        <v>-2.1698239337415104</v>
      </c>
      <c r="T19">
        <f t="shared" si="8"/>
        <v>0.24961022165851343</v>
      </c>
      <c r="U19">
        <f t="shared" si="9"/>
        <v>-0.29094218678292716</v>
      </c>
    </row>
    <row r="20" spans="1:21" x14ac:dyDescent="0.2">
      <c r="A20" s="10" t="s">
        <v>152</v>
      </c>
      <c r="B20" s="10">
        <v>644.95000000000005</v>
      </c>
      <c r="C20" s="10">
        <v>648.13</v>
      </c>
      <c r="D20">
        <f t="shared" si="0"/>
        <v>-6.3063509967147411</v>
      </c>
      <c r="J20">
        <f t="shared" si="1"/>
        <v>-5.4442366389024395</v>
      </c>
      <c r="K20">
        <f t="shared" si="2"/>
        <v>0.74850886614219325</v>
      </c>
      <c r="L20">
        <f t="shared" si="3"/>
        <v>-1.1517757461653459</v>
      </c>
      <c r="M20">
        <f t="shared" si="4"/>
        <v>0</v>
      </c>
      <c r="N20" t="e">
        <f t="shared" si="5"/>
        <v>#N/A</v>
      </c>
      <c r="O20">
        <f t="shared" si="6"/>
        <v>-6.3462322565111435</v>
      </c>
      <c r="P20">
        <f t="shared" si="7"/>
        <v>3.9881259796402446E-2</v>
      </c>
      <c r="Q20" cm="1">
        <f t="array" ref="Q20">_xlfn.LET(_xlpm.y, P20:P1018, _xlpm.x, O20:O1018, _xlpm.keep, ISNUMBER(_xlpm.y)*ISNUMBER(_xlpm.x), SLOPE(_xlfn._xlws.FILTER(_xlpm.y, _xlpm.keep), _xlfn._xlws.FILTER(_xlpm.x, _xlpm.keep)))</f>
        <v>-0.39259579543894435</v>
      </c>
      <c r="R20" cm="1">
        <f t="array" ref="R20">_xlfn.LET(_xlpm.y, P20:P1018, _xlpm.x, O20:O1018, _xlpm.keep, ISNUMBER(_xlpm.y)*ISNUMBER(_xlpm.x), INTERCEPT(_xlfn._xlws.FILTER(_xlpm.y, _xlpm.keep), _xlfn._xlws.FILTER(_xlpm.x, _xlpm.keep)))</f>
        <v>-2.1827707295402075</v>
      </c>
      <c r="T20">
        <f t="shared" si="8"/>
        <v>0.26395495997667595</v>
      </c>
      <c r="U20">
        <f t="shared" si="9"/>
        <v>-0.22407370018027351</v>
      </c>
    </row>
    <row r="21" spans="1:21" x14ac:dyDescent="0.2">
      <c r="A21" s="10" t="s">
        <v>153</v>
      </c>
      <c r="B21" s="10">
        <v>644.89</v>
      </c>
      <c r="C21" s="10">
        <v>648.11</v>
      </c>
      <c r="D21">
        <f t="shared" si="0"/>
        <v>-6.3462322565111435</v>
      </c>
      <c r="J21">
        <f t="shared" si="1"/>
        <v>-5.439914063226257</v>
      </c>
      <c r="K21">
        <f t="shared" si="2"/>
        <v>0.74497781287454512</v>
      </c>
      <c r="L21">
        <f t="shared" si="3"/>
        <v>-1.2165707187812735</v>
      </c>
      <c r="M21">
        <f t="shared" si="4"/>
        <v>0</v>
      </c>
      <c r="N21" t="e">
        <f t="shared" si="5"/>
        <v>#N/A</v>
      </c>
      <c r="O21">
        <f t="shared" si="6"/>
        <v>-6.1621615423637195</v>
      </c>
      <c r="P21">
        <f t="shared" si="7"/>
        <v>-0.18407071414742404</v>
      </c>
      <c r="Q21" cm="1">
        <f t="array" ref="Q21">_xlfn.LET(_xlpm.y, P21:P1019, _xlpm.x, O21:O1019, _xlpm.keep, ISNUMBER(_xlpm.y)*ISNUMBER(_xlpm.x), SLOPE(_xlfn._xlws.FILTER(_xlpm.y, _xlpm.keep), _xlfn._xlws.FILTER(_xlpm.x, _xlpm.keep)))</f>
        <v>-0.3948349468683342</v>
      </c>
      <c r="R21" cm="1">
        <f t="array" ref="R21">_xlfn.LET(_xlpm.y, P21:P1019, _xlpm.x, O21:O1019, _xlpm.keep, ISNUMBER(_xlpm.y)*ISNUMBER(_xlpm.x), INTERCEPT(_xlfn._xlws.FILTER(_xlpm.y, _xlpm.keep), _xlfn._xlws.FILTER(_xlpm.x, _xlpm.keep)))</f>
        <v>-2.1940228047492667</v>
      </c>
      <c r="T21">
        <f t="shared" si="8"/>
        <v>0.19774726643936491</v>
      </c>
      <c r="U21">
        <f t="shared" si="9"/>
        <v>-0.38181798058678895</v>
      </c>
    </row>
    <row r="22" spans="1:21" x14ac:dyDescent="0.2">
      <c r="A22" s="9">
        <v>45999</v>
      </c>
      <c r="B22" s="10">
        <v>642.69000000000005</v>
      </c>
      <c r="C22" s="10">
        <v>645.74</v>
      </c>
      <c r="D22">
        <f t="shared" si="0"/>
        <v>-6.1621615423637195</v>
      </c>
      <c r="J22">
        <f t="shared" si="1"/>
        <v>-5.4370330848675943</v>
      </c>
      <c r="K22">
        <f t="shared" si="2"/>
        <v>0.74210639134849365</v>
      </c>
      <c r="L22">
        <f t="shared" si="3"/>
        <v>-0.97712196788722228</v>
      </c>
      <c r="M22">
        <f t="shared" si="4"/>
        <v>0</v>
      </c>
      <c r="N22" t="e">
        <f t="shared" si="5"/>
        <v>#N/A</v>
      </c>
      <c r="O22">
        <f t="shared" si="6"/>
        <v>-6.1320273534879561</v>
      </c>
      <c r="P22">
        <f t="shared" si="7"/>
        <v>-3.0134188875763357E-2</v>
      </c>
      <c r="Q22" cm="1">
        <f t="array" ref="Q22">_xlfn.LET(_xlpm.y, P22:P1020, _xlpm.x, O22:O1020, _xlpm.keep, ISNUMBER(_xlpm.y)*ISNUMBER(_xlpm.x), SLOPE(_xlfn._xlws.FILTER(_xlpm.y, _xlpm.keep), _xlfn._xlws.FILTER(_xlpm.x, _xlpm.keep)))</f>
        <v>-0.39757187781237957</v>
      </c>
      <c r="R22" cm="1">
        <f t="array" ref="R22">_xlfn.LET(_xlpm.y, P22:P1020, _xlpm.x, O22:O1020, _xlpm.keep, ISNUMBER(_xlpm.y)*ISNUMBER(_xlpm.x), INTERCEPT(_xlfn._xlws.FILTER(_xlpm.y, _xlpm.keep), _xlfn._xlws.FILTER(_xlpm.x, _xlpm.keep)))</f>
        <v>-2.2073520510199125</v>
      </c>
      <c r="T22">
        <f t="shared" si="8"/>
        <v>0.18690841490709964</v>
      </c>
      <c r="U22">
        <f t="shared" si="9"/>
        <v>-0.217042603782863</v>
      </c>
    </row>
    <row r="23" spans="1:21" x14ac:dyDescent="0.2">
      <c r="A23" s="9">
        <v>45969</v>
      </c>
      <c r="B23" s="10">
        <v>635.91999999999996</v>
      </c>
      <c r="C23" s="10">
        <v>638.98</v>
      </c>
      <c r="D23">
        <f t="shared" si="0"/>
        <v>-6.1320273534879561</v>
      </c>
      <c r="J23">
        <f t="shared" si="1"/>
        <v>-5.4344709412464187</v>
      </c>
      <c r="K23">
        <f t="shared" si="2"/>
        <v>0.74010989335377009</v>
      </c>
      <c r="L23">
        <f t="shared" si="3"/>
        <v>-0.94250383423547579</v>
      </c>
      <c r="M23">
        <f t="shared" si="4"/>
        <v>0</v>
      </c>
      <c r="N23" t="e">
        <f t="shared" si="5"/>
        <v>#N/A</v>
      </c>
      <c r="O23">
        <f t="shared" si="6"/>
        <v>-6.149567356427724</v>
      </c>
      <c r="P23">
        <f t="shared" si="7"/>
        <v>1.7540002939767874E-2</v>
      </c>
      <c r="Q23" cm="1">
        <f t="array" ref="Q23">_xlfn.LET(_xlpm.y, P23:P1021, _xlpm.x, O23:O1021, _xlpm.keep, ISNUMBER(_xlpm.y)*ISNUMBER(_xlpm.x), SLOPE(_xlfn._xlws.FILTER(_xlpm.y, _xlpm.keep), _xlfn._xlws.FILTER(_xlpm.x, _xlpm.keep)))</f>
        <v>-0.39918929089187999</v>
      </c>
      <c r="R23" cm="1">
        <f t="array" ref="R23">_xlfn.LET(_xlpm.y, P23:P1021, _xlpm.x, O23:O1021, _xlpm.keep, ISNUMBER(_xlpm.y)*ISNUMBER(_xlpm.x), INTERCEPT(_xlfn._xlws.FILTER(_xlpm.y, _xlpm.keep), _xlfn._xlws.FILTER(_xlpm.x, _xlpm.keep)))</f>
        <v>-2.2151735422626366</v>
      </c>
      <c r="T23">
        <f t="shared" si="8"/>
        <v>0.19321731170612866</v>
      </c>
      <c r="U23">
        <f t="shared" si="9"/>
        <v>-0.17567730876636078</v>
      </c>
    </row>
    <row r="24" spans="1:21" x14ac:dyDescent="0.2">
      <c r="A24" s="9">
        <v>45877</v>
      </c>
      <c r="B24" s="10">
        <v>637.17999999999995</v>
      </c>
      <c r="C24" s="10">
        <v>640.25</v>
      </c>
      <c r="D24">
        <f t="shared" si="0"/>
        <v>-6.149567356427724</v>
      </c>
      <c r="J24">
        <f t="shared" si="1"/>
        <v>-5.4326754683328868</v>
      </c>
      <c r="K24">
        <f t="shared" si="2"/>
        <v>0.73866336327005755</v>
      </c>
      <c r="L24">
        <f t="shared" si="3"/>
        <v>-0.97052584944941878</v>
      </c>
      <c r="M24">
        <f t="shared" si="4"/>
        <v>0</v>
      </c>
      <c r="N24" t="e">
        <f t="shared" si="5"/>
        <v>#N/A</v>
      </c>
      <c r="O24">
        <f t="shared" si="6"/>
        <v>-6.2410103374198798</v>
      </c>
      <c r="P24">
        <f t="shared" si="7"/>
        <v>9.1442980992155753E-2</v>
      </c>
      <c r="Q24" cm="1">
        <f t="array" ref="Q24">_xlfn.LET(_xlpm.y, P24:P1022, _xlpm.x, O24:O1022, _xlpm.keep, ISNUMBER(_xlpm.y)*ISNUMBER(_xlpm.x), SLOPE(_xlfn._xlws.FILTER(_xlpm.y, _xlpm.keep), _xlfn._xlws.FILTER(_xlpm.x, _xlpm.keep)))</f>
        <v>-0.40062000561533567</v>
      </c>
      <c r="R24" cm="1">
        <f t="array" ref="R24">_xlfn.LET(_xlpm.y, P24:P1022, _xlpm.x, O24:O1022, _xlpm.keep, ISNUMBER(_xlpm.y)*ISNUMBER(_xlpm.x), INTERCEPT(_xlfn._xlws.FILTER(_xlpm.y, _xlpm.keep), _xlfn._xlws.FILTER(_xlpm.x, _xlpm.keep)))</f>
        <v>-2.2221211582554972</v>
      </c>
      <c r="T24">
        <f t="shared" si="8"/>
        <v>0.22610808898000778</v>
      </c>
      <c r="U24">
        <f t="shared" si="9"/>
        <v>-0.13466510798785203</v>
      </c>
    </row>
    <row r="25" spans="1:21" x14ac:dyDescent="0.2">
      <c r="A25" s="9">
        <v>45846</v>
      </c>
      <c r="B25" s="10">
        <v>632.25</v>
      </c>
      <c r="C25" s="10">
        <v>635.44000000000005</v>
      </c>
      <c r="D25">
        <f t="shared" si="0"/>
        <v>-6.2410103374198798</v>
      </c>
      <c r="J25">
        <f t="shared" si="1"/>
        <v>-5.430561440242025</v>
      </c>
      <c r="K25">
        <f t="shared" si="2"/>
        <v>0.73695544488461662</v>
      </c>
      <c r="L25">
        <f t="shared" si="3"/>
        <v>-1.0997257742016477</v>
      </c>
      <c r="M25">
        <f t="shared" si="4"/>
        <v>0</v>
      </c>
      <c r="N25" t="e">
        <f t="shared" si="5"/>
        <v>#N/A</v>
      </c>
      <c r="O25">
        <f t="shared" si="6"/>
        <v>-6.0630882909858883</v>
      </c>
      <c r="P25">
        <f t="shared" si="7"/>
        <v>-0.17792204643399145</v>
      </c>
      <c r="Q25" cm="1">
        <f t="array" ref="Q25">_xlfn.LET(_xlpm.y, P25:P1023, _xlpm.x, O25:O1023, _xlpm.keep, ISNUMBER(_xlpm.y)*ISNUMBER(_xlpm.x), SLOPE(_xlfn._xlws.FILTER(_xlpm.y, _xlpm.keep), _xlfn._xlws.FILTER(_xlpm.x, _xlpm.keep)))</f>
        <v>-0.40201550381760109</v>
      </c>
      <c r="R25" cm="1">
        <f t="array" ref="R25">_xlfn.LET(_xlpm.y, P25:P1023, _xlpm.x, O25:O1023, _xlpm.keep, ISNUMBER(_xlpm.y)*ISNUMBER(_xlpm.x), INTERCEPT(_xlfn._xlws.FILTER(_xlpm.y, _xlpm.keep), _xlfn._xlws.FILTER(_xlpm.x, _xlpm.keep)))</f>
        <v>-2.2290211890434786</v>
      </c>
      <c r="T25">
        <f t="shared" si="8"/>
        <v>0.16211198629526269</v>
      </c>
      <c r="U25">
        <f t="shared" si="9"/>
        <v>-0.34003403272925414</v>
      </c>
    </row>
    <row r="26" spans="1:21" x14ac:dyDescent="0.2">
      <c r="A26" s="9">
        <v>45816</v>
      </c>
      <c r="B26" s="10">
        <v>632.78</v>
      </c>
      <c r="C26" s="10">
        <v>635.79</v>
      </c>
      <c r="D26">
        <f t="shared" si="0"/>
        <v>-6.0630882909858883</v>
      </c>
      <c r="J26">
        <f t="shared" si="1"/>
        <v>-5.4273515592253796</v>
      </c>
      <c r="K26">
        <f t="shared" si="2"/>
        <v>0.7342296080009113</v>
      </c>
      <c r="L26">
        <f t="shared" si="3"/>
        <v>-0.86585548285287839</v>
      </c>
      <c r="M26">
        <f t="shared" si="4"/>
        <v>0</v>
      </c>
      <c r="N26" t="e">
        <f t="shared" si="5"/>
        <v>#N/A</v>
      </c>
      <c r="O26">
        <f t="shared" si="6"/>
        <v>-6.1753624534045457</v>
      </c>
      <c r="P26">
        <f t="shared" si="7"/>
        <v>0.1122741624186574</v>
      </c>
      <c r="Q26" cm="1">
        <f t="array" ref="Q26">_xlfn.LET(_xlpm.y, P26:P1024, _xlpm.x, O26:O1024, _xlpm.keep, ISNUMBER(_xlpm.y)*ISNUMBER(_xlpm.x), SLOPE(_xlfn._xlws.FILTER(_xlpm.y, _xlpm.keep), _xlfn._xlws.FILTER(_xlpm.x, _xlpm.keep)))</f>
        <v>-0.40419264117888637</v>
      </c>
      <c r="R26" cm="1">
        <f t="array" ref="R26">_xlfn.LET(_xlpm.y, P26:P1024, _xlpm.x, O26:O1024, _xlpm.keep, ISNUMBER(_xlpm.y)*ISNUMBER(_xlpm.x), INTERCEPT(_xlfn._xlws.FILTER(_xlpm.y, _xlpm.keep), _xlfn._xlws.FILTER(_xlpm.x, _xlpm.keep)))</f>
        <v>-2.2393545975729521</v>
      </c>
      <c r="T26">
        <f t="shared" si="8"/>
        <v>0.20249545181286388</v>
      </c>
      <c r="U26">
        <f t="shared" si="9"/>
        <v>-9.0221289394206483E-2</v>
      </c>
    </row>
    <row r="27" spans="1:21" x14ac:dyDescent="0.2">
      <c r="A27" s="9">
        <v>45785</v>
      </c>
      <c r="B27" s="10">
        <v>627.97</v>
      </c>
      <c r="C27" s="10">
        <v>631.12</v>
      </c>
      <c r="D27">
        <f t="shared" si="0"/>
        <v>-6.1753624534045457</v>
      </c>
      <c r="J27">
        <f t="shared" si="1"/>
        <v>-5.4245547528805238</v>
      </c>
      <c r="K27">
        <f t="shared" si="2"/>
        <v>0.73242462028742183</v>
      </c>
      <c r="L27">
        <f t="shared" si="3"/>
        <v>-1.0250989381397175</v>
      </c>
      <c r="M27">
        <f t="shared" si="4"/>
        <v>0</v>
      </c>
      <c r="N27" t="e">
        <f t="shared" si="5"/>
        <v>#N/A</v>
      </c>
      <c r="O27">
        <f t="shared" si="6"/>
        <v>-6.0434703344801619</v>
      </c>
      <c r="P27">
        <f t="shared" si="7"/>
        <v>-0.13189211892438379</v>
      </c>
      <c r="Q27" cm="1">
        <f t="array" ref="Q27">_xlfn.LET(_xlpm.y, P27:P1025, _xlpm.x, O27:O1025, _xlpm.keep, ISNUMBER(_xlpm.y)*ISNUMBER(_xlpm.x), SLOPE(_xlfn._xlws.FILTER(_xlpm.y, _xlpm.keep), _xlfn._xlws.FILTER(_xlpm.x, _xlpm.keep)))</f>
        <v>-0.40518703665947042</v>
      </c>
      <c r="R27" cm="1">
        <f t="array" ref="R27">_xlfn.LET(_xlpm.y, P27:P1025, _xlpm.x, O27:O1025, _xlpm.keep, ISNUMBER(_xlpm.y)*ISNUMBER(_xlpm.x), INTERCEPT(_xlfn._xlws.FILTER(_xlpm.y, _xlpm.keep), _xlfn._xlws.FILTER(_xlpm.x, _xlpm.keep)))</f>
        <v>-2.244210492949843</v>
      </c>
      <c r="T27">
        <f t="shared" si="8"/>
        <v>0.15505567829876554</v>
      </c>
      <c r="U27">
        <f t="shared" si="9"/>
        <v>-0.28694779722314934</v>
      </c>
    </row>
    <row r="28" spans="1:21" x14ac:dyDescent="0.2">
      <c r="A28" s="9">
        <v>45755</v>
      </c>
      <c r="B28" s="10">
        <v>631.16999999999996</v>
      </c>
      <c r="C28" s="10">
        <v>634.16999999999996</v>
      </c>
      <c r="D28">
        <f t="shared" si="0"/>
        <v>-6.0434703344801619</v>
      </c>
      <c r="J28">
        <f t="shared" si="1"/>
        <v>-5.4215056015203569</v>
      </c>
      <c r="K28">
        <f t="shared" si="2"/>
        <v>0.73003039290844818</v>
      </c>
      <c r="L28">
        <f t="shared" si="3"/>
        <v>-0.85197101244222384</v>
      </c>
      <c r="M28">
        <f t="shared" si="4"/>
        <v>0</v>
      </c>
      <c r="N28" t="e">
        <f t="shared" si="5"/>
        <v>#N/A</v>
      </c>
      <c r="O28">
        <f t="shared" si="6"/>
        <v>-5.916949997483357</v>
      </c>
      <c r="P28">
        <f t="shared" si="7"/>
        <v>-0.12652033699680487</v>
      </c>
      <c r="Q28" cm="1">
        <f t="array" ref="Q28">_xlfn.LET(_xlpm.y, P28:P1026, _xlpm.x, O28:O1026, _xlpm.keep, ISNUMBER(_xlpm.y)*ISNUMBER(_xlpm.x), SLOPE(_xlfn._xlws.FILTER(_xlpm.y, _xlpm.keep), _xlfn._xlws.FILTER(_xlpm.x, _xlpm.keep)))</f>
        <v>-0.40704464053816275</v>
      </c>
      <c r="R28" cm="1">
        <f t="array" ref="R28">_xlfn.LET(_xlpm.y, P28:P1026, _xlpm.x, O28:O1026, _xlpm.keep, ISNUMBER(_xlpm.y)*ISNUMBER(_xlpm.x), INTERCEPT(_xlfn._xlws.FILTER(_xlpm.y, _xlpm.keep), _xlfn._xlws.FILTER(_xlpm.x, _xlpm.keep)))</f>
        <v>-2.2529744786069488</v>
      </c>
      <c r="T28">
        <f t="shared" si="8"/>
        <v>0.10954806055022503</v>
      </c>
      <c r="U28">
        <f t="shared" si="9"/>
        <v>-0.23606839754702991</v>
      </c>
    </row>
    <row r="29" spans="1:21" x14ac:dyDescent="0.2">
      <c r="A29" s="9">
        <v>45665</v>
      </c>
      <c r="B29" s="10">
        <v>621.72</v>
      </c>
      <c r="C29" s="10">
        <v>624.65</v>
      </c>
      <c r="D29">
        <f t="shared" si="0"/>
        <v>-5.916949997483357</v>
      </c>
      <c r="J29">
        <f t="shared" si="1"/>
        <v>-5.4193651364438047</v>
      </c>
      <c r="K29">
        <f t="shared" si="2"/>
        <v>0.72856653999088983</v>
      </c>
      <c r="L29">
        <f t="shared" si="3"/>
        <v>-0.68296419575592127</v>
      </c>
      <c r="M29">
        <f t="shared" si="4"/>
        <v>0</v>
      </c>
      <c r="N29" t="e">
        <f t="shared" si="5"/>
        <v>#N/A</v>
      </c>
      <c r="O29">
        <f t="shared" si="6"/>
        <v>-5.8678043519178118</v>
      </c>
      <c r="P29">
        <f t="shared" si="7"/>
        <v>-4.9145645565545237E-2</v>
      </c>
      <c r="Q29" cm="1">
        <f t="array" ref="Q29">_xlfn.LET(_xlpm.y, P29:P1027, _xlpm.x, O29:O1027, _xlpm.keep, ISNUMBER(_xlpm.y)*ISNUMBER(_xlpm.x), SLOPE(_xlfn._xlws.FILTER(_xlpm.y, _xlpm.keep), _xlfn._xlws.FILTER(_xlpm.x, _xlpm.keep)))</f>
        <v>-0.40822800958091815</v>
      </c>
      <c r="R29" cm="1">
        <f t="array" ref="R29">_xlfn.LET(_xlpm.y, P29:P1027, _xlpm.x, O29:O1027, _xlpm.keep, ISNUMBER(_xlpm.y)*ISNUMBER(_xlpm.x), INTERCEPT(_xlfn._xlws.FILTER(_xlpm.y, _xlpm.keep), _xlfn._xlws.FILTER(_xlpm.x, _xlpm.keep)))</f>
        <v>-2.2582475558894108</v>
      </c>
      <c r="T29">
        <f t="shared" si="8"/>
        <v>9.1871050628424378E-2</v>
      </c>
      <c r="U29">
        <f t="shared" si="9"/>
        <v>-0.14101669619396962</v>
      </c>
    </row>
    <row r="30" spans="1:21" x14ac:dyDescent="0.2">
      <c r="A30" s="10" t="s">
        <v>1</v>
      </c>
      <c r="B30" s="10">
        <v>632.08000000000004</v>
      </c>
      <c r="C30" s="10">
        <v>634.9</v>
      </c>
      <c r="D30">
        <f t="shared" si="0"/>
        <v>-5.8678043519178118</v>
      </c>
      <c r="J30">
        <f t="shared" si="1"/>
        <v>-5.4191669142568468</v>
      </c>
      <c r="K30">
        <f t="shared" si="2"/>
        <v>0.72843324734194159</v>
      </c>
      <c r="L30">
        <f t="shared" si="3"/>
        <v>-0.6158936859321652</v>
      </c>
      <c r="M30">
        <f t="shared" si="4"/>
        <v>0</v>
      </c>
      <c r="N30" t="e">
        <f t="shared" si="5"/>
        <v>#N/A</v>
      </c>
      <c r="O30">
        <f t="shared" si="6"/>
        <v>-6.1132999485104165</v>
      </c>
      <c r="P30">
        <f t="shared" si="7"/>
        <v>0.24549559659260467</v>
      </c>
      <c r="Q30" cm="1">
        <f t="array" ref="Q30">_xlfn.LET(_xlpm.y, P30:P1028, _xlpm.x, O30:O1028, _xlpm.keep, ISNUMBER(_xlpm.y)*ISNUMBER(_xlpm.x), SLOPE(_xlfn._xlws.FILTER(_xlpm.y, _xlpm.keep), _xlfn._xlws.FILTER(_xlpm.x, _xlpm.keep)))</f>
        <v>-0.40891578287466279</v>
      </c>
      <c r="R30" cm="1">
        <f t="array" ref="R30">_xlfn.LET(_xlpm.y, P30:P1028, _xlpm.x, O30:O1028, _xlpm.keep, ISNUMBER(_xlpm.y)*ISNUMBER(_xlpm.x), INTERCEPT(_xlfn._xlws.FILTER(_xlpm.y, _xlpm.keep), _xlfn._xlws.FILTER(_xlpm.x, _xlpm.keep)))</f>
        <v>-2.261207003801744</v>
      </c>
      <c r="T30">
        <f t="shared" si="8"/>
        <v>0.18017242599520245</v>
      </c>
      <c r="U30">
        <f t="shared" si="9"/>
        <v>6.5323170597402225E-2</v>
      </c>
    </row>
    <row r="31" spans="1:21" x14ac:dyDescent="0.2">
      <c r="A31" s="10" t="s">
        <v>2</v>
      </c>
      <c r="B31" s="10">
        <v>634.46</v>
      </c>
      <c r="C31" s="10">
        <v>637.51</v>
      </c>
      <c r="D31">
        <f t="shared" si="0"/>
        <v>-6.1132999485104165</v>
      </c>
      <c r="J31">
        <f t="shared" si="1"/>
        <v>-5.4200719662584085</v>
      </c>
      <c r="K31">
        <f t="shared" si="2"/>
        <v>0.72906254516007263</v>
      </c>
      <c r="L31">
        <f t="shared" si="3"/>
        <v>-0.95084843797565155</v>
      </c>
      <c r="M31">
        <f t="shared" si="4"/>
        <v>0</v>
      </c>
      <c r="N31" t="e">
        <f t="shared" si="5"/>
        <v>#N/A</v>
      </c>
      <c r="O31">
        <f t="shared" si="6"/>
        <v>-6.2085838875784702</v>
      </c>
      <c r="P31">
        <f t="shared" si="7"/>
        <v>9.5283939068053769E-2</v>
      </c>
      <c r="Q31" cm="1">
        <f t="array" ref="Q31">_xlfn.LET(_xlpm.y, P31:P1029, _xlpm.x, O31:O1029, _xlpm.keep, ISNUMBER(_xlpm.y)*ISNUMBER(_xlpm.x), SLOPE(_xlfn._xlws.FILTER(_xlpm.y, _xlpm.keep), _xlfn._xlws.FILTER(_xlpm.x, _xlpm.keep)))</f>
        <v>-0.40887194787441883</v>
      </c>
      <c r="R31" cm="1">
        <f t="array" ref="R31">_xlfn.LET(_xlpm.y, P31:P1029, _xlpm.x, O31:O1029, _xlpm.keep, ISNUMBER(_xlpm.y)*ISNUMBER(_xlpm.x), INTERCEPT(_xlfn._xlws.FILTER(_xlpm.y, _xlpm.keep), _xlfn._xlws.FILTER(_xlpm.x, _xlpm.keep)))</f>
        <v>-2.260996137067111</v>
      </c>
      <c r="T31">
        <f t="shared" si="8"/>
        <v>0.21444474283857007</v>
      </c>
      <c r="U31">
        <f t="shared" si="9"/>
        <v>-0.1191608037705163</v>
      </c>
    </row>
    <row r="32" spans="1:21" x14ac:dyDescent="0.2">
      <c r="A32" s="10" t="s">
        <v>3</v>
      </c>
      <c r="B32" s="10">
        <v>635.26</v>
      </c>
      <c r="C32" s="10">
        <v>638.4</v>
      </c>
      <c r="D32">
        <f t="shared" si="0"/>
        <v>-6.2085838875784702</v>
      </c>
      <c r="J32">
        <f t="shared" si="1"/>
        <v>-5.4177375588490246</v>
      </c>
      <c r="K32">
        <f t="shared" si="2"/>
        <v>0.72727049899490992</v>
      </c>
      <c r="L32">
        <f t="shared" si="3"/>
        <v>-1.0874170337204625</v>
      </c>
      <c r="M32">
        <f t="shared" si="4"/>
        <v>0</v>
      </c>
      <c r="N32" t="e">
        <f t="shared" si="5"/>
        <v>#N/A</v>
      </c>
      <c r="O32">
        <f t="shared" si="6"/>
        <v>-6.0576081430652948</v>
      </c>
      <c r="P32">
        <f t="shared" si="7"/>
        <v>-0.15097574451317541</v>
      </c>
      <c r="Q32" cm="1">
        <f t="array" ref="Q32">_xlfn.LET(_xlpm.y, P32:P1030, _xlpm.x, O32:O1030, _xlpm.keep, ISNUMBER(_xlpm.y)*ISNUMBER(_xlpm.x), SLOPE(_xlfn._xlws.FILTER(_xlpm.y, _xlpm.keep), _xlfn._xlws.FILTER(_xlpm.x, _xlpm.keep)))</f>
        <v>-0.41023317006905641</v>
      </c>
      <c r="R32" cm="1">
        <f t="array" ref="R32">_xlfn.LET(_xlpm.y, P32:P1030, _xlpm.x, O32:O1030, _xlpm.keep, ISNUMBER(_xlpm.y)*ISNUMBER(_xlpm.x), INTERCEPT(_xlfn._xlws.FILTER(_xlpm.y, _xlpm.keep), _xlfn._xlws.FILTER(_xlpm.x, _xlpm.keep)))</f>
        <v>-2.2676780605775049</v>
      </c>
      <c r="T32">
        <f t="shared" si="8"/>
        <v>0.16014085277874246</v>
      </c>
      <c r="U32">
        <f t="shared" si="9"/>
        <v>-0.31111659729191787</v>
      </c>
    </row>
    <row r="33" spans="1:21" x14ac:dyDescent="0.2">
      <c r="A33" s="10" t="s">
        <v>4</v>
      </c>
      <c r="B33" s="10">
        <v>636.94000000000005</v>
      </c>
      <c r="C33" s="10">
        <v>639.91999999999996</v>
      </c>
      <c r="D33">
        <f t="shared" si="0"/>
        <v>-6.0576081430652948</v>
      </c>
      <c r="J33">
        <f t="shared" si="1"/>
        <v>-5.414153087070174</v>
      </c>
      <c r="K33">
        <f t="shared" si="2"/>
        <v>0.72439424033806143</v>
      </c>
      <c r="L33">
        <f t="shared" si="3"/>
        <v>-0.88826638888629517</v>
      </c>
      <c r="M33">
        <f t="shared" si="4"/>
        <v>0</v>
      </c>
      <c r="N33" t="e">
        <f t="shared" si="5"/>
        <v>#N/A</v>
      </c>
      <c r="O33">
        <f t="shared" si="6"/>
        <v>-6.0384393244917192</v>
      </c>
      <c r="P33">
        <f t="shared" si="7"/>
        <v>-1.9168818573575663E-2</v>
      </c>
      <c r="Q33" cm="1">
        <f t="array" ref="Q33">_xlfn.LET(_xlpm.y, P33:P1031, _xlpm.x, O33:O1031, _xlpm.keep, ISNUMBER(_xlpm.y)*ISNUMBER(_xlpm.x), SLOPE(_xlfn._xlws.FILTER(_xlpm.y, _xlpm.keep), _xlfn._xlws.FILTER(_xlpm.x, _xlpm.keep)))</f>
        <v>-0.41240024793934488</v>
      </c>
      <c r="R33" cm="1">
        <f t="array" ref="R33">_xlfn.LET(_xlpm.y, P33:P1031, _xlpm.x, O33:O1031, _xlpm.keep, ISNUMBER(_xlpm.y)*ISNUMBER(_xlpm.x), INTERCEPT(_xlfn._xlws.FILTER(_xlpm.y, _xlpm.keep), _xlfn._xlws.FILTER(_xlpm.x, _xlpm.keep)))</f>
        <v>-2.277947257336526</v>
      </c>
      <c r="T33">
        <f t="shared" si="8"/>
        <v>0.15324609349305218</v>
      </c>
      <c r="U33">
        <f t="shared" si="9"/>
        <v>-0.17241491206662785</v>
      </c>
    </row>
    <row r="34" spans="1:21" x14ac:dyDescent="0.2">
      <c r="A34" s="10" t="s">
        <v>5</v>
      </c>
      <c r="B34" s="10">
        <v>637.1</v>
      </c>
      <c r="C34" s="10">
        <v>640.05999999999995</v>
      </c>
      <c r="D34">
        <f t="shared" si="0"/>
        <v>-6.0384393244917192</v>
      </c>
      <c r="J34">
        <f t="shared" si="1"/>
        <v>-5.4116283514051258</v>
      </c>
      <c r="K34">
        <f t="shared" si="2"/>
        <v>0.72265864623038634</v>
      </c>
      <c r="L34">
        <f t="shared" si="3"/>
        <v>-0.86736798398003756</v>
      </c>
      <c r="M34">
        <f t="shared" si="4"/>
        <v>0</v>
      </c>
      <c r="N34" t="e">
        <f t="shared" si="5"/>
        <v>#N/A</v>
      </c>
      <c r="O34">
        <f t="shared" si="6"/>
        <v>-6.2237155392238037</v>
      </c>
      <c r="P34">
        <f t="shared" si="7"/>
        <v>0.18527621473208455</v>
      </c>
      <c r="Q34" cm="1">
        <f t="array" ref="Q34">_xlfn.LET(_xlpm.y, P34:P1032, _xlpm.x, O34:O1032, _xlpm.keep, ISNUMBER(_xlpm.y)*ISNUMBER(_xlpm.x), SLOPE(_xlfn._xlws.FILTER(_xlpm.y, _xlpm.keep), _xlfn._xlws.FILTER(_xlpm.x, _xlpm.keep)))</f>
        <v>-0.41372402276276349</v>
      </c>
      <c r="R34" cm="1">
        <f t="array" ref="R34">_xlfn.LET(_xlpm.y, P34:P1032, _xlpm.x, O34:O1032, _xlpm.keep, ISNUMBER(_xlpm.y)*ISNUMBER(_xlpm.x), INTERCEPT(_xlfn._xlws.FILTER(_xlpm.y, _xlpm.keep), _xlfn._xlws.FILTER(_xlpm.x, _xlpm.keep)))</f>
        <v>-2.2841826572565433</v>
      </c>
      <c r="T34">
        <f t="shared" si="8"/>
        <v>0.21988738894057436</v>
      </c>
      <c r="U34">
        <f t="shared" si="9"/>
        <v>-3.4611174208489803E-2</v>
      </c>
    </row>
    <row r="35" spans="1:21" x14ac:dyDescent="0.2">
      <c r="A35" s="10" t="s">
        <v>6</v>
      </c>
      <c r="B35" s="10">
        <v>634.41999999999996</v>
      </c>
      <c r="C35" s="10">
        <v>637.58000000000004</v>
      </c>
      <c r="D35">
        <f t="shared" si="0"/>
        <v>-6.2237155392238037</v>
      </c>
      <c r="J35">
        <f t="shared" si="1"/>
        <v>-5.4088769333994504</v>
      </c>
      <c r="K35">
        <f t="shared" si="2"/>
        <v>0.7208784446134624</v>
      </c>
      <c r="L35">
        <f t="shared" si="3"/>
        <v>-1.1303411995641965</v>
      </c>
      <c r="M35">
        <f t="shared" si="4"/>
        <v>0</v>
      </c>
      <c r="N35" t="e">
        <f t="shared" si="5"/>
        <v>#N/A</v>
      </c>
      <c r="O35">
        <f t="shared" si="6"/>
        <v>-6.1822312866765969</v>
      </c>
      <c r="P35">
        <f t="shared" si="7"/>
        <v>-4.1484252547206779E-2</v>
      </c>
      <c r="Q35" cm="1">
        <f t="array" ref="Q35">_xlfn.LET(_xlpm.y, P35:P1033, _xlpm.x, O35:O1033, _xlpm.keep, ISNUMBER(_xlpm.y)*ISNUMBER(_xlpm.x), SLOPE(_xlfn._xlws.FILTER(_xlpm.y, _xlpm.keep), _xlfn._xlws.FILTER(_xlpm.x, _xlpm.keep)))</f>
        <v>-0.41454773457377403</v>
      </c>
      <c r="R35" cm="1">
        <f t="array" ref="R35">_xlfn.LET(_xlpm.y, P35:P1033, _xlpm.x, O35:O1033, _xlpm.keep, ISNUMBER(_xlpm.y)*ISNUMBER(_xlpm.x), INTERCEPT(_xlfn._xlws.FILTER(_xlpm.y, _xlpm.keep), _xlfn._xlws.FILTER(_xlpm.x, _xlpm.keep)))</f>
        <v>-2.2882347028871401</v>
      </c>
      <c r="T35">
        <f t="shared" si="8"/>
        <v>0.20496607627010732</v>
      </c>
      <c r="U35">
        <f t="shared" si="9"/>
        <v>-0.2464503288173141</v>
      </c>
    </row>
    <row r="36" spans="1:21" x14ac:dyDescent="0.2">
      <c r="A36" s="10" t="s">
        <v>7</v>
      </c>
      <c r="B36" s="10">
        <v>634.21</v>
      </c>
      <c r="C36" s="10">
        <v>637.33000000000004</v>
      </c>
      <c r="D36">
        <f t="shared" si="0"/>
        <v>-6.1822312866765969</v>
      </c>
      <c r="J36">
        <f t="shared" si="1"/>
        <v>-5.405243825216167</v>
      </c>
      <c r="K36">
        <f t="shared" si="2"/>
        <v>0.71782945100836004</v>
      </c>
      <c r="L36">
        <f t="shared" si="3"/>
        <v>-1.0824123479037655</v>
      </c>
      <c r="M36">
        <f t="shared" si="4"/>
        <v>0</v>
      </c>
      <c r="N36" t="e">
        <f t="shared" si="5"/>
        <v>#N/A</v>
      </c>
      <c r="O36">
        <f t="shared" si="6"/>
        <v>-5.9090433997215541</v>
      </c>
      <c r="P36">
        <f t="shared" si="7"/>
        <v>-0.27318788695504281</v>
      </c>
      <c r="Q36" cm="1">
        <f t="array" ref="Q36">_xlfn.LET(_xlpm.y, P36:P1034, _xlpm.x, O36:O1034, _xlpm.keep, ISNUMBER(_xlpm.y)*ISNUMBER(_xlpm.x), SLOPE(_xlfn._xlws.FILTER(_xlpm.y, _xlpm.keep), _xlfn._xlws.FILTER(_xlpm.x, _xlpm.keep)))</f>
        <v>-0.41689605188896356</v>
      </c>
      <c r="R36" cm="1">
        <f t="array" ref="R36">_xlfn.LET(_xlpm.y, P36:P1034, _xlpm.x, O36:O1034, _xlpm.keep, ISNUMBER(_xlpm.y)*ISNUMBER(_xlpm.x), INTERCEPT(_xlfn._xlws.FILTER(_xlpm.y, _xlpm.keep), _xlfn._xlws.FILTER(_xlpm.x, _xlpm.keep)))</f>
        <v>-2.2997012876742549</v>
      </c>
      <c r="T36">
        <f t="shared" si="8"/>
        <v>0.10670416653937798</v>
      </c>
      <c r="U36">
        <f t="shared" si="9"/>
        <v>-0.37989205349442079</v>
      </c>
    </row>
    <row r="37" spans="1:21" x14ac:dyDescent="0.2">
      <c r="A37" s="10" t="s">
        <v>8</v>
      </c>
      <c r="B37" s="10">
        <v>628.86</v>
      </c>
      <c r="C37" s="10">
        <v>631.74</v>
      </c>
      <c r="D37">
        <f t="shared" si="0"/>
        <v>-5.9090433997215541</v>
      </c>
      <c r="J37">
        <f t="shared" si="1"/>
        <v>-5.4034731762968446</v>
      </c>
      <c r="K37">
        <f t="shared" si="2"/>
        <v>0.71615688100433716</v>
      </c>
      <c r="L37">
        <f t="shared" si="3"/>
        <v>-0.70594898524985006</v>
      </c>
      <c r="M37">
        <f t="shared" si="4"/>
        <v>0</v>
      </c>
      <c r="N37" t="e">
        <f t="shared" si="5"/>
        <v>#N/A</v>
      </c>
      <c r="O37">
        <f t="shared" si="6"/>
        <v>-5.9889840296197008</v>
      </c>
      <c r="P37">
        <f t="shared" si="7"/>
        <v>7.9940629898146653E-2</v>
      </c>
      <c r="Q37" cm="1">
        <f t="array" ref="Q37">_xlfn.LET(_xlpm.y, P37:P1035, _xlpm.x, O37:O1035, _xlpm.keep, ISNUMBER(_xlpm.y)*ISNUMBER(_xlpm.x), SLOPE(_xlfn._xlws.FILTER(_xlpm.y, _xlpm.keep), _xlfn._xlws.FILTER(_xlpm.x, _xlpm.keep)))</f>
        <v>-0.41884330244059714</v>
      </c>
      <c r="R37" cm="1">
        <f t="array" ref="R37">_xlfn.LET(_xlpm.y, P37:P1035, _xlpm.x, O37:O1035, _xlpm.keep, ISNUMBER(_xlpm.y)*ISNUMBER(_xlpm.x), INTERCEPT(_xlfn._xlws.FILTER(_xlpm.y, _xlpm.keep), _xlfn._xlws.FILTER(_xlpm.x, _xlpm.keep)))</f>
        <v>-2.3083869709740403</v>
      </c>
      <c r="T37">
        <f t="shared" si="8"/>
        <v>0.13545770699251669</v>
      </c>
      <c r="U37">
        <f t="shared" si="9"/>
        <v>-5.5517077094370038E-2</v>
      </c>
    </row>
    <row r="38" spans="1:21" x14ac:dyDescent="0.2">
      <c r="A38" s="10" t="s">
        <v>9</v>
      </c>
      <c r="B38" s="10">
        <v>628.77</v>
      </c>
      <c r="C38" s="10">
        <v>631.73</v>
      </c>
      <c r="D38">
        <f t="shared" si="0"/>
        <v>-5.9889840296197008</v>
      </c>
      <c r="J38">
        <f t="shared" si="1"/>
        <v>-5.4030234054878719</v>
      </c>
      <c r="K38">
        <f t="shared" si="2"/>
        <v>0.71585358161697565</v>
      </c>
      <c r="L38">
        <f t="shared" si="3"/>
        <v>-0.81854814892209726</v>
      </c>
      <c r="M38">
        <f t="shared" si="4"/>
        <v>0</v>
      </c>
      <c r="N38" t="e">
        <f t="shared" si="5"/>
        <v>#N/A</v>
      </c>
      <c r="O38">
        <f t="shared" si="6"/>
        <v>-6.1126907988194716</v>
      </c>
      <c r="P38">
        <f t="shared" si="7"/>
        <v>0.12370676919977086</v>
      </c>
      <c r="Q38" cm="1">
        <f t="array" ref="Q38">_xlfn.LET(_xlpm.y, P38:P1036, _xlpm.x, O38:O1036, _xlpm.keep, ISNUMBER(_xlpm.y)*ISNUMBER(_xlpm.x), SLOPE(_xlfn._xlws.FILTER(_xlpm.y, _xlpm.keep), _xlfn._xlws.FILTER(_xlpm.x, _xlpm.keep)))</f>
        <v>-0.41948897861454504</v>
      </c>
      <c r="R38" cm="1">
        <f t="array" ref="R38">_xlfn.LET(_xlpm.y, P38:P1036, _xlpm.x, O38:O1036, _xlpm.keep, ISNUMBER(_xlpm.y)*ISNUMBER(_xlpm.x), INTERCEPT(_xlfn._xlws.FILTER(_xlpm.y, _xlpm.keep), _xlfn._xlws.FILTER(_xlpm.x, _xlpm.keep)))</f>
        <v>-2.3113781128772946</v>
      </c>
      <c r="T38">
        <f t="shared" si="8"/>
        <v>0.17995332326480185</v>
      </c>
      <c r="U38">
        <f t="shared" si="9"/>
        <v>-5.6246554065030985E-2</v>
      </c>
    </row>
    <row r="39" spans="1:21" x14ac:dyDescent="0.2">
      <c r="A39" s="10" t="s">
        <v>10</v>
      </c>
      <c r="B39" s="10">
        <v>627.58000000000004</v>
      </c>
      <c r="C39" s="10">
        <v>630.66999999999996</v>
      </c>
      <c r="D39">
        <f t="shared" si="0"/>
        <v>-6.1126907988194716</v>
      </c>
      <c r="J39">
        <f t="shared" si="1"/>
        <v>-5.4019041503283622</v>
      </c>
      <c r="K39">
        <f t="shared" si="2"/>
        <v>0.71503424865656018</v>
      </c>
      <c r="L39">
        <f t="shared" si="3"/>
        <v>-0.99405958501507952</v>
      </c>
      <c r="M39">
        <f t="shared" si="4"/>
        <v>0</v>
      </c>
      <c r="N39" t="e">
        <f t="shared" si="5"/>
        <v>#N/A</v>
      </c>
      <c r="O39">
        <f t="shared" si="6"/>
        <v>-5.9142344214686773</v>
      </c>
      <c r="P39">
        <f t="shared" si="7"/>
        <v>-0.19845637735079436</v>
      </c>
      <c r="Q39" cm="1">
        <f t="array" ref="Q39">_xlfn.LET(_xlpm.y, P39:P1037, _xlpm.x, O39:O1037, _xlpm.keep, ISNUMBER(_xlpm.y)*ISNUMBER(_xlpm.x), SLOPE(_xlfn._xlws.FILTER(_xlpm.y, _xlpm.keep), _xlfn._xlws.FILTER(_xlpm.x, _xlpm.keep)))</f>
        <v>-0.42036704300050015</v>
      </c>
      <c r="R39" cm="1">
        <f t="array" ref="R39">_xlfn.LET(_xlpm.y, P39:P1037, _xlpm.x, O39:O1037, _xlpm.keep, ISNUMBER(_xlpm.y)*ISNUMBER(_xlpm.x), INTERCEPT(_xlfn._xlws.FILTER(_xlpm.y, _xlpm.keep), _xlfn._xlws.FILTER(_xlpm.x, _xlpm.keep)))</f>
        <v>-2.3156004080801811</v>
      </c>
      <c r="T39">
        <f t="shared" si="8"/>
        <v>0.10857130536464377</v>
      </c>
      <c r="U39">
        <f t="shared" si="9"/>
        <v>-0.30702768271543812</v>
      </c>
    </row>
    <row r="40" spans="1:21" x14ac:dyDescent="0.2">
      <c r="A40" s="10" t="s">
        <v>11</v>
      </c>
      <c r="B40" s="10">
        <v>628.04</v>
      </c>
      <c r="C40" s="10">
        <v>630.92999999999995</v>
      </c>
      <c r="D40">
        <f t="shared" si="0"/>
        <v>-5.9142344214686773</v>
      </c>
      <c r="J40">
        <f t="shared" si="1"/>
        <v>-5.399508866482253</v>
      </c>
      <c r="K40">
        <f t="shared" si="2"/>
        <v>0.71311203700068582</v>
      </c>
      <c r="L40">
        <f t="shared" si="3"/>
        <v>-0.7218018043158192</v>
      </c>
      <c r="M40">
        <f t="shared" si="4"/>
        <v>0</v>
      </c>
      <c r="N40" t="e">
        <f t="shared" si="5"/>
        <v>#N/A</v>
      </c>
      <c r="O40">
        <f t="shared" si="6"/>
        <v>-6.032386223974072</v>
      </c>
      <c r="P40">
        <f t="shared" si="7"/>
        <v>0.1181518025053947</v>
      </c>
      <c r="Q40" cm="1">
        <f t="array" ref="Q40">_xlfn.LET(_xlpm.y, P40:P1038, _xlpm.x, O40:O1038, _xlpm.keep, ISNUMBER(_xlpm.y)*ISNUMBER(_xlpm.x), SLOPE(_xlfn._xlws.FILTER(_xlpm.y, _xlpm.keep), _xlfn._xlws.FILTER(_xlpm.x, _xlpm.keep)))</f>
        <v>-0.42207616462837627</v>
      </c>
      <c r="R40" cm="1">
        <f t="array" ref="R40">_xlfn.LET(_xlpm.y, P40:P1038, _xlpm.x, O40:O1038, _xlpm.keep, ISNUMBER(_xlpm.y)*ISNUMBER(_xlpm.x), INTERCEPT(_xlfn._xlws.FILTER(_xlpm.y, _xlpm.keep), _xlfn._xlws.FILTER(_xlpm.x, _xlpm.keep)))</f>
        <v>-2.32325497579729</v>
      </c>
      <c r="T40">
        <f t="shared" si="8"/>
        <v>0.15106887684085857</v>
      </c>
      <c r="U40">
        <f t="shared" si="9"/>
        <v>-3.291707433546387E-2</v>
      </c>
    </row>
    <row r="41" spans="1:21" x14ac:dyDescent="0.2">
      <c r="A41" s="10" t="s">
        <v>12</v>
      </c>
      <c r="B41" s="10">
        <v>624.22</v>
      </c>
      <c r="C41" s="10">
        <v>627.25</v>
      </c>
      <c r="D41">
        <f t="shared" si="0"/>
        <v>-6.032386223974072</v>
      </c>
      <c r="J41">
        <f t="shared" si="1"/>
        <v>-5.399106935684415</v>
      </c>
      <c r="K41">
        <f t="shared" si="2"/>
        <v>0.71283302250270408</v>
      </c>
      <c r="L41">
        <f t="shared" si="3"/>
        <v>-0.88839779906135685</v>
      </c>
      <c r="M41">
        <f t="shared" si="4"/>
        <v>0</v>
      </c>
      <c r="N41" t="e">
        <f t="shared" si="5"/>
        <v>#N/A</v>
      </c>
      <c r="O41">
        <f t="shared" si="6"/>
        <v>-5.8389685809476077</v>
      </c>
      <c r="P41">
        <f t="shared" si="7"/>
        <v>-0.19341764302646425</v>
      </c>
      <c r="Q41" cm="1">
        <f t="array" ref="Q41">_xlfn.LET(_xlpm.y, P41:P1039, _xlpm.x, O41:O1039, _xlpm.keep, ISNUMBER(_xlpm.y)*ISNUMBER(_xlpm.x), SLOPE(_xlfn._xlws.FILTER(_xlpm.y, _xlpm.keep), _xlfn._xlws.FILTER(_xlpm.x, _xlpm.keep)))</f>
        <v>-0.42270352260395</v>
      </c>
      <c r="R41" cm="1">
        <f t="array" ref="R41">_xlfn.LET(_xlpm.y, P41:P1039, _xlpm.x, O41:O1039, _xlpm.keep, ISNUMBER(_xlpm.y)*ISNUMBER(_xlpm.x), INTERCEPT(_xlfn._xlws.FILTER(_xlpm.y, _xlpm.keep), _xlfn._xlws.FILTER(_xlpm.x, _xlpm.keep)))</f>
        <v>-2.3262057120730324</v>
      </c>
      <c r="T41">
        <f t="shared" si="8"/>
        <v>8.1499222083345479E-2</v>
      </c>
      <c r="U41">
        <f t="shared" si="9"/>
        <v>-0.27491686510980973</v>
      </c>
    </row>
    <row r="42" spans="1:21" x14ac:dyDescent="0.2">
      <c r="A42" s="10" t="s">
        <v>13</v>
      </c>
      <c r="B42" s="10">
        <v>622.14</v>
      </c>
      <c r="C42" s="10">
        <v>624.99</v>
      </c>
      <c r="D42">
        <f t="shared" si="0"/>
        <v>-5.8389685809476077</v>
      </c>
      <c r="J42">
        <f t="shared" si="1"/>
        <v>-5.3968021912436832</v>
      </c>
      <c r="K42">
        <f t="shared" si="2"/>
        <v>0.71121355130806962</v>
      </c>
      <c r="L42">
        <f t="shared" si="3"/>
        <v>-0.6217069245807938</v>
      </c>
      <c r="M42">
        <f t="shared" si="4"/>
        <v>0</v>
      </c>
      <c r="N42" t="e">
        <f t="shared" si="5"/>
        <v>#N/A</v>
      </c>
      <c r="O42">
        <f t="shared" si="6"/>
        <v>-5.9352953589666413</v>
      </c>
      <c r="P42">
        <f t="shared" si="7"/>
        <v>9.6326778019033554E-2</v>
      </c>
      <c r="Q42" cm="1">
        <f t="array" ref="Q42">_xlfn.LET(_xlpm.y, P42:P1040, _xlpm.x, O42:O1040, _xlpm.keep, ISNUMBER(_xlpm.y)*ISNUMBER(_xlpm.x), SLOPE(_xlfn._xlws.FILTER(_xlpm.y, _xlpm.keep), _xlfn._xlws.FILTER(_xlpm.x, _xlpm.keep)))</f>
        <v>-0.42399798517218235</v>
      </c>
      <c r="R42" cm="1">
        <f t="array" ref="R42">_xlfn.LET(_xlpm.y, P42:P1040, _xlpm.x, O42:O1040, _xlpm.keep, ISNUMBER(_xlpm.y)*ISNUMBER(_xlpm.x), INTERCEPT(_xlfn._xlws.FILTER(_xlpm.y, _xlpm.keep), _xlfn._xlws.FILTER(_xlpm.x, _xlpm.keep)))</f>
        <v>-2.3317190800449574</v>
      </c>
      <c r="T42">
        <f t="shared" si="8"/>
        <v>0.11614663369393385</v>
      </c>
      <c r="U42">
        <f t="shared" si="9"/>
        <v>-1.98198556749003E-2</v>
      </c>
    </row>
    <row r="43" spans="1:21" x14ac:dyDescent="0.2">
      <c r="A43" s="10" t="s">
        <v>14</v>
      </c>
      <c r="B43" s="10">
        <v>624.80999999999995</v>
      </c>
      <c r="C43" s="10">
        <v>627.74</v>
      </c>
      <c r="D43">
        <f t="shared" si="0"/>
        <v>-5.9352953589666413</v>
      </c>
      <c r="J43">
        <f t="shared" si="1"/>
        <v>-5.394181150189179</v>
      </c>
      <c r="K43">
        <f t="shared" si="2"/>
        <v>0.71014910256111585</v>
      </c>
      <c r="L43">
        <f t="shared" si="3"/>
        <v>-0.76197267140937308</v>
      </c>
      <c r="M43">
        <f t="shared" si="4"/>
        <v>0</v>
      </c>
      <c r="N43" t="e">
        <f t="shared" si="5"/>
        <v>#N/A</v>
      </c>
      <c r="O43">
        <f t="shared" si="6"/>
        <v>-5.8175772457212815</v>
      </c>
      <c r="P43">
        <f t="shared" si="7"/>
        <v>-0.11771811324535975</v>
      </c>
      <c r="Q43" cm="1">
        <f t="array" ref="Q43">_xlfn.LET(_xlpm.y, P43:P1041, _xlpm.x, O43:O1041, _xlpm.keep, ISNUMBER(_xlpm.y)*ISNUMBER(_xlpm.x), SLOPE(_xlfn._xlws.FILTER(_xlpm.y, _xlpm.keep), _xlfn._xlws.FILTER(_xlpm.x, _xlpm.keep)))</f>
        <v>-0.42443775417176871</v>
      </c>
      <c r="R43" cm="1">
        <f t="array" ref="R43">_xlfn.LET(_xlpm.y, P43:P1041, _xlpm.x, O43:O1041, _xlpm.keep, ISNUMBER(_xlpm.y)*ISNUMBER(_xlpm.x), INTERCEPT(_xlfn._xlws.FILTER(_xlpm.y, _xlpm.keep), _xlfn._xlws.FILTER(_xlpm.x, _xlpm.keep)))</f>
        <v>-2.3337102719059559</v>
      </c>
      <c r="T43">
        <f t="shared" si="8"/>
        <v>7.3805054254539204E-2</v>
      </c>
      <c r="U43">
        <f t="shared" si="9"/>
        <v>-0.19152316749989895</v>
      </c>
    </row>
    <row r="44" spans="1:21" x14ac:dyDescent="0.2">
      <c r="A44" s="9">
        <v>45968</v>
      </c>
      <c r="B44" s="10">
        <v>623.62</v>
      </c>
      <c r="C44" s="10">
        <v>626.44000000000005</v>
      </c>
      <c r="D44">
        <f t="shared" si="0"/>
        <v>-5.8175772457212815</v>
      </c>
      <c r="J44">
        <f t="shared" si="1"/>
        <v>-5.3907382415226257</v>
      </c>
      <c r="K44">
        <f t="shared" si="2"/>
        <v>0.70850325168066508</v>
      </c>
      <c r="L44">
        <f t="shared" si="3"/>
        <v>-0.60245172225552424</v>
      </c>
      <c r="M44">
        <f t="shared" si="4"/>
        <v>0</v>
      </c>
      <c r="N44" t="e">
        <f t="shared" si="5"/>
        <v>#N/A</v>
      </c>
      <c r="O44">
        <f t="shared" si="6"/>
        <v>-6.0418854402761326</v>
      </c>
      <c r="P44">
        <f t="shared" si="7"/>
        <v>0.22430819455485107</v>
      </c>
      <c r="Q44" cm="1">
        <f t="array" ref="Q44">_xlfn.LET(_xlpm.y, P44:P1042, _xlpm.x, O44:O1042, _xlpm.keep, ISNUMBER(_xlpm.y)*ISNUMBER(_xlpm.x), SLOPE(_xlfn._xlws.FILTER(_xlpm.y, _xlpm.keep), _xlfn._xlws.FILTER(_xlpm.x, _xlpm.keep)))</f>
        <v>-0.42536825966853309</v>
      </c>
      <c r="R44" cm="1">
        <f t="array" ref="R44">_xlfn.LET(_xlpm.y, P44:P1042, _xlpm.x, O44:O1042, _xlpm.keep, ISNUMBER(_xlpm.y)*ISNUMBER(_xlpm.x), INTERCEPT(_xlfn._xlws.FILTER(_xlpm.y, _xlpm.keep), _xlfn._xlws.FILTER(_xlpm.x, _xlpm.keep)))</f>
        <v>-2.3376006629804098</v>
      </c>
      <c r="T44">
        <f t="shared" si="8"/>
        <v>0.15448561374376268</v>
      </c>
      <c r="U44">
        <f t="shared" si="9"/>
        <v>6.9822580811088386E-2</v>
      </c>
    </row>
    <row r="45" spans="1:21" x14ac:dyDescent="0.2">
      <c r="A45" s="9">
        <v>45937</v>
      </c>
      <c r="B45" s="10">
        <v>625.82000000000005</v>
      </c>
      <c r="C45" s="10">
        <v>628.85</v>
      </c>
      <c r="D45">
        <f t="shared" si="0"/>
        <v>-6.0418854402761326</v>
      </c>
      <c r="J45">
        <f t="shared" si="1"/>
        <v>-5.390497277654247</v>
      </c>
      <c r="K45">
        <f t="shared" si="2"/>
        <v>0.70836176569533382</v>
      </c>
      <c r="L45">
        <f t="shared" si="3"/>
        <v>-0.91956990646224046</v>
      </c>
      <c r="M45">
        <f t="shared" si="4"/>
        <v>0</v>
      </c>
      <c r="N45" t="e">
        <f t="shared" si="5"/>
        <v>#N/A</v>
      </c>
      <c r="O45">
        <f t="shared" si="6"/>
        <v>-5.9710800817326799</v>
      </c>
      <c r="P45">
        <f t="shared" si="7"/>
        <v>-7.0805358543452712E-2</v>
      </c>
      <c r="Q45" cm="1">
        <f t="array" ref="Q45">_xlfn.LET(_xlpm.y, P45:P1043, _xlpm.x, O45:O1043, _xlpm.keep, ISNUMBER(_xlpm.y)*ISNUMBER(_xlpm.x), SLOPE(_xlfn._xlws.FILTER(_xlpm.y, _xlpm.keep), _xlfn._xlws.FILTER(_xlpm.x, _xlpm.keep)))</f>
        <v>-0.42541888358064922</v>
      </c>
      <c r="R45" cm="1">
        <f t="array" ref="R45">_xlfn.LET(_xlpm.y, P45:P1043, _xlpm.x, O45:O1043, _xlpm.keep, ISNUMBER(_xlpm.y)*ISNUMBER(_xlpm.x), INTERCEPT(_xlfn._xlws.FILTER(_xlpm.y, _xlpm.keep), _xlfn._xlws.FILTER(_xlpm.x, _xlpm.keep)))</f>
        <v>-2.3378391980800659</v>
      </c>
      <c r="T45">
        <f t="shared" si="8"/>
        <v>0.12901790422268267</v>
      </c>
      <c r="U45">
        <f t="shared" si="9"/>
        <v>-0.19982326276613538</v>
      </c>
    </row>
    <row r="46" spans="1:21" x14ac:dyDescent="0.2">
      <c r="A46" s="9">
        <v>45907</v>
      </c>
      <c r="B46" s="10">
        <v>624.05999999999995</v>
      </c>
      <c r="C46" s="10">
        <v>627.03</v>
      </c>
      <c r="D46">
        <f t="shared" si="0"/>
        <v>-5.9710800817326799</v>
      </c>
      <c r="J46">
        <f t="shared" si="1"/>
        <v>-5.3873537153336661</v>
      </c>
      <c r="K46">
        <f t="shared" si="2"/>
        <v>0.7062807202809338</v>
      </c>
      <c r="L46">
        <f t="shared" si="3"/>
        <v>-0.8264792590782144</v>
      </c>
      <c r="M46">
        <f t="shared" si="4"/>
        <v>0</v>
      </c>
      <c r="N46" t="e">
        <f t="shared" si="5"/>
        <v>#N/A</v>
      </c>
      <c r="O46">
        <f t="shared" si="6"/>
        <v>-5.9691131440342815</v>
      </c>
      <c r="P46">
        <f t="shared" si="7"/>
        <v>-1.9669376983983966E-3</v>
      </c>
      <c r="Q46" cm="1">
        <f t="array" ref="Q46">_xlfn.LET(_xlpm.y, P46:P1044, _xlpm.x, O46:O1044, _xlpm.keep, ISNUMBER(_xlpm.y)*ISNUMBER(_xlpm.x), SLOPE(_xlfn._xlws.FILTER(_xlpm.y, _xlpm.keep), _xlfn._xlws.FILTER(_xlpm.x, _xlpm.keep)))</f>
        <v>-0.42691650640022882</v>
      </c>
      <c r="R46" cm="1">
        <f t="array" ref="R46">_xlfn.LET(_xlpm.y, P46:P1044, _xlpm.x, O46:O1044, _xlpm.keep, ISNUMBER(_xlpm.y)*ISNUMBER(_xlpm.x), INTERCEPT(_xlfn._xlws.FILTER(_xlpm.y, _xlpm.keep), _xlfn._xlws.FILTER(_xlpm.x, _xlpm.keep)))</f>
        <v>-2.3447263337377287</v>
      </c>
      <c r="T46">
        <f t="shared" si="8"/>
        <v>0.12831042389945102</v>
      </c>
      <c r="U46">
        <f t="shared" si="9"/>
        <v>-0.13027736159784942</v>
      </c>
    </row>
    <row r="47" spans="1:21" x14ac:dyDescent="0.2">
      <c r="A47" s="9">
        <v>45876</v>
      </c>
      <c r="B47" s="10">
        <v>620.34</v>
      </c>
      <c r="C47" s="10">
        <v>623.33000000000004</v>
      </c>
      <c r="D47">
        <f t="shared" si="0"/>
        <v>-5.9691131440342815</v>
      </c>
      <c r="J47">
        <f t="shared" si="1"/>
        <v>-5.3838571160975466</v>
      </c>
      <c r="K47">
        <f t="shared" si="2"/>
        <v>0.70440271348939087</v>
      </c>
      <c r="L47">
        <f t="shared" si="3"/>
        <v>-0.83085430639180746</v>
      </c>
      <c r="M47">
        <f t="shared" si="4"/>
        <v>0</v>
      </c>
      <c r="N47" t="e">
        <f t="shared" si="5"/>
        <v>#N/A</v>
      </c>
      <c r="O47">
        <f t="shared" si="6"/>
        <v>-6.132081649128736</v>
      </c>
      <c r="P47">
        <f t="shared" si="7"/>
        <v>0.16296850509445449</v>
      </c>
      <c r="Q47" cm="1">
        <f t="array" ref="Q47">_xlfn.LET(_xlpm.y, P47:P1045, _xlpm.x, O47:O1045, _xlpm.keep, ISNUMBER(_xlpm.y)*ISNUMBER(_xlpm.x), SLOPE(_xlfn._xlws.FILTER(_xlpm.y, _xlpm.keep), _xlfn._xlws.FILTER(_xlpm.x, _xlpm.keep)))</f>
        <v>-0.4280473347543251</v>
      </c>
      <c r="R47" cm="1">
        <f t="array" ref="R47">_xlfn.LET(_xlpm.y, P47:P1045, _xlpm.x, O47:O1045, _xlpm.keep, ISNUMBER(_xlpm.y)*ISNUMBER(_xlpm.x), INTERCEPT(_xlfn._xlws.FILTER(_xlpm.y, _xlpm.keep), _xlfn._xlws.FILTER(_xlpm.x, _xlpm.keep)))</f>
        <v>-2.3499226259393944</v>
      </c>
      <c r="T47">
        <f t="shared" si="8"/>
        <v>0.18692794429916937</v>
      </c>
      <c r="U47">
        <f t="shared" si="9"/>
        <v>-2.3959439204714883E-2</v>
      </c>
    </row>
    <row r="48" spans="1:21" x14ac:dyDescent="0.2">
      <c r="A48" s="9">
        <v>45845</v>
      </c>
      <c r="B48" s="10">
        <v>620.67999999999995</v>
      </c>
      <c r="C48" s="10">
        <v>623.83000000000004</v>
      </c>
      <c r="D48">
        <f t="shared" si="0"/>
        <v>-6.132081649128736</v>
      </c>
      <c r="J48">
        <f t="shared" si="1"/>
        <v>-5.3802534998568063</v>
      </c>
      <c r="K48">
        <f t="shared" si="2"/>
        <v>0.70248700094663652</v>
      </c>
      <c r="L48">
        <f t="shared" si="3"/>
        <v>-1.0702378097513598</v>
      </c>
      <c r="M48">
        <f t="shared" si="4"/>
        <v>0</v>
      </c>
      <c r="N48" t="e">
        <f t="shared" si="5"/>
        <v>#N/A</v>
      </c>
      <c r="O48">
        <f t="shared" si="6"/>
        <v>-5.8378482733477313</v>
      </c>
      <c r="P48">
        <f t="shared" si="7"/>
        <v>-0.29423337578100472</v>
      </c>
      <c r="Q48" cm="1">
        <f t="array" ref="Q48">_xlfn.LET(_xlpm.y, P48:P1046, _xlpm.x, O48:O1046, _xlpm.keep, ISNUMBER(_xlpm.y)*ISNUMBER(_xlpm.x), SLOPE(_xlfn._xlws.FILTER(_xlpm.y, _xlpm.keep), _xlfn._xlws.FILTER(_xlpm.x, _xlpm.keep)))</f>
        <v>-0.42887704690442491</v>
      </c>
      <c r="R48" cm="1">
        <f t="array" ref="R48">_xlfn.LET(_xlpm.y, P48:P1046, _xlpm.x, O48:O1046, _xlpm.keep, ISNUMBER(_xlpm.y)*ISNUMBER(_xlpm.x), INTERCEPT(_xlfn._xlws.FILTER(_xlpm.y, _xlpm.keep), _xlfn._xlws.FILTER(_xlpm.x, _xlpm.keep)))</f>
        <v>-2.3539196332266723</v>
      </c>
      <c r="T48">
        <f t="shared" si="8"/>
        <v>8.1096262913095352E-2</v>
      </c>
      <c r="U48">
        <f t="shared" si="9"/>
        <v>-0.37532963869410008</v>
      </c>
    </row>
    <row r="49" spans="1:21" x14ac:dyDescent="0.2">
      <c r="A49" s="9">
        <v>45723</v>
      </c>
      <c r="B49" s="10">
        <v>625.34</v>
      </c>
      <c r="C49" s="10">
        <v>628.16999999999996</v>
      </c>
      <c r="D49">
        <f t="shared" si="0"/>
        <v>-5.8378482733477313</v>
      </c>
      <c r="J49">
        <f t="shared" si="1"/>
        <v>-5.3756664255847761</v>
      </c>
      <c r="K49">
        <f t="shared" si="2"/>
        <v>0.69932652761105019</v>
      </c>
      <c r="L49">
        <f t="shared" si="3"/>
        <v>-0.66089563246199401</v>
      </c>
      <c r="M49">
        <f t="shared" si="4"/>
        <v>0</v>
      </c>
      <c r="N49" t="e">
        <f t="shared" si="5"/>
        <v>#N/A</v>
      </c>
      <c r="O49">
        <f t="shared" si="6"/>
        <v>-5.9496474749512345</v>
      </c>
      <c r="P49">
        <f t="shared" si="7"/>
        <v>0.11179920160350321</v>
      </c>
      <c r="Q49" cm="1">
        <f t="array" ref="Q49">_xlfn.LET(_xlpm.y, P49:P1047, _xlpm.x, O49:O1047, _xlpm.keep, ISNUMBER(_xlpm.y)*ISNUMBER(_xlpm.x), SLOPE(_xlfn._xlws.FILTER(_xlpm.y, _xlpm.keep), _xlfn._xlws.FILTER(_xlpm.x, _xlpm.keep)))</f>
        <v>-0.43069806954551898</v>
      </c>
      <c r="R49" cm="1">
        <f t="array" ref="R49">_xlfn.LET(_xlpm.y, P49:P1047, _xlpm.x, O49:O1047, _xlpm.keep, ISNUMBER(_xlpm.y)*ISNUMBER(_xlpm.x), INTERCEPT(_xlfn._xlws.FILTER(_xlpm.y, _xlpm.keep), _xlfn._xlws.FILTER(_xlpm.x, _xlpm.keep)))</f>
        <v>-2.3617057622119075</v>
      </c>
      <c r="T49">
        <f t="shared" si="8"/>
        <v>0.12130889158553337</v>
      </c>
      <c r="U49">
        <f t="shared" si="9"/>
        <v>-9.5096899820301672E-3</v>
      </c>
    </row>
    <row r="50" spans="1:21" x14ac:dyDescent="0.2">
      <c r="A50" s="9">
        <v>45695</v>
      </c>
      <c r="B50" s="10">
        <v>620.45000000000005</v>
      </c>
      <c r="C50" s="10">
        <v>623.41999999999996</v>
      </c>
      <c r="D50">
        <f t="shared" si="0"/>
        <v>-5.9496474749512345</v>
      </c>
      <c r="J50">
        <f t="shared" si="1"/>
        <v>-5.3728029786965221</v>
      </c>
      <c r="K50">
        <f t="shared" si="2"/>
        <v>0.69812062186160584</v>
      </c>
      <c r="L50">
        <f t="shared" si="3"/>
        <v>-0.82628198937384345</v>
      </c>
      <c r="M50">
        <f t="shared" si="4"/>
        <v>0</v>
      </c>
      <c r="N50" t="e">
        <f t="shared" si="5"/>
        <v>#N/A</v>
      </c>
      <c r="O50">
        <f t="shared" si="6"/>
        <v>-5.9833206969323101</v>
      </c>
      <c r="P50">
        <f t="shared" si="7"/>
        <v>3.3673221981075585E-2</v>
      </c>
      <c r="Q50" cm="1">
        <f t="array" ref="Q50">_xlfn.LET(_xlpm.y, P50:P1048, _xlpm.x, O50:O1048, _xlpm.keep, ISNUMBER(_xlpm.y)*ISNUMBER(_xlpm.x), SLOPE(_xlfn._xlws.FILTER(_xlpm.y, _xlpm.keep), _xlfn._xlws.FILTER(_xlpm.x, _xlpm.keep)))</f>
        <v>-0.43117968567808623</v>
      </c>
      <c r="R50" cm="1">
        <f t="array" ref="R50">_xlfn.LET(_xlpm.y, P50:P1048, _xlpm.x, O50:O1048, _xlpm.keep, ISNUMBER(_xlpm.y)*ISNUMBER(_xlpm.x), INTERCEPT(_xlfn._xlws.FILTER(_xlpm.y, _xlpm.keep), _xlfn._xlws.FILTER(_xlpm.x, _xlpm.keep)))</f>
        <v>-2.3639018004863233</v>
      </c>
      <c r="T50">
        <f t="shared" si="8"/>
        <v>0.13342068444548438</v>
      </c>
      <c r="U50">
        <f t="shared" si="9"/>
        <v>-9.9747462464408798E-2</v>
      </c>
    </row>
    <row r="51" spans="1:21" x14ac:dyDescent="0.2">
      <c r="A51" s="9">
        <v>45664</v>
      </c>
      <c r="B51" s="10">
        <v>617.65</v>
      </c>
      <c r="C51" s="10">
        <v>620.66999999999996</v>
      </c>
      <c r="D51">
        <f t="shared" si="0"/>
        <v>-5.9833206969323101</v>
      </c>
      <c r="J51">
        <f t="shared" si="1"/>
        <v>-5.3709771972422642</v>
      </c>
      <c r="K51">
        <f t="shared" si="2"/>
        <v>0.6968847360550865</v>
      </c>
      <c r="L51">
        <f t="shared" si="3"/>
        <v>-0.87868691622719386</v>
      </c>
      <c r="M51">
        <f t="shared" si="4"/>
        <v>0</v>
      </c>
      <c r="N51" t="e">
        <f t="shared" si="5"/>
        <v>#N/A</v>
      </c>
      <c r="O51">
        <f t="shared" si="6"/>
        <v>-6.0146862092756237</v>
      </c>
      <c r="P51">
        <f t="shared" si="7"/>
        <v>3.136551234331364E-2</v>
      </c>
      <c r="Q51" cm="1">
        <f t="array" ref="Q51">_xlfn.LET(_xlpm.y, P51:P1049, _xlpm.x, O51:O1049, _xlpm.keep, ISNUMBER(_xlpm.y)*ISNUMBER(_xlpm.x), SLOPE(_xlfn._xlws.FILTER(_xlpm.y, _xlpm.keep), _xlfn._xlws.FILTER(_xlpm.x, _xlpm.keep)))</f>
        <v>-0.43224461853219975</v>
      </c>
      <c r="R51" cm="1">
        <f t="array" ref="R51">_xlfn.LET(_xlpm.y, P51:P1049, _xlpm.x, O51:O1049, _xlpm.keep, ISNUMBER(_xlpm.y)*ISNUMBER(_xlpm.x), INTERCEPT(_xlfn._xlws.FILTER(_xlpm.y, _xlpm.keep), _xlfn._xlws.FILTER(_xlpm.x, _xlpm.keep)))</f>
        <v>-2.3688220771505901</v>
      </c>
      <c r="T51">
        <f t="shared" si="8"/>
        <v>0.14470242602227712</v>
      </c>
      <c r="U51">
        <f t="shared" si="9"/>
        <v>-0.11333691367896348</v>
      </c>
    </row>
    <row r="52" spans="1:21" x14ac:dyDescent="0.2">
      <c r="A52" s="10" t="s">
        <v>15</v>
      </c>
      <c r="B52" s="10">
        <v>617.85</v>
      </c>
      <c r="C52" s="10">
        <v>620.9</v>
      </c>
      <c r="D52">
        <f t="shared" si="0"/>
        <v>-6.0146862092756237</v>
      </c>
      <c r="J52">
        <f t="shared" si="1"/>
        <v>-5.3692037729262472</v>
      </c>
      <c r="K52">
        <f t="shared" si="2"/>
        <v>0.69558291994911059</v>
      </c>
      <c r="L52">
        <f t="shared" si="3"/>
        <v>-0.92797338439046284</v>
      </c>
      <c r="M52">
        <f t="shared" si="4"/>
        <v>0</v>
      </c>
      <c r="N52" t="e">
        <f t="shared" si="5"/>
        <v>#N/A</v>
      </c>
      <c r="O52">
        <f t="shared" si="6"/>
        <v>-5.4942628942264946</v>
      </c>
      <c r="P52">
        <f t="shared" si="7"/>
        <v>-0.52042331504912909</v>
      </c>
      <c r="Q52" cm="1">
        <f t="array" ref="Q52">_xlfn.LET(_xlpm.y, P52:P1050, _xlpm.x, O52:O1050, _xlpm.keep, ISNUMBER(_xlpm.y)*ISNUMBER(_xlpm.x), SLOPE(_xlfn._xlws.FILTER(_xlpm.y, _xlpm.keep), _xlfn._xlws.FILTER(_xlpm.x, _xlpm.keep)))</f>
        <v>-0.43349264039706692</v>
      </c>
      <c r="R52" cm="1">
        <f t="array" ref="R52">_xlfn.LET(_xlpm.y, P52:P1050, _xlpm.x, O52:O1050, _xlpm.keep, ISNUMBER(_xlpm.y)*ISNUMBER(_xlpm.x), INTERCEPT(_xlfn._xlws.FILTER(_xlpm.y, _xlpm.keep), _xlfn._xlws.FILTER(_xlpm.x, _xlpm.keep)))</f>
        <v>-2.3746497085764093</v>
      </c>
      <c r="T52">
        <f t="shared" si="8"/>
        <v>-4.248665243616867E-2</v>
      </c>
      <c r="U52">
        <f t="shared" si="9"/>
        <v>-0.47793666261296042</v>
      </c>
    </row>
    <row r="53" spans="1:21" x14ac:dyDescent="0.2">
      <c r="A53" s="10" t="s">
        <v>16</v>
      </c>
      <c r="B53" s="10">
        <v>614.91</v>
      </c>
      <c r="C53" s="10">
        <v>617.46</v>
      </c>
      <c r="D53">
        <f t="shared" si="0"/>
        <v>-5.4942628942264946</v>
      </c>
      <c r="J53">
        <f t="shared" si="1"/>
        <v>-5.3646530729440665</v>
      </c>
      <c r="K53">
        <f t="shared" si="2"/>
        <v>0.69310641399843143</v>
      </c>
      <c r="L53">
        <f t="shared" si="3"/>
        <v>-0.18699844448809483</v>
      </c>
      <c r="M53">
        <f t="shared" si="4"/>
        <v>0</v>
      </c>
      <c r="N53" t="e">
        <f t="shared" si="5"/>
        <v>#N/A</v>
      </c>
      <c r="O53">
        <f t="shared" si="6"/>
        <v>-5.8182329667168915</v>
      </c>
      <c r="P53">
        <f t="shared" si="7"/>
        <v>0.32397007249039689</v>
      </c>
      <c r="Q53" cm="1">
        <f t="array" ref="Q53">_xlfn.LET(_xlpm.y, P53:P1051, _xlpm.x, O53:O1051, _xlpm.keep, ISNUMBER(_xlpm.y)*ISNUMBER(_xlpm.x), SLOPE(_xlfn._xlws.FILTER(_xlpm.y, _xlpm.keep), _xlfn._xlws.FILTER(_xlpm.x, _xlpm.keep)))</f>
        <v>-0.43364449905323055</v>
      </c>
      <c r="R53" cm="1">
        <f t="array" ref="R53">_xlfn.LET(_xlpm.y, P53:P1051, _xlpm.x, O53:O1051, _xlpm.keep, ISNUMBER(_xlpm.y)*ISNUMBER(_xlpm.x), INTERCEPT(_xlfn._xlws.FILTER(_xlpm.y, _xlpm.keep), _xlfn._xlws.FILTER(_xlpm.x, _xlpm.keep)))</f>
        <v>-2.3728295115952114</v>
      </c>
      <c r="T53">
        <f t="shared" si="8"/>
        <v>7.4040908039995301E-2</v>
      </c>
      <c r="U53">
        <f t="shared" si="9"/>
        <v>0.24992916445040159</v>
      </c>
    </row>
    <row r="54" spans="1:21" x14ac:dyDescent="0.2">
      <c r="A54" s="10" t="s">
        <v>17</v>
      </c>
      <c r="B54" s="10">
        <v>611.87</v>
      </c>
      <c r="C54" s="10">
        <v>614.76</v>
      </c>
      <c r="D54">
        <f t="shared" si="0"/>
        <v>-5.8182329667168915</v>
      </c>
      <c r="J54">
        <f t="shared" si="1"/>
        <v>-5.3653349923127012</v>
      </c>
      <c r="K54">
        <f t="shared" si="2"/>
        <v>0.69327523765088195</v>
      </c>
      <c r="L54">
        <f t="shared" si="3"/>
        <v>-0.65327297126435047</v>
      </c>
      <c r="M54">
        <f t="shared" si="4"/>
        <v>0</v>
      </c>
      <c r="N54" t="e">
        <f t="shared" si="5"/>
        <v>#N/A</v>
      </c>
      <c r="O54">
        <f t="shared" si="6"/>
        <v>-5.7397353178109825</v>
      </c>
      <c r="P54">
        <f t="shared" si="7"/>
        <v>-7.8497648905909045E-2</v>
      </c>
      <c r="Q54" cm="1">
        <f t="array" ref="Q54">_xlfn.LET(_xlpm.y, P54:P1052, _xlpm.x, O54:O1052, _xlpm.keep, ISNUMBER(_xlpm.y)*ISNUMBER(_xlpm.x), SLOPE(_xlfn._xlws.FILTER(_xlpm.y, _xlpm.keep), _xlfn._xlws.FILTER(_xlpm.x, _xlpm.keep)))</f>
        <v>-0.43294474609079903</v>
      </c>
      <c r="R54" cm="1">
        <f t="array" ref="R54">_xlfn.LET(_xlpm.y, P54:P1052, _xlpm.x, O54:O1052, _xlpm.keep, ISNUMBER(_xlpm.y)*ISNUMBER(_xlpm.x), INTERCEPT(_xlfn._xlws.FILTER(_xlpm.y, _xlpm.keep), _xlfn._xlws.FILTER(_xlpm.x, _xlpm.keep)))</f>
        <v>-2.3698812430522804</v>
      </c>
      <c r="T54">
        <f t="shared" si="8"/>
        <v>4.5806387919649527E-2</v>
      </c>
      <c r="U54">
        <f t="shared" si="9"/>
        <v>-0.12430403682555857</v>
      </c>
    </row>
    <row r="55" spans="1:21" x14ac:dyDescent="0.2">
      <c r="A55" s="10" t="s">
        <v>18</v>
      </c>
      <c r="B55" s="10">
        <v>607.12</v>
      </c>
      <c r="C55" s="10">
        <v>609.96</v>
      </c>
      <c r="D55">
        <f t="shared" si="0"/>
        <v>-5.7397353178109825</v>
      </c>
      <c r="J55">
        <f t="shared" si="1"/>
        <v>-5.3616280154316822</v>
      </c>
      <c r="K55">
        <f t="shared" si="2"/>
        <v>0.69202136910699119</v>
      </c>
      <c r="L55">
        <f t="shared" si="3"/>
        <v>-0.54638096344802656</v>
      </c>
      <c r="M55">
        <f t="shared" si="4"/>
        <v>0</v>
      </c>
      <c r="N55" t="e">
        <f t="shared" si="5"/>
        <v>#N/A</v>
      </c>
      <c r="O55">
        <f t="shared" si="6"/>
        <v>-5.6270636632260675</v>
      </c>
      <c r="P55">
        <f t="shared" si="7"/>
        <v>-0.1126716545849149</v>
      </c>
      <c r="Q55" cm="1">
        <f t="array" ref="Q55">_xlfn.LET(_xlpm.y, P55:P1053, _xlpm.x, O55:O1053, _xlpm.keep, ISNUMBER(_xlpm.y)*ISNUMBER(_xlpm.x), SLOPE(_xlfn._xlws.FILTER(_xlpm.y, _xlpm.keep), _xlfn._xlws.FILTER(_xlpm.x, _xlpm.keep)))</f>
        <v>-0.43355358656175574</v>
      </c>
      <c r="R55" cm="1">
        <f t="array" ref="R55">_xlfn.LET(_xlpm.y, P55:P1053, _xlpm.x, O55:O1053, _xlpm.keep, ISNUMBER(_xlpm.y)*ISNUMBER(_xlpm.x), INTERCEPT(_xlfn._xlws.FILTER(_xlpm.y, _xlpm.keep), _xlfn._xlws.FILTER(_xlpm.x, _xlpm.keep)))</f>
        <v>-2.3722264014172794</v>
      </c>
      <c r="T55">
        <f t="shared" si="8"/>
        <v>5.2799499599140987E-3</v>
      </c>
      <c r="U55">
        <f t="shared" si="9"/>
        <v>-0.117951604544829</v>
      </c>
    </row>
    <row r="56" spans="1:21" x14ac:dyDescent="0.2">
      <c r="A56" s="10" t="s">
        <v>19</v>
      </c>
      <c r="B56" s="10">
        <v>606.78</v>
      </c>
      <c r="C56" s="10">
        <v>609.51</v>
      </c>
      <c r="D56">
        <f t="shared" si="0"/>
        <v>-5.6270636632260675</v>
      </c>
      <c r="J56">
        <f t="shared" si="1"/>
        <v>-5.3600223116534975</v>
      </c>
      <c r="K56">
        <f t="shared" si="2"/>
        <v>0.69135989829476885</v>
      </c>
      <c r="L56">
        <f t="shared" si="3"/>
        <v>-0.38625519390295043</v>
      </c>
      <c r="M56">
        <f t="shared" si="4"/>
        <v>0</v>
      </c>
      <c r="N56" t="e">
        <f t="shared" si="5"/>
        <v>#N/A</v>
      </c>
      <c r="O56">
        <f t="shared" si="6"/>
        <v>-5.6379981361841374</v>
      </c>
      <c r="P56">
        <f t="shared" si="7"/>
        <v>1.0934472958069819E-2</v>
      </c>
      <c r="Q56" cm="1">
        <f t="array" ref="Q56">_xlfn.LET(_xlpm.y, P56:P1054, _xlpm.x, O56:O1054, _xlpm.keep, ISNUMBER(_xlpm.y)*ISNUMBER(_xlpm.x), SLOPE(_xlfn._xlws.FILTER(_xlpm.y, _xlpm.keep), _xlfn._xlws.FILTER(_xlpm.x, _xlpm.keep)))</f>
        <v>-0.43388859481594655</v>
      </c>
      <c r="R56" cm="1">
        <f t="array" ref="R56">_xlfn.LET(_xlpm.y, P56:P1054, _xlpm.x, O56:O1054, _xlpm.keep, ISNUMBER(_xlpm.y)*ISNUMBER(_xlpm.x), INTERCEPT(_xlfn._xlws.FILTER(_xlpm.y, _xlpm.keep), _xlfn._xlws.FILTER(_xlpm.x, _xlpm.keep)))</f>
        <v>-2.37313851202161</v>
      </c>
      <c r="T56">
        <f t="shared" si="8"/>
        <v>9.2129288585565128E-3</v>
      </c>
      <c r="U56">
        <f t="shared" si="9"/>
        <v>1.7215440995133058E-3</v>
      </c>
    </row>
    <row r="57" spans="1:21" x14ac:dyDescent="0.2">
      <c r="A57" s="10" t="s">
        <v>20</v>
      </c>
      <c r="B57" s="10">
        <v>600.15</v>
      </c>
      <c r="C57" s="10">
        <v>602.92999999999995</v>
      </c>
      <c r="D57">
        <f t="shared" si="0"/>
        <v>-5.6379981361841374</v>
      </c>
      <c r="J57">
        <f t="shared" si="1"/>
        <v>-5.3576796001363221</v>
      </c>
      <c r="K57">
        <f t="shared" si="2"/>
        <v>0.69092357655582526</v>
      </c>
      <c r="L57">
        <f t="shared" si="3"/>
        <v>-0.40571569064869817</v>
      </c>
      <c r="M57">
        <f t="shared" si="4"/>
        <v>0</v>
      </c>
      <c r="N57" t="e">
        <f t="shared" si="5"/>
        <v>#N/A</v>
      </c>
      <c r="O57">
        <f t="shared" si="6"/>
        <v>-5.2007730823008842</v>
      </c>
      <c r="P57">
        <f t="shared" si="7"/>
        <v>-0.43722505388325317</v>
      </c>
      <c r="Q57" cm="1">
        <f t="array" ref="Q57">_xlfn.LET(_xlpm.y, P57:P1055, _xlpm.x, O57:O1055, _xlpm.keep, ISNUMBER(_xlpm.y)*ISNUMBER(_xlpm.x), SLOPE(_xlfn._xlws.FILTER(_xlpm.y, _xlpm.keep), _xlfn._xlws.FILTER(_xlpm.x, _xlpm.keep)))</f>
        <v>-0.43401278052058945</v>
      </c>
      <c r="R57" cm="1">
        <f t="array" ref="R57">_xlfn.LET(_xlpm.y, P57:P1055, _xlpm.x, O57:O1055, _xlpm.keep, ISNUMBER(_xlpm.y)*ISNUMBER(_xlpm.x), INTERCEPT(_xlfn._xlws.FILTER(_xlpm.y, _xlpm.keep), _xlfn._xlws.FILTER(_xlpm.x, _xlpm.keep)))</f>
        <v>-2.3734981755898139</v>
      </c>
      <c r="T57">
        <f t="shared" si="8"/>
        <v>-0.14805088417338674</v>
      </c>
      <c r="U57">
        <f t="shared" si="9"/>
        <v>-0.28917416970986642</v>
      </c>
    </row>
    <row r="58" spans="1:21" x14ac:dyDescent="0.2">
      <c r="A58" s="10" t="s">
        <v>21</v>
      </c>
      <c r="B58" s="10">
        <v>594.28</v>
      </c>
      <c r="C58" s="10">
        <v>596.66</v>
      </c>
      <c r="D58">
        <f t="shared" si="0"/>
        <v>-5.2007730823008842</v>
      </c>
      <c r="J58">
        <f t="shared" si="1"/>
        <v>-5.3573193350664488</v>
      </c>
      <c r="K58">
        <f t="shared" si="2"/>
        <v>0.69078744075401155</v>
      </c>
      <c r="L58">
        <f t="shared" si="3"/>
        <v>0.2266200042587492</v>
      </c>
      <c r="M58">
        <f t="shared" si="4"/>
        <v>0</v>
      </c>
      <c r="N58" t="e">
        <f t="shared" si="5"/>
        <v>#N/A</v>
      </c>
      <c r="O58">
        <f t="shared" si="6"/>
        <v>-4.0124096222707522</v>
      </c>
      <c r="P58">
        <f t="shared" si="7"/>
        <v>-1.188363460030132</v>
      </c>
      <c r="Q58" cm="1">
        <f t="array" ref="Q58">_xlfn.LET(_xlpm.y, P58:P1056, _xlpm.x, O58:O1056, _xlpm.keep, ISNUMBER(_xlpm.y)*ISNUMBER(_xlpm.x), SLOPE(_xlfn._xlws.FILTER(_xlpm.y, _xlpm.keep), _xlfn._xlws.FILTER(_xlpm.x, _xlpm.keep)))</f>
        <v>-0.43303476716771161</v>
      </c>
      <c r="R58" cm="1">
        <f t="array" ref="R58">_xlfn.LET(_xlpm.y, P58:P1056, _xlpm.x, O58:O1056, _xlpm.keep, ISNUMBER(_xlpm.y)*ISNUMBER(_xlpm.x), INTERCEPT(_xlfn._xlws.FILTER(_xlpm.y, _xlpm.keep), _xlfn._xlws.FILTER(_xlpm.x, _xlpm.keep)))</f>
        <v>-2.3664984222867167</v>
      </c>
      <c r="T58">
        <f t="shared" si="8"/>
        <v>-0.57548880734892793</v>
      </c>
      <c r="U58">
        <f t="shared" si="9"/>
        <v>-0.61287465268120411</v>
      </c>
    </row>
    <row r="59" spans="1:21" x14ac:dyDescent="0.2">
      <c r="A59" s="10" t="s">
        <v>22</v>
      </c>
      <c r="B59" s="10">
        <v>597.44000000000005</v>
      </c>
      <c r="C59" s="10">
        <v>598.62</v>
      </c>
      <c r="D59">
        <f t="shared" si="0"/>
        <v>-4.0124096222707522</v>
      </c>
      <c r="J59">
        <f t="shared" si="1"/>
        <v>-5.3633669598868918</v>
      </c>
      <c r="K59">
        <f t="shared" si="2"/>
        <v>0.69257978799062381</v>
      </c>
      <c r="L59">
        <f t="shared" si="3"/>
        <v>1.9506161759869738</v>
      </c>
      <c r="M59">
        <f t="shared" si="4"/>
        <v>0</v>
      </c>
      <c r="N59" t="e">
        <f t="shared" si="5"/>
        <v>#N/A</v>
      </c>
      <c r="O59">
        <f t="shared" si="6"/>
        <v>-4.0632408036972265</v>
      </c>
      <c r="P59">
        <f t="shared" si="7"/>
        <v>5.0831181426474359E-2</v>
      </c>
      <c r="Q59" cm="1">
        <f t="array" ref="Q59">_xlfn.LET(_xlpm.y, P59:P1057, _xlpm.x, O59:O1057, _xlpm.keep, ISNUMBER(_xlpm.y)*ISNUMBER(_xlpm.x), SLOPE(_xlfn._xlws.FILTER(_xlpm.y, _xlpm.keep), _xlfn._xlws.FILTER(_xlpm.x, _xlpm.keep)))</f>
        <v>-0.42339836623567362</v>
      </c>
      <c r="R59" cm="1">
        <f t="array" ref="R59">_xlfn.LET(_xlpm.y, P59:P1057, _xlpm.x, O59:O1057, _xlpm.keep, ISNUMBER(_xlpm.y)*ISNUMBER(_xlpm.x), INTERCEPT(_xlfn._xlws.FILTER(_xlpm.y, _xlpm.keep), _xlfn._xlws.FILTER(_xlpm.x, _xlpm.keep)))</f>
        <v>-2.310858315774305</v>
      </c>
      <c r="T59">
        <f t="shared" si="8"/>
        <v>-0.55720553345817714</v>
      </c>
      <c r="U59">
        <f t="shared" si="9"/>
        <v>0.6080367148846515</v>
      </c>
    </row>
    <row r="60" spans="1:21" x14ac:dyDescent="0.2">
      <c r="A60" s="10" t="s">
        <v>23</v>
      </c>
      <c r="B60" s="10">
        <v>597.53</v>
      </c>
      <c r="C60" s="10">
        <v>598.76</v>
      </c>
      <c r="D60">
        <f t="shared" si="0"/>
        <v>-4.0632408036972265</v>
      </c>
      <c r="J60">
        <f t="shared" si="1"/>
        <v>-5.3780684743036842</v>
      </c>
      <c r="K60">
        <f t="shared" si="2"/>
        <v>0.68230995009920126</v>
      </c>
      <c r="L60">
        <f t="shared" si="3"/>
        <v>1.9270240312563147</v>
      </c>
      <c r="M60">
        <f t="shared" si="4"/>
        <v>0</v>
      </c>
      <c r="N60" t="e">
        <f t="shared" si="5"/>
        <v>#N/A</v>
      </c>
      <c r="O60">
        <f t="shared" si="6"/>
        <v>-3.9429258546408619</v>
      </c>
      <c r="P60">
        <f t="shared" si="7"/>
        <v>-0.12031494905636464</v>
      </c>
      <c r="Q60" cm="1">
        <f t="array" ref="Q60">_xlfn.LET(_xlpm.y, P60:P1058, _xlpm.x, O60:O1058, _xlpm.keep, ISNUMBER(_xlpm.y)*ISNUMBER(_xlpm.x), SLOPE(_xlfn._xlws.FILTER(_xlpm.y, _xlpm.keep), _xlfn._xlws.FILTER(_xlpm.x, _xlpm.keep)))</f>
        <v>-0.43437618210049883</v>
      </c>
      <c r="R60" cm="1">
        <f t="array" ref="R60">_xlfn.LET(_xlpm.y, P60:P1058, _xlpm.x, O60:O1058, _xlpm.keep, ISNUMBER(_xlpm.y)*ISNUMBER(_xlpm.x), INTERCEPT(_xlfn._xlws.FILTER(_xlpm.y, _xlpm.keep), _xlfn._xlws.FILTER(_xlpm.x, _xlpm.keep)))</f>
        <v>-2.3743627223344888</v>
      </c>
      <c r="T60">
        <f t="shared" si="8"/>
        <v>-0.60048115887190323</v>
      </c>
      <c r="U60">
        <f t="shared" si="9"/>
        <v>0.48016620981553859</v>
      </c>
    </row>
    <row r="61" spans="1:21" x14ac:dyDescent="0.2">
      <c r="A61" s="10" t="s">
        <v>24</v>
      </c>
      <c r="B61" s="10">
        <v>602.67999999999995</v>
      </c>
      <c r="C61" s="10">
        <v>603.76</v>
      </c>
      <c r="D61">
        <f t="shared" si="0"/>
        <v>-3.9429258546408619</v>
      </c>
      <c r="E61">
        <f>AVERAGE($D2:$D61)</f>
        <v>-5.9714675073513312</v>
      </c>
      <c r="F61">
        <f>_xlfn.STDEV.S($D2:$D61)</f>
        <v>0.51659932651134699</v>
      </c>
      <c r="G61">
        <f>IF($F61=0,"",($D61-$E61)/$F61)</f>
        <v>3.9267214427270702</v>
      </c>
      <c r="J61">
        <f t="shared" si="1"/>
        <v>-5.385716491259311</v>
      </c>
      <c r="K61">
        <f t="shared" si="2"/>
        <v>0.6725215784783517</v>
      </c>
      <c r="L61">
        <f t="shared" si="3"/>
        <v>2.1453447484657806</v>
      </c>
      <c r="M61">
        <f t="shared" si="4"/>
        <v>-4.938268854328637</v>
      </c>
      <c r="N61">
        <f t="shared" si="5"/>
        <v>-7.0046661603740255</v>
      </c>
      <c r="O61">
        <f t="shared" si="6"/>
        <v>-5.6293559241914863</v>
      </c>
      <c r="P61">
        <f t="shared" si="7"/>
        <v>1.6864300695506245</v>
      </c>
      <c r="Q61" cm="1">
        <f t="array" ref="Q61">_xlfn.LET(_xlpm.y, P61:P1059, _xlpm.x, O61:O1059, _xlpm.keep, ISNUMBER(_xlpm.y)*ISNUMBER(_xlpm.x), SLOPE(_xlfn._xlws.FILTER(_xlpm.y, _xlpm.keep), _xlfn._xlws.FILTER(_xlpm.x, _xlpm.keep)))</f>
        <v>-0.44478039794186258</v>
      </c>
      <c r="R61" cm="1">
        <f t="array" ref="R61">_xlfn.LET(_xlpm.y, P61:P1059, _xlpm.x, O61:O1059, _xlpm.keep, ISNUMBER(_xlpm.y)*ISNUMBER(_xlpm.x), INTERCEPT(_xlfn._xlws.FILTER(_xlpm.y, _xlpm.keep), _xlfn._xlws.FILTER(_xlpm.x, _xlpm.keep)))</f>
        <v>-2.4343012608828607</v>
      </c>
      <c r="T61">
        <f t="shared" si="8"/>
        <v>6.1044445690043858E-3</v>
      </c>
      <c r="U61">
        <f t="shared" si="9"/>
        <v>1.6803256249816201</v>
      </c>
    </row>
    <row r="62" spans="1:21" x14ac:dyDescent="0.2">
      <c r="A62" s="10" t="s">
        <v>25</v>
      </c>
      <c r="B62" s="10">
        <v>597</v>
      </c>
      <c r="C62" s="10">
        <v>599.79</v>
      </c>
      <c r="D62">
        <f t="shared" si="0"/>
        <v>-5.6293559241914863</v>
      </c>
      <c r="E62">
        <f t="shared" ref="E62:E125" si="10">AVERAGE($D3:$D62)</f>
        <v>-5.9657656476320007</v>
      </c>
      <c r="F62">
        <f t="shared" ref="F62:F125" si="11">_xlfn.STDEV.S($D3:$D62)</f>
        <v>0.51410332971619221</v>
      </c>
      <c r="G62">
        <f t="shared" ref="G62:G125" si="12">IF($F62=0,"",($D62-$E62)/$F62)</f>
        <v>0.6543620785849168</v>
      </c>
      <c r="J62">
        <f t="shared" si="1"/>
        <v>-5.3819622114051837</v>
      </c>
      <c r="K62">
        <f t="shared" si="2"/>
        <v>0.68183644900424656</v>
      </c>
      <c r="L62">
        <f t="shared" si="3"/>
        <v>-0.36283439107368959</v>
      </c>
      <c r="M62">
        <f t="shared" si="4"/>
        <v>-4.9375589881996165</v>
      </c>
      <c r="N62">
        <f t="shared" si="5"/>
        <v>-6.9939723070643849</v>
      </c>
      <c r="O62">
        <f t="shared" si="6"/>
        <v>-5.6392526326598045</v>
      </c>
      <c r="P62">
        <f t="shared" si="7"/>
        <v>9.8967084683181383E-3</v>
      </c>
      <c r="Q62" cm="1">
        <f t="array" ref="Q62">_xlfn.LET(_xlpm.y, P62:P1060, _xlpm.x, O62:O1060, _xlpm.keep, ISNUMBER(_xlpm.y)*ISNUMBER(_xlpm.x), SLOPE(_xlfn._xlws.FILTER(_xlpm.y, _xlpm.keep), _xlfn._xlws.FILTER(_xlpm.x, _xlpm.keep)))</f>
        <v>-0.44193432567144331</v>
      </c>
      <c r="R62" cm="1">
        <f t="array" ref="R62">_xlfn.LET(_xlpm.y, P62:P1060, _xlpm.x, O62:O1060, _xlpm.keep, ISNUMBER(_xlpm.y)*ISNUMBER(_xlpm.x), INTERCEPT(_xlfn._xlws.FILTER(_xlpm.y, _xlpm.keep), _xlfn._xlws.FILTER(_xlpm.x, _xlpm.keep)))</f>
        <v>-2.4271925086866246</v>
      </c>
      <c r="T62">
        <f t="shared" si="8"/>
        <v>9.6641539140431831E-3</v>
      </c>
      <c r="U62">
        <f t="shared" si="9"/>
        <v>2.3255455427495519E-4</v>
      </c>
    </row>
    <row r="63" spans="1:21" x14ac:dyDescent="0.2">
      <c r="A63" s="9">
        <v>45997</v>
      </c>
      <c r="B63" s="10">
        <v>603.75</v>
      </c>
      <c r="C63" s="10">
        <v>606.51</v>
      </c>
      <c r="D63">
        <f t="shared" si="0"/>
        <v>-5.6392526326598045</v>
      </c>
      <c r="E63">
        <f t="shared" si="10"/>
        <v>-5.9522707717988146</v>
      </c>
      <c r="F63">
        <f t="shared" si="11"/>
        <v>0.51182712536577202</v>
      </c>
      <c r="G63">
        <f t="shared" si="12"/>
        <v>0.61157004704530826</v>
      </c>
      <c r="J63">
        <f t="shared" si="1"/>
        <v>-5.3662589552579778</v>
      </c>
      <c r="K63">
        <f t="shared" si="2"/>
        <v>0.6976080186807555</v>
      </c>
      <c r="L63">
        <f t="shared" si="3"/>
        <v>-0.39132818157406535</v>
      </c>
      <c r="M63">
        <f t="shared" si="4"/>
        <v>-4.928616521067271</v>
      </c>
      <c r="N63">
        <f t="shared" si="5"/>
        <v>-6.9759250225303582</v>
      </c>
      <c r="O63">
        <f t="shared" si="6"/>
        <v>-5.8161912102445967</v>
      </c>
      <c r="P63">
        <f t="shared" si="7"/>
        <v>0.17693857758479226</v>
      </c>
      <c r="Q63" cm="1">
        <f t="array" ref="Q63">_xlfn.LET(_xlpm.y, P63:P1061, _xlpm.x, O63:O1061, _xlpm.keep, ISNUMBER(_xlpm.y)*ISNUMBER(_xlpm.x), SLOPE(_xlfn._xlws.FILTER(_xlpm.y, _xlpm.keep), _xlfn._xlws.FILTER(_xlpm.x, _xlpm.keep)))</f>
        <v>-0.44203865518724078</v>
      </c>
      <c r="R63" cm="1">
        <f t="array" ref="R63">_xlfn.LET(_xlpm.y, P63:P1061, _xlpm.x, O63:O1061, _xlpm.keep, ISNUMBER(_xlpm.y)*ISNUMBER(_xlpm.x), INTERCEPT(_xlfn._xlws.FILTER(_xlpm.y, _xlpm.keep), _xlfn._xlws.FILTER(_xlpm.x, _xlpm.keep)))</f>
        <v>-2.4274734862673766</v>
      </c>
      <c r="T63">
        <f t="shared" si="8"/>
        <v>7.3306516437172231E-2</v>
      </c>
      <c r="U63">
        <f t="shared" si="9"/>
        <v>0.10363206114762002</v>
      </c>
    </row>
    <row r="64" spans="1:21" x14ac:dyDescent="0.2">
      <c r="A64" s="9">
        <v>45967</v>
      </c>
      <c r="B64" s="10">
        <v>601.36</v>
      </c>
      <c r="C64" s="10">
        <v>604.30999999999995</v>
      </c>
      <c r="D64">
        <f t="shared" si="0"/>
        <v>-5.8161912102445967</v>
      </c>
      <c r="E64">
        <f t="shared" si="10"/>
        <v>-5.9418732975134274</v>
      </c>
      <c r="F64">
        <f t="shared" si="11"/>
        <v>0.50807323095297041</v>
      </c>
      <c r="G64">
        <f t="shared" si="12"/>
        <v>0.24737002387056362</v>
      </c>
      <c r="J64">
        <f t="shared" si="1"/>
        <v>-5.3495200549673481</v>
      </c>
      <c r="K64">
        <f t="shared" si="2"/>
        <v>0.71488727331940716</v>
      </c>
      <c r="L64">
        <f t="shared" si="3"/>
        <v>-0.65278984910498317</v>
      </c>
      <c r="M64">
        <f t="shared" si="4"/>
        <v>-4.9257268356074864</v>
      </c>
      <c r="N64">
        <f t="shared" si="5"/>
        <v>-6.9580197594193685</v>
      </c>
      <c r="O64">
        <f t="shared" si="6"/>
        <v>-5.8264028677691613</v>
      </c>
      <c r="P64">
        <f t="shared" si="7"/>
        <v>1.0211657524564544E-2</v>
      </c>
      <c r="Q64" cm="1">
        <f t="array" ref="Q64">_xlfn.LET(_xlpm.y, P64:P1062, _xlpm.x, O64:O1062, _xlpm.keep, ISNUMBER(_xlpm.y)*ISNUMBER(_xlpm.x), SLOPE(_xlfn._xlws.FILTER(_xlpm.y, _xlpm.keep), _xlfn._xlws.FILTER(_xlpm.x, _xlpm.keep)))</f>
        <v>-0.44190083680053371</v>
      </c>
      <c r="R64" cm="1">
        <f t="array" ref="R64">_xlfn.LET(_xlpm.y, P64:P1062, _xlpm.x, O64:O1062, _xlpm.keep, ISNUMBER(_xlpm.y)*ISNUMBER(_xlpm.x), INTERCEPT(_xlfn._xlws.FILTER(_xlpm.y, _xlpm.keep), _xlfn._xlws.FILTER(_xlpm.x, _xlpm.keep)))</f>
        <v>-2.4268953364513703</v>
      </c>
      <c r="T64">
        <f t="shared" si="8"/>
        <v>7.6979508607740499E-2</v>
      </c>
      <c r="U64">
        <f t="shared" si="9"/>
        <v>-6.6767851083175955E-2</v>
      </c>
    </row>
    <row r="65" spans="1:21" x14ac:dyDescent="0.2">
      <c r="A65" s="9">
        <v>45936</v>
      </c>
      <c r="B65" s="10">
        <v>603.08000000000004</v>
      </c>
      <c r="C65" s="10">
        <v>606.03</v>
      </c>
      <c r="D65">
        <f t="shared" si="0"/>
        <v>-5.8264028677691613</v>
      </c>
      <c r="E65">
        <f t="shared" si="10"/>
        <v>-5.9328092853003058</v>
      </c>
      <c r="F65">
        <f t="shared" si="11"/>
        <v>0.50514419819477341</v>
      </c>
      <c r="G65">
        <f t="shared" si="12"/>
        <v>0.21064562933001635</v>
      </c>
      <c r="J65">
        <f t="shared" si="1"/>
        <v>-5.3505431574360314</v>
      </c>
      <c r="K65">
        <f t="shared" si="2"/>
        <v>0.71564820367674131</v>
      </c>
      <c r="L65">
        <f t="shared" si="3"/>
        <v>-0.66493524037136553</v>
      </c>
      <c r="M65">
        <f t="shared" si="4"/>
        <v>-4.9225208889107588</v>
      </c>
      <c r="N65">
        <f t="shared" si="5"/>
        <v>-6.9430976816898529</v>
      </c>
      <c r="O65">
        <f t="shared" si="6"/>
        <v>-5.7458608125162982</v>
      </c>
      <c r="P65">
        <f t="shared" si="7"/>
        <v>-8.0542055252863065E-2</v>
      </c>
      <c r="Q65" cm="1">
        <f t="array" ref="Q65">_xlfn.LET(_xlpm.y, P65:P1063, _xlpm.x, O65:O1063, _xlpm.keep, ISNUMBER(_xlpm.y)*ISNUMBER(_xlpm.x), SLOPE(_xlfn._xlws.FILTER(_xlpm.y, _xlpm.keep), _xlfn._xlws.FILTER(_xlpm.x, _xlpm.keep)))</f>
        <v>-0.44248952125763386</v>
      </c>
      <c r="R65" cm="1">
        <f t="array" ref="R65">_xlfn.LET(_xlpm.y, P65:P1063, _xlpm.x, O65:O1063, _xlpm.keep, ISNUMBER(_xlpm.y)*ISNUMBER(_xlpm.x), INTERCEPT(_xlfn._xlws.FILTER(_xlpm.y, _xlpm.keep), _xlfn._xlws.FILTER(_xlpm.x, _xlpm.keep)))</f>
        <v>-2.4293876129354044</v>
      </c>
      <c r="T65">
        <f t="shared" si="8"/>
        <v>4.8009643761255827E-2</v>
      </c>
      <c r="U65">
        <f t="shared" si="9"/>
        <v>-0.12855169901411889</v>
      </c>
    </row>
    <row r="66" spans="1:21" x14ac:dyDescent="0.2">
      <c r="A66" s="9">
        <v>45906</v>
      </c>
      <c r="B66" s="10">
        <v>599.67999999999995</v>
      </c>
      <c r="C66" s="10">
        <v>602.57000000000005</v>
      </c>
      <c r="D66">
        <f t="shared" si="0"/>
        <v>-5.7458608125162982</v>
      </c>
      <c r="E66">
        <f t="shared" si="10"/>
        <v>-5.9245640655374965</v>
      </c>
      <c r="F66">
        <f t="shared" si="11"/>
        <v>0.50407190419289105</v>
      </c>
      <c r="G66">
        <f t="shared" si="12"/>
        <v>0.35451936823841435</v>
      </c>
      <c r="J66">
        <f t="shared" si="1"/>
        <v>-5.3512696889554352</v>
      </c>
      <c r="K66">
        <f t="shared" si="2"/>
        <v>0.71617941738607627</v>
      </c>
      <c r="L66">
        <f t="shared" si="3"/>
        <v>-0.5509668582784023</v>
      </c>
      <c r="M66">
        <f t="shared" si="4"/>
        <v>-4.9164202571517146</v>
      </c>
      <c r="N66">
        <f t="shared" si="5"/>
        <v>-6.9327078739232784</v>
      </c>
      <c r="O66">
        <f t="shared" si="6"/>
        <v>-5.7124767167086929</v>
      </c>
      <c r="P66">
        <f t="shared" si="7"/>
        <v>-3.3384095807605263E-2</v>
      </c>
      <c r="Q66" cm="1">
        <f t="array" ref="Q66">_xlfn.LET(_xlpm.y, P66:P1064, _xlpm.x, O66:O1064, _xlpm.keep, ISNUMBER(_xlpm.y)*ISNUMBER(_xlpm.x), SLOPE(_xlfn._xlws.FILTER(_xlpm.y, _xlpm.keep), _xlfn._xlws.FILTER(_xlpm.x, _xlpm.keep)))</f>
        <v>-0.44312741476909406</v>
      </c>
      <c r="R66" cm="1">
        <f t="array" ref="R66">_xlfn.LET(_xlpm.y, P66:P1064, _xlpm.x, O66:O1064, _xlpm.keep, ISNUMBER(_xlpm.y)*ISNUMBER(_xlpm.x), INTERCEPT(_xlfn._xlws.FILTER(_xlpm.y, _xlpm.keep), _xlfn._xlws.FILTER(_xlpm.x, _xlpm.keep)))</f>
        <v>-2.4318435130304059</v>
      </c>
      <c r="T66">
        <f t="shared" si="8"/>
        <v>3.6001845592559256E-2</v>
      </c>
      <c r="U66">
        <f t="shared" si="9"/>
        <v>-6.9385941400164519E-2</v>
      </c>
    </row>
    <row r="67" spans="1:21" x14ac:dyDescent="0.2">
      <c r="A67" s="9">
        <v>45814</v>
      </c>
      <c r="B67" s="10">
        <v>599.14</v>
      </c>
      <c r="C67" s="10">
        <v>602</v>
      </c>
      <c r="D67">
        <f t="shared" ref="D67:D130" si="13">_xlfn.NUMBERVALUE(SUBSTITUTE(B67,"""",""))-($H$2+$I$2*_xlfn.NUMBERVALUE(SUBSTITUTE(C67,"""","")))</f>
        <v>-5.7124767167086929</v>
      </c>
      <c r="E67">
        <f t="shared" si="10"/>
        <v>-5.9154565152496597</v>
      </c>
      <c r="F67">
        <f t="shared" si="11"/>
        <v>0.50286340070198621</v>
      </c>
      <c r="G67">
        <f t="shared" si="12"/>
        <v>0.40364798523338818</v>
      </c>
      <c r="J67">
        <f t="shared" ref="J67:J130" si="14">IF(COUNT($D67:$D186)&lt;120, NA(), AVERAGE($D67:$D186))</f>
        <v>-5.3525895131946184</v>
      </c>
      <c r="K67">
        <f t="shared" ref="K67:K130" si="15">IF(COUNTA($D67:$D186)&lt;120, NA(), _xlfn.STDEV.S($D67:$D186))</f>
        <v>0.71705810424103933</v>
      </c>
      <c r="L67">
        <f t="shared" ref="L67:L130" si="16">IFERROR(($D67-$J67)/$K67, NA())</f>
        <v>-0.50189406044715501</v>
      </c>
      <c r="M67">
        <f t="shared" ref="M67:M130" si="17">IF(ISNA($E67), NA(), $E67 + 2*$F67)</f>
        <v>-4.909729713845687</v>
      </c>
      <c r="N67">
        <f t="shared" ref="N67:N130" si="18">IF(COUNT($E67,$F67)=2, $E67 - 2*$F67, NA())</f>
        <v>-6.9211833166536323</v>
      </c>
      <c r="O67">
        <f t="shared" ref="O67:O130" si="19">IF(D68="","",D68)</f>
        <v>-5.7467359153725965</v>
      </c>
      <c r="P67">
        <f t="shared" ref="P67:P130" si="20">IF(OR(D67="",O67=""),"",D67-O67)</f>
        <v>3.4259198663903589E-2</v>
      </c>
      <c r="Q67" cm="1">
        <f t="array" ref="Q67">_xlfn.LET(_xlpm.y, P67:P1065, _xlpm.x, O67:O1065, _xlpm.keep, ISNUMBER(_xlpm.y)*ISNUMBER(_xlpm.x), SLOPE(_xlfn._xlws.FILTER(_xlpm.y, _xlpm.keep), _xlfn._xlws.FILTER(_xlpm.x, _xlpm.keep)))</f>
        <v>-0.44351213114328614</v>
      </c>
      <c r="R67" cm="1">
        <f t="array" ref="R67">_xlfn.LET(_xlpm.y, P67:P1065, _xlpm.x, O67:O1065, _xlpm.keep, ISNUMBER(_xlpm.y)*ISNUMBER(_xlpm.x), INTERCEPT(_xlfn._xlws.FILTER(_xlpm.y, _xlpm.keep), _xlfn._xlws.FILTER(_xlpm.x, _xlpm.keep)))</f>
        <v>-2.4332337126611319</v>
      </c>
      <c r="T67">
        <f t="shared" ref="T67:T130" si="21">IF(O67="","",$R$2 + $Q$2*O67)</f>
        <v>4.8324406171951217E-2</v>
      </c>
      <c r="U67">
        <f t="shared" ref="U67:U130" si="22">IF(P67="","",P67 - T67)</f>
        <v>-1.4065207508047628E-2</v>
      </c>
    </row>
    <row r="68" spans="1:21" x14ac:dyDescent="0.2">
      <c r="A68" s="9">
        <v>45783</v>
      </c>
      <c r="B68" s="10">
        <v>593.04999999999995</v>
      </c>
      <c r="C68" s="10">
        <v>595.98</v>
      </c>
      <c r="D68">
        <f t="shared" si="13"/>
        <v>-5.7467359153725965</v>
      </c>
      <c r="E68">
        <f t="shared" si="10"/>
        <v>-5.9070956525271052</v>
      </c>
      <c r="F68">
        <f t="shared" si="11"/>
        <v>0.50140233220759556</v>
      </c>
      <c r="G68">
        <f t="shared" si="12"/>
        <v>0.31982247958135734</v>
      </c>
      <c r="J68">
        <f t="shared" si="14"/>
        <v>-5.3552645041739613</v>
      </c>
      <c r="K68">
        <f t="shared" si="15"/>
        <v>0.71900804158281539</v>
      </c>
      <c r="L68">
        <f t="shared" si="16"/>
        <v>-0.54446040733682888</v>
      </c>
      <c r="M68">
        <f t="shared" si="17"/>
        <v>-4.9042909881119137</v>
      </c>
      <c r="N68">
        <f t="shared" si="18"/>
        <v>-6.9099003169422968</v>
      </c>
      <c r="O68">
        <f t="shared" si="19"/>
        <v>-5.6733001737991344</v>
      </c>
      <c r="P68">
        <f t="shared" si="20"/>
        <v>-7.343574157346211E-2</v>
      </c>
      <c r="Q68" cm="1">
        <f t="array" ref="Q68">_xlfn.LET(_xlpm.y, P68:P1066, _xlpm.x, O68:O1066, _xlpm.keep, ISNUMBER(_xlpm.y)*ISNUMBER(_xlpm.x), SLOPE(_xlfn._xlws.FILTER(_xlpm.y, _xlpm.keep), _xlfn._xlws.FILTER(_xlpm.x, _xlpm.keep)))</f>
        <v>-0.44378384437776269</v>
      </c>
      <c r="R68" cm="1">
        <f t="array" ref="R68">_xlfn.LET(_xlpm.y, P68:P1066, _xlpm.x, O68:O1066, _xlpm.keep, ISNUMBER(_xlpm.y)*ISNUMBER(_xlpm.x), INTERCEPT(_xlfn._xlws.FILTER(_xlpm.y, _xlpm.keep), _xlfn._xlws.FILTER(_xlpm.x, _xlpm.keep)))</f>
        <v>-2.4342809276328947</v>
      </c>
      <c r="T68">
        <f t="shared" si="21"/>
        <v>2.1910584205210082E-2</v>
      </c>
      <c r="U68">
        <f t="shared" si="22"/>
        <v>-9.5346325778672192E-2</v>
      </c>
    </row>
    <row r="69" spans="1:21" x14ac:dyDescent="0.2">
      <c r="A69" s="9">
        <v>45753</v>
      </c>
      <c r="B69" s="10">
        <v>595.92999999999995</v>
      </c>
      <c r="C69" s="10">
        <v>598.77</v>
      </c>
      <c r="D69">
        <f t="shared" si="13"/>
        <v>-5.6733001737991344</v>
      </c>
      <c r="E69">
        <f t="shared" si="10"/>
        <v>-5.8950260049462448</v>
      </c>
      <c r="F69">
        <f t="shared" si="11"/>
        <v>0.49810313942132445</v>
      </c>
      <c r="G69">
        <f t="shared" si="12"/>
        <v>0.44514040085092071</v>
      </c>
      <c r="J69">
        <f t="shared" si="14"/>
        <v>-5.3573396198512606</v>
      </c>
      <c r="K69">
        <f t="shared" si="15"/>
        <v>0.72050513274381311</v>
      </c>
      <c r="L69">
        <f t="shared" si="16"/>
        <v>-0.43852644428033316</v>
      </c>
      <c r="M69">
        <f t="shared" si="17"/>
        <v>-4.8988197261035964</v>
      </c>
      <c r="N69">
        <f t="shared" si="18"/>
        <v>-6.8912322837888933</v>
      </c>
      <c r="O69">
        <f t="shared" si="19"/>
        <v>-5.6742500954292154</v>
      </c>
      <c r="P69">
        <f t="shared" si="20"/>
        <v>9.4992163008100761E-4</v>
      </c>
      <c r="Q69" cm="1">
        <f t="array" ref="Q69">_xlfn.LET(_xlpm.y, P69:P1067, _xlpm.x, O69:O1067, _xlpm.keep, ISNUMBER(_xlpm.y)*ISNUMBER(_xlpm.x), SLOPE(_xlfn._xlws.FILTER(_xlpm.y, _xlpm.keep), _xlfn._xlws.FILTER(_xlpm.x, _xlpm.keep)))</f>
        <v>-0.4441666118512983</v>
      </c>
      <c r="R69" cm="1">
        <f t="array" ref="R69">_xlfn.LET(_xlpm.y, P69:P1067, _xlpm.x, O69:O1067, _xlpm.keep, ISNUMBER(_xlpm.y)*ISNUMBER(_xlpm.x), INTERCEPT(_xlfn._xlws.FILTER(_xlpm.y, _xlpm.keep), _xlfn._xlws.FILTER(_xlpm.x, _xlpm.keep)))</f>
        <v>-2.4355206078264144</v>
      </c>
      <c r="T69">
        <f t="shared" si="21"/>
        <v>2.2252257895455596E-2</v>
      </c>
      <c r="U69">
        <f t="shared" si="22"/>
        <v>-2.1302336265374588E-2</v>
      </c>
    </row>
    <row r="70" spans="1:21" x14ac:dyDescent="0.2">
      <c r="A70" s="9">
        <v>45722</v>
      </c>
      <c r="B70" s="10">
        <v>596.09</v>
      </c>
      <c r="C70" s="10">
        <v>598.92999999999995</v>
      </c>
      <c r="D70">
        <f t="shared" si="13"/>
        <v>-5.6742500954292154</v>
      </c>
      <c r="E70">
        <f t="shared" si="10"/>
        <v>-5.8834275330772039</v>
      </c>
      <c r="F70">
        <f t="shared" si="11"/>
        <v>0.49494422287697043</v>
      </c>
      <c r="G70">
        <f t="shared" si="12"/>
        <v>0.42262830432103909</v>
      </c>
      <c r="J70">
        <f t="shared" si="14"/>
        <v>-5.3591137761911067</v>
      </c>
      <c r="K70">
        <f t="shared" si="15"/>
        <v>0.72155104467401698</v>
      </c>
      <c r="L70">
        <f t="shared" si="16"/>
        <v>-0.43674847616703444</v>
      </c>
      <c r="M70">
        <f t="shared" si="17"/>
        <v>-4.8935390873232629</v>
      </c>
      <c r="N70">
        <f t="shared" si="18"/>
        <v>-6.8733159788311449</v>
      </c>
      <c r="O70">
        <f t="shared" si="19"/>
        <v>-5.694420481398879</v>
      </c>
      <c r="P70">
        <f t="shared" si="20"/>
        <v>2.0170385969663585E-2</v>
      </c>
      <c r="Q70" cm="1">
        <f t="array" ref="Q70">_xlfn.LET(_xlpm.y, P70:P1068, _xlpm.x, O70:O1068, _xlpm.keep, ISNUMBER(_xlpm.y)*ISNUMBER(_xlpm.x), SLOPE(_xlfn._xlws.FILTER(_xlpm.y, _xlpm.keep), _xlfn._xlws.FILTER(_xlpm.x, _xlpm.keep)))</f>
        <v>-0.44437340961893301</v>
      </c>
      <c r="R70" cm="1">
        <f t="array" ref="R70">_xlfn.LET(_xlpm.y, P70:P1068, _xlpm.x, O70:O1068, _xlpm.keep, ISNUMBER(_xlpm.y)*ISNUMBER(_xlpm.x), INTERCEPT(_xlfn._xlws.FILTER(_xlpm.y, _xlpm.keep), _xlfn._xlws.FILTER(_xlpm.x, _xlpm.keep)))</f>
        <v>-2.4361926149480331</v>
      </c>
      <c r="T70">
        <f t="shared" si="21"/>
        <v>2.9507267140104876E-2</v>
      </c>
      <c r="U70">
        <f t="shared" si="22"/>
        <v>-9.3368811704412913E-3</v>
      </c>
    </row>
    <row r="71" spans="1:21" x14ac:dyDescent="0.2">
      <c r="A71" s="9">
        <v>45694</v>
      </c>
      <c r="B71" s="10">
        <v>592.71</v>
      </c>
      <c r="C71" s="10">
        <v>595.59</v>
      </c>
      <c r="D71">
        <f t="shared" si="13"/>
        <v>-5.694420481398879</v>
      </c>
      <c r="E71">
        <f t="shared" si="10"/>
        <v>-5.8732301110383522</v>
      </c>
      <c r="F71">
        <f t="shared" si="11"/>
        <v>0.49238109567449273</v>
      </c>
      <c r="G71">
        <f t="shared" si="12"/>
        <v>0.36315291389188942</v>
      </c>
      <c r="J71">
        <f t="shared" si="14"/>
        <v>-5.3612025297014902</v>
      </c>
      <c r="K71">
        <f t="shared" si="15"/>
        <v>0.72283262522928715</v>
      </c>
      <c r="L71">
        <f t="shared" si="16"/>
        <v>-0.4609890866390956</v>
      </c>
      <c r="M71">
        <f t="shared" si="17"/>
        <v>-4.8884679196893668</v>
      </c>
      <c r="N71">
        <f t="shared" si="18"/>
        <v>-6.8579923023873377</v>
      </c>
      <c r="O71">
        <f t="shared" si="19"/>
        <v>-5.5539971663496317</v>
      </c>
      <c r="P71">
        <f t="shared" si="20"/>
        <v>-0.14042331504924732</v>
      </c>
      <c r="Q71" cm="1">
        <f t="array" ref="Q71">_xlfn.LET(_xlpm.y, P71:P1069, _xlpm.x, O71:O1069, _xlpm.keep, ISNUMBER(_xlpm.y)*ISNUMBER(_xlpm.x), SLOPE(_xlfn._xlws.FILTER(_xlpm.y, _xlpm.keep), _xlfn._xlws.FILTER(_xlpm.x, _xlpm.keep)))</f>
        <v>-0.4445760846186726</v>
      </c>
      <c r="R71" cm="1">
        <f t="array" ref="R71">_xlfn.LET(_xlpm.y, P71:P1069, _xlpm.x, O71:O1069, _xlpm.keep, ISNUMBER(_xlpm.y)*ISNUMBER(_xlpm.x), INTERCEPT(_xlfn._xlws.FILTER(_xlpm.y, _xlpm.keep), _xlfn._xlws.FILTER(_xlpm.x, _xlpm.keep)))</f>
        <v>-2.4368931522261046</v>
      </c>
      <c r="T71">
        <f t="shared" si="21"/>
        <v>-2.1001059789227838E-2</v>
      </c>
      <c r="U71">
        <f t="shared" si="22"/>
        <v>-0.11942225526001948</v>
      </c>
    </row>
    <row r="72" spans="1:21" x14ac:dyDescent="0.2">
      <c r="A72" s="10" t="s">
        <v>26</v>
      </c>
      <c r="B72" s="10">
        <v>589.39</v>
      </c>
      <c r="C72" s="10">
        <v>592.15</v>
      </c>
      <c r="D72">
        <f t="shared" si="13"/>
        <v>-5.5539971663496317</v>
      </c>
      <c r="E72">
        <f t="shared" si="10"/>
        <v>-5.8620113503435221</v>
      </c>
      <c r="F72">
        <f t="shared" si="11"/>
        <v>0.4918492854415335</v>
      </c>
      <c r="G72">
        <f t="shared" si="12"/>
        <v>0.62623692482827498</v>
      </c>
      <c r="J72">
        <f t="shared" si="14"/>
        <v>-5.3634854407353973</v>
      </c>
      <c r="K72">
        <f t="shared" si="15"/>
        <v>0.7243249304685897</v>
      </c>
      <c r="L72">
        <f t="shared" si="16"/>
        <v>-0.26301969958563493</v>
      </c>
      <c r="M72">
        <f t="shared" si="17"/>
        <v>-4.8783127794604546</v>
      </c>
      <c r="N72">
        <f t="shared" si="18"/>
        <v>-6.8457099212265895</v>
      </c>
      <c r="O72">
        <f t="shared" si="19"/>
        <v>-5.5277374827685435</v>
      </c>
      <c r="P72">
        <f t="shared" si="20"/>
        <v>-2.6259683581088211E-2</v>
      </c>
      <c r="Q72" cm="1">
        <f t="array" ref="Q72">_xlfn.LET(_xlpm.y, P72:P1070, _xlpm.x, O72:O1070, _xlpm.keep, ISNUMBER(_xlpm.y)*ISNUMBER(_xlpm.x), SLOPE(_xlfn._xlws.FILTER(_xlpm.y, _xlpm.keep), _xlfn._xlws.FILTER(_xlpm.x, _xlpm.keep)))</f>
        <v>-0.4447457210067301</v>
      </c>
      <c r="R72" cm="1">
        <f t="array" ref="R72">_xlfn.LET(_xlpm.y, P72:P1070, _xlpm.x, O72:O1070, _xlpm.keep, ISNUMBER(_xlpm.y)*ISNUMBER(_xlpm.x), INTERCEPT(_xlfn._xlws.FILTER(_xlpm.y, _xlpm.keep), _xlfn._xlws.FILTER(_xlpm.x, _xlpm.keep)))</f>
        <v>-2.4368625417489831</v>
      </c>
      <c r="T72">
        <f t="shared" si="21"/>
        <v>-3.0446305280756869E-2</v>
      </c>
      <c r="U72">
        <f t="shared" si="22"/>
        <v>4.1866216996686578E-3</v>
      </c>
    </row>
    <row r="73" spans="1:21" x14ac:dyDescent="0.2">
      <c r="A73" s="10" t="s">
        <v>27</v>
      </c>
      <c r="B73" s="10">
        <v>590.04999999999995</v>
      </c>
      <c r="C73" s="10">
        <v>592.78</v>
      </c>
      <c r="D73">
        <f t="shared" si="13"/>
        <v>-5.5277374827685435</v>
      </c>
      <c r="E73">
        <f t="shared" si="10"/>
        <v>-5.8494475110339161</v>
      </c>
      <c r="F73">
        <f t="shared" si="11"/>
        <v>0.49057675882545748</v>
      </c>
      <c r="G73">
        <f t="shared" si="12"/>
        <v>0.65577918741118757</v>
      </c>
      <c r="J73">
        <f t="shared" si="14"/>
        <v>-5.3667365368937396</v>
      </c>
      <c r="K73">
        <f t="shared" si="15"/>
        <v>0.726060681718115</v>
      </c>
      <c r="L73">
        <f t="shared" si="16"/>
        <v>-0.22174585393306104</v>
      </c>
      <c r="M73">
        <f t="shared" si="17"/>
        <v>-4.8682939933830012</v>
      </c>
      <c r="N73">
        <f t="shared" si="18"/>
        <v>-6.8306010286848311</v>
      </c>
      <c r="O73">
        <f t="shared" si="19"/>
        <v>-5.4938448789270069</v>
      </c>
      <c r="P73">
        <f t="shared" si="20"/>
        <v>-3.3892603841536584E-2</v>
      </c>
      <c r="Q73" cm="1">
        <f t="array" ref="Q73">_xlfn.LET(_xlpm.y, P73:P1071, _xlpm.x, O73:O1071, _xlpm.keep, ISNUMBER(_xlpm.y)*ISNUMBER(_xlpm.x), SLOPE(_xlfn._xlws.FILTER(_xlpm.y, _xlpm.keep), _xlfn._xlws.FILTER(_xlpm.x, _xlpm.keep)))</f>
        <v>-0.4447771462366174</v>
      </c>
      <c r="R73" cm="1">
        <f t="array" ref="R73">_xlfn.LET(_xlpm.y, P73:P1071, _xlpm.x, O73:O1071, _xlpm.keep, ISNUMBER(_xlpm.y)*ISNUMBER(_xlpm.x), INTERCEPT(_xlfn._xlws.FILTER(_xlpm.y, _xlpm.keep), _xlfn._xlws.FILTER(_xlpm.x, _xlpm.keep)))</f>
        <v>-2.4367673710292301</v>
      </c>
      <c r="T73">
        <f t="shared" si="21"/>
        <v>-4.2637006765865015E-2</v>
      </c>
      <c r="U73">
        <f t="shared" si="22"/>
        <v>8.7444029243284316E-3</v>
      </c>
    </row>
    <row r="74" spans="1:21" x14ac:dyDescent="0.2">
      <c r="A74" s="10" t="s">
        <v>28</v>
      </c>
      <c r="B74" s="10">
        <v>587.73</v>
      </c>
      <c r="C74" s="10">
        <v>590.44000000000005</v>
      </c>
      <c r="D74">
        <f t="shared" si="13"/>
        <v>-5.4938448789270069</v>
      </c>
      <c r="E74">
        <f t="shared" si="10"/>
        <v>-5.8357024641746209</v>
      </c>
      <c r="F74">
        <f t="shared" si="11"/>
        <v>0.48876063422463734</v>
      </c>
      <c r="G74">
        <f t="shared" si="12"/>
        <v>0.69943764147440357</v>
      </c>
      <c r="J74">
        <f t="shared" si="14"/>
        <v>-5.3701047602643763</v>
      </c>
      <c r="K74">
        <f t="shared" si="15"/>
        <v>0.72774940284744716</v>
      </c>
      <c r="L74">
        <f t="shared" si="16"/>
        <v>-0.17003121978317765</v>
      </c>
      <c r="M74">
        <f t="shared" si="17"/>
        <v>-4.8581811957253462</v>
      </c>
      <c r="N74">
        <f t="shared" si="18"/>
        <v>-6.8132237326238956</v>
      </c>
      <c r="O74">
        <f t="shared" si="19"/>
        <v>-5.5946244145875426</v>
      </c>
      <c r="P74">
        <f t="shared" si="20"/>
        <v>0.10077953566053566</v>
      </c>
      <c r="Q74" cm="1">
        <f t="array" ref="Q74">_xlfn.LET(_xlpm.y, P74:P1072, _xlpm.x, O74:O1072, _xlpm.keep, ISNUMBER(_xlpm.y)*ISNUMBER(_xlpm.x), SLOPE(_xlfn._xlws.FILTER(_xlpm.y, _xlpm.keep), _xlfn._xlws.FILTER(_xlpm.x, _xlpm.keep)))</f>
        <v>-0.44478664794969386</v>
      </c>
      <c r="R74" cm="1">
        <f t="array" ref="R74">_xlfn.LET(_xlpm.y, P74:P1072, _xlpm.x, O74:O1072, _xlpm.keep, ISNUMBER(_xlpm.y)*ISNUMBER(_xlpm.x), INTERCEPT(_xlfn._xlws.FILTER(_xlpm.y, _xlpm.keep), _xlfn._xlws.FILTER(_xlpm.x, _xlpm.keep)))</f>
        <v>-2.4365909572018967</v>
      </c>
      <c r="T74">
        <f t="shared" si="21"/>
        <v>-6.3879997320719362E-3</v>
      </c>
      <c r="U74">
        <f t="shared" si="22"/>
        <v>0.10716753539260759</v>
      </c>
    </row>
    <row r="75" spans="1:21" x14ac:dyDescent="0.2">
      <c r="A75" s="10" t="s">
        <v>29</v>
      </c>
      <c r="B75" s="10">
        <v>591.15</v>
      </c>
      <c r="C75" s="10">
        <v>593.94000000000005</v>
      </c>
      <c r="D75">
        <f t="shared" si="13"/>
        <v>-5.5946244145875426</v>
      </c>
      <c r="E75">
        <f t="shared" si="10"/>
        <v>-5.8252734545738276</v>
      </c>
      <c r="F75">
        <f t="shared" si="11"/>
        <v>0.48708677417066365</v>
      </c>
      <c r="G75">
        <f t="shared" si="12"/>
        <v>0.47352761811075395</v>
      </c>
      <c r="J75">
        <f t="shared" si="14"/>
        <v>-5.3739930532291309</v>
      </c>
      <c r="K75">
        <f t="shared" si="15"/>
        <v>0.72966006744389167</v>
      </c>
      <c r="L75">
        <f t="shared" si="16"/>
        <v>-0.30237554609685069</v>
      </c>
      <c r="M75">
        <f t="shared" si="17"/>
        <v>-4.8510999062325002</v>
      </c>
      <c r="N75">
        <f t="shared" si="18"/>
        <v>-6.799447002915155</v>
      </c>
      <c r="O75">
        <f t="shared" si="19"/>
        <v>-5.6237365129339878</v>
      </c>
      <c r="P75">
        <f t="shared" si="20"/>
        <v>2.9112098346445237E-2</v>
      </c>
      <c r="Q75" cm="1">
        <f t="array" ref="Q75">_xlfn.LET(_xlpm.y, P75:P1073, _xlpm.x, O75:O1073, _xlpm.keep, ISNUMBER(_xlpm.y)*ISNUMBER(_xlpm.x), SLOPE(_xlfn._xlws.FILTER(_xlpm.y, _xlpm.keep), _xlfn._xlws.FILTER(_xlpm.x, _xlpm.keep)))</f>
        <v>-0.44471297341387517</v>
      </c>
      <c r="R75" cm="1">
        <f t="array" ref="R75">_xlfn.LET(_xlpm.y, P75:P1073, _xlpm.x, O75:O1073, _xlpm.keep, ISNUMBER(_xlpm.y)*ISNUMBER(_xlpm.x), INTERCEPT(_xlfn._xlws.FILTER(_xlpm.y, _xlpm.keep), _xlfn._xlws.FILTER(_xlpm.x, _xlpm.keep)))</f>
        <v>-2.4364642137090819</v>
      </c>
      <c r="T75">
        <f t="shared" si="21"/>
        <v>4.0832199536722236E-3</v>
      </c>
      <c r="U75">
        <f t="shared" si="22"/>
        <v>2.5028878392773013E-2</v>
      </c>
    </row>
    <row r="76" spans="1:21" x14ac:dyDescent="0.2">
      <c r="A76" s="10" t="s">
        <v>30</v>
      </c>
      <c r="B76" s="10">
        <v>579.11</v>
      </c>
      <c r="C76" s="10">
        <v>582</v>
      </c>
      <c r="D76">
        <f t="shared" si="13"/>
        <v>-5.6237365129339878</v>
      </c>
      <c r="E76">
        <f t="shared" si="10"/>
        <v>-5.8155793026825169</v>
      </c>
      <c r="F76">
        <f t="shared" si="11"/>
        <v>0.48517778131737566</v>
      </c>
      <c r="G76">
        <f t="shared" si="12"/>
        <v>0.39540720357727277</v>
      </c>
      <c r="J76">
        <f t="shared" si="14"/>
        <v>-5.3722937109241364</v>
      </c>
      <c r="K76">
        <f t="shared" si="15"/>
        <v>0.72937931695918945</v>
      </c>
      <c r="L76">
        <f t="shared" si="16"/>
        <v>-0.34473530598334778</v>
      </c>
      <c r="M76">
        <f t="shared" si="17"/>
        <v>-4.845223740047766</v>
      </c>
      <c r="N76">
        <f t="shared" si="18"/>
        <v>-6.7859348653172678</v>
      </c>
      <c r="O76">
        <f t="shared" si="19"/>
        <v>-5.4260596712435927</v>
      </c>
      <c r="P76">
        <f t="shared" si="20"/>
        <v>-0.19767684169039512</v>
      </c>
      <c r="Q76" cm="1">
        <f t="array" ref="Q76">_xlfn.LET(_xlpm.y, P76:P1074, _xlpm.x, O76:O1074, _xlpm.keep, ISNUMBER(_xlpm.y)*ISNUMBER(_xlpm.x), SLOPE(_xlfn._xlws.FILTER(_xlpm.y, _xlpm.keep), _xlfn._xlws.FILTER(_xlpm.x, _xlpm.keep)))</f>
        <v>-0.44477950232737812</v>
      </c>
      <c r="R76" cm="1">
        <f t="array" ref="R76">_xlfn.LET(_xlpm.y, P76:P1074, _xlpm.x, O76:O1074, _xlpm.keep, ISNUMBER(_xlpm.y)*ISNUMBER(_xlpm.x), INTERCEPT(_xlfn._xlws.FILTER(_xlpm.y, _xlpm.keep), _xlfn._xlws.FILTER(_xlpm.x, _xlpm.keep)))</f>
        <v>-2.436627392134358</v>
      </c>
      <c r="T76">
        <f t="shared" si="21"/>
        <v>-6.7018409736204321E-2</v>
      </c>
      <c r="U76">
        <f t="shared" si="22"/>
        <v>-0.1306584319541908</v>
      </c>
    </row>
    <row r="77" spans="1:21" x14ac:dyDescent="0.2">
      <c r="A77" s="10" t="s">
        <v>31</v>
      </c>
      <c r="B77" s="10">
        <v>583.09</v>
      </c>
      <c r="C77" s="10">
        <v>585.76</v>
      </c>
      <c r="D77">
        <f t="shared" si="13"/>
        <v>-5.4260596712435927</v>
      </c>
      <c r="E77">
        <f t="shared" si="10"/>
        <v>-5.8020870091376215</v>
      </c>
      <c r="F77">
        <f t="shared" si="11"/>
        <v>0.48455534761354108</v>
      </c>
      <c r="G77">
        <f t="shared" si="12"/>
        <v>0.77602556600805672</v>
      </c>
      <c r="J77">
        <f t="shared" si="14"/>
        <v>-5.3741076404403092</v>
      </c>
      <c r="K77">
        <f t="shared" si="15"/>
        <v>0.73028001028452039</v>
      </c>
      <c r="L77">
        <f t="shared" si="16"/>
        <v>-7.1139877953174058E-2</v>
      </c>
      <c r="M77">
        <f t="shared" si="17"/>
        <v>-4.8329763139105397</v>
      </c>
      <c r="N77">
        <f t="shared" si="18"/>
        <v>-6.7711977043647034</v>
      </c>
      <c r="O77">
        <f t="shared" si="19"/>
        <v>-5.5655253403266443</v>
      </c>
      <c r="P77">
        <f t="shared" si="20"/>
        <v>0.13946566908305158</v>
      </c>
      <c r="Q77" cm="1">
        <f t="array" ref="Q77">_xlfn.LET(_xlpm.y, P77:P1075, _xlpm.x, O77:O1075, _xlpm.keep, ISNUMBER(_xlpm.y)*ISNUMBER(_xlpm.x), SLOPE(_xlfn._xlws.FILTER(_xlpm.y, _xlpm.keep), _xlfn._xlws.FILTER(_xlpm.x, _xlpm.keep)))</f>
        <v>-0.44467481100739165</v>
      </c>
      <c r="R77" cm="1">
        <f t="array" ref="R77">_xlfn.LET(_xlpm.y, P77:P1075, _xlpm.x, O77:O1075, _xlpm.keep, ISNUMBER(_xlpm.y)*ISNUMBER(_xlpm.x), INTERCEPT(_xlfn._xlws.FILTER(_xlpm.y, _xlpm.keep), _xlfn._xlws.FILTER(_xlpm.x, _xlpm.keep)))</f>
        <v>-2.4350574633276763</v>
      </c>
      <c r="T77">
        <f t="shared" si="21"/>
        <v>-1.6854534834130686E-2</v>
      </c>
      <c r="U77">
        <f t="shared" si="22"/>
        <v>0.15632020391718227</v>
      </c>
    </row>
    <row r="78" spans="1:21" x14ac:dyDescent="0.2">
      <c r="A78" s="10" t="s">
        <v>32</v>
      </c>
      <c r="B78" s="10">
        <v>582.86</v>
      </c>
      <c r="C78" s="10">
        <v>585.66999999999996</v>
      </c>
      <c r="D78">
        <f t="shared" si="13"/>
        <v>-5.5655253403266443</v>
      </c>
      <c r="E78">
        <f t="shared" si="10"/>
        <v>-5.7917474004966873</v>
      </c>
      <c r="F78">
        <f t="shared" si="11"/>
        <v>0.48284243742063332</v>
      </c>
      <c r="G78">
        <f t="shared" si="12"/>
        <v>0.4685214940478965</v>
      </c>
      <c r="J78">
        <f t="shared" si="14"/>
        <v>-5.3786648586352861</v>
      </c>
      <c r="K78">
        <f t="shared" si="15"/>
        <v>0.7323104358994964</v>
      </c>
      <c r="L78">
        <f t="shared" si="16"/>
        <v>-0.25516566817983083</v>
      </c>
      <c r="M78">
        <f t="shared" si="17"/>
        <v>-4.8260625256554208</v>
      </c>
      <c r="N78">
        <f t="shared" si="18"/>
        <v>-6.7574322753379539</v>
      </c>
      <c r="O78">
        <f t="shared" si="19"/>
        <v>-5.5343017411951223</v>
      </c>
      <c r="P78">
        <f t="shared" si="20"/>
        <v>-3.1223599131521951E-2</v>
      </c>
      <c r="Q78" cm="1">
        <f t="array" ref="Q78">_xlfn.LET(_xlpm.y, P78:P1076, _xlpm.x, O78:O1076, _xlpm.keep, ISNUMBER(_xlpm.y)*ISNUMBER(_xlpm.x), SLOPE(_xlfn._xlws.FILTER(_xlpm.y, _xlpm.keep), _xlfn._xlws.FILTER(_xlpm.x, _xlpm.keep)))</f>
        <v>-0.44455972792389287</v>
      </c>
      <c r="R78" cm="1">
        <f t="array" ref="R78">_xlfn.LET(_xlpm.y, P78:P1076, _xlpm.x, O78:O1076, _xlpm.keep, ISNUMBER(_xlpm.y)*ISNUMBER(_xlpm.x), INTERCEPT(_xlfn._xlws.FILTER(_xlpm.y, _xlpm.keep), _xlfn._xlws.FILTER(_xlpm.x, _xlpm.keep)))</f>
        <v>-2.4350004061272341</v>
      </c>
      <c r="T78">
        <f t="shared" si="21"/>
        <v>-2.8085232188713727E-2</v>
      </c>
      <c r="U78">
        <f t="shared" si="22"/>
        <v>-3.1383669428082239E-3</v>
      </c>
    </row>
    <row r="79" spans="1:21" x14ac:dyDescent="0.2">
      <c r="A79" s="10" t="s">
        <v>33</v>
      </c>
      <c r="B79" s="10">
        <v>592.85</v>
      </c>
      <c r="C79" s="10">
        <v>595.57000000000005</v>
      </c>
      <c r="D79">
        <f t="shared" si="13"/>
        <v>-5.5343017411951223</v>
      </c>
      <c r="E79">
        <f t="shared" si="10"/>
        <v>-5.7781910468192867</v>
      </c>
      <c r="F79">
        <f t="shared" si="11"/>
        <v>0.4783669214144724</v>
      </c>
      <c r="G79">
        <f t="shared" si="12"/>
        <v>0.50983731254454978</v>
      </c>
      <c r="J79">
        <f t="shared" si="14"/>
        <v>-5.3783847211206703</v>
      </c>
      <c r="K79">
        <f t="shared" si="15"/>
        <v>0.73224478061193077</v>
      </c>
      <c r="L79">
        <f t="shared" si="16"/>
        <v>-0.21293018974359015</v>
      </c>
      <c r="M79">
        <f t="shared" si="17"/>
        <v>-4.8214572039903416</v>
      </c>
      <c r="N79">
        <f t="shared" si="18"/>
        <v>-6.7349248896482319</v>
      </c>
      <c r="O79">
        <f t="shared" si="19"/>
        <v>-5.7674819038140868</v>
      </c>
      <c r="P79">
        <f t="shared" si="20"/>
        <v>0.23318016261896446</v>
      </c>
      <c r="Q79" cm="1">
        <f t="array" ref="Q79">_xlfn.LET(_xlpm.y, P79:P1077, _xlpm.x, O79:O1077, _xlpm.keep, ISNUMBER(_xlpm.y)*ISNUMBER(_xlpm.x), SLOPE(_xlfn._xlws.FILTER(_xlpm.y, _xlpm.keep), _xlfn._xlws.FILTER(_xlpm.x, _xlpm.keep)))</f>
        <v>-0.44460313957545522</v>
      </c>
      <c r="R79" cm="1">
        <f t="array" ref="R79">_xlfn.LET(_xlpm.y, P79:P1077, _xlpm.x, O79:O1077, _xlpm.keep, ISNUMBER(_xlpm.y)*ISNUMBER(_xlpm.x), INTERCEPT(_xlfn._xlws.FILTER(_xlpm.y, _xlpm.keep), _xlfn._xlws.FILTER(_xlpm.x, _xlpm.keep)))</f>
        <v>-2.4349111171864126</v>
      </c>
      <c r="T79">
        <f t="shared" si="21"/>
        <v>5.5786451675630122E-2</v>
      </c>
      <c r="U79">
        <f t="shared" si="22"/>
        <v>0.17739371094333434</v>
      </c>
    </row>
    <row r="80" spans="1:21" x14ac:dyDescent="0.2">
      <c r="A80" s="10" t="s">
        <v>34</v>
      </c>
      <c r="B80" s="10">
        <v>594.85</v>
      </c>
      <c r="C80" s="10">
        <v>597.79</v>
      </c>
      <c r="D80">
        <f t="shared" si="13"/>
        <v>-5.7674819038140868</v>
      </c>
      <c r="E80">
        <f t="shared" si="10"/>
        <v>-5.7692098952709427</v>
      </c>
      <c r="F80">
        <f t="shared" si="11"/>
        <v>0.47331470640744389</v>
      </c>
      <c r="G80">
        <f t="shared" si="12"/>
        <v>3.6508298463231639E-3</v>
      </c>
      <c r="J80">
        <f t="shared" si="14"/>
        <v>-5.3803605426985346</v>
      </c>
      <c r="K80">
        <f t="shared" si="15"/>
        <v>0.73298853280071807</v>
      </c>
      <c r="L80">
        <f t="shared" si="16"/>
        <v>-0.52814108787811165</v>
      </c>
      <c r="M80">
        <f t="shared" si="17"/>
        <v>-4.822580482456055</v>
      </c>
      <c r="N80">
        <f t="shared" si="18"/>
        <v>-6.7158393080858305</v>
      </c>
      <c r="O80">
        <f t="shared" si="19"/>
        <v>-5.6630291461724482</v>
      </c>
      <c r="P80">
        <f t="shared" si="20"/>
        <v>-0.10445275764163853</v>
      </c>
      <c r="Q80" cm="1">
        <f t="array" ref="Q80">_xlfn.LET(_xlpm.y, P80:P1078, _xlpm.x, O80:O1078, _xlpm.keep, ISNUMBER(_xlpm.y)*ISNUMBER(_xlpm.x), SLOPE(_xlfn._xlws.FILTER(_xlpm.y, _xlpm.keep), _xlfn._xlws.FILTER(_xlpm.x, _xlpm.keep)))</f>
        <v>-0.4442172103986774</v>
      </c>
      <c r="R80" cm="1">
        <f t="array" ref="R80">_xlfn.LET(_xlpm.y, P80:P1078, _xlpm.x, O80:O1078, _xlpm.keep, ISNUMBER(_xlpm.y)*ISNUMBER(_xlpm.x), INTERCEPT(_xlfn._xlws.FILTER(_xlpm.y, _xlpm.keep), _xlfn._xlws.FILTER(_xlpm.x, _xlpm.keep)))</f>
        <v>-2.4334033464049525</v>
      </c>
      <c r="T80">
        <f t="shared" si="21"/>
        <v>1.8216237428914983E-2</v>
      </c>
      <c r="U80">
        <f t="shared" si="22"/>
        <v>-0.12266899507055351</v>
      </c>
    </row>
    <row r="81" spans="1:21" x14ac:dyDescent="0.2">
      <c r="A81" s="10" t="s">
        <v>35</v>
      </c>
      <c r="B81" s="10">
        <v>594.20000000000005</v>
      </c>
      <c r="C81" s="10">
        <v>597.04</v>
      </c>
      <c r="D81">
        <f t="shared" si="13"/>
        <v>-5.6630291461724482</v>
      </c>
      <c r="E81">
        <f t="shared" si="10"/>
        <v>-5.7578231767652976</v>
      </c>
      <c r="F81">
        <f t="shared" si="11"/>
        <v>0.46737858880994593</v>
      </c>
      <c r="G81">
        <f t="shared" si="12"/>
        <v>0.20282065302609809</v>
      </c>
      <c r="J81">
        <f t="shared" si="14"/>
        <v>-5.3792123970039745</v>
      </c>
      <c r="K81">
        <f t="shared" si="15"/>
        <v>0.73248478774686754</v>
      </c>
      <c r="L81">
        <f t="shared" si="16"/>
        <v>-0.38747118563581051</v>
      </c>
      <c r="M81">
        <f t="shared" si="17"/>
        <v>-4.8230659991454061</v>
      </c>
      <c r="N81">
        <f t="shared" si="18"/>
        <v>-6.6925803543851892</v>
      </c>
      <c r="O81">
        <f t="shared" si="19"/>
        <v>-5.5201122868439825</v>
      </c>
      <c r="P81">
        <f t="shared" si="20"/>
        <v>-0.14291685932846576</v>
      </c>
      <c r="Q81" cm="1">
        <f t="array" ref="Q81">_xlfn.LET(_xlpm.y, P81:P1079, _xlpm.x, O81:O1079, _xlpm.keep, ISNUMBER(_xlpm.y)*ISNUMBER(_xlpm.x), SLOPE(_xlfn._xlws.FILTER(_xlpm.y, _xlpm.keep), _xlfn._xlws.FILTER(_xlpm.x, _xlpm.keep)))</f>
        <v>-0.44466904786315642</v>
      </c>
      <c r="R81" cm="1">
        <f t="array" ref="R81">_xlfn.LET(_xlpm.y, P81:P1079, _xlpm.x, O81:O1079, _xlpm.keep, ISNUMBER(_xlpm.y)*ISNUMBER(_xlpm.x), INTERCEPT(_xlfn._xlws.FILTER(_xlpm.y, _xlpm.keep), _xlfn._xlws.FILTER(_xlpm.x, _xlpm.keep)))</f>
        <v>-2.4347833965359751</v>
      </c>
      <c r="T81">
        <f t="shared" si="21"/>
        <v>-3.3188982937404354E-2</v>
      </c>
      <c r="U81">
        <f t="shared" si="22"/>
        <v>-0.10972787639106141</v>
      </c>
    </row>
    <row r="82" spans="1:21" x14ac:dyDescent="0.2">
      <c r="A82" s="10" t="s">
        <v>36</v>
      </c>
      <c r="B82" s="10">
        <v>590.46</v>
      </c>
      <c r="C82" s="10">
        <v>593.17999999999995</v>
      </c>
      <c r="D82">
        <f t="shared" si="13"/>
        <v>-5.5201122868439825</v>
      </c>
      <c r="E82">
        <f t="shared" si="10"/>
        <v>-5.7471223558399682</v>
      </c>
      <c r="F82">
        <f t="shared" si="11"/>
        <v>0.46530960115299569</v>
      </c>
      <c r="G82">
        <f t="shared" si="12"/>
        <v>0.48786886931512918</v>
      </c>
      <c r="J82">
        <f t="shared" si="14"/>
        <v>-5.3798676200316473</v>
      </c>
      <c r="K82">
        <f t="shared" si="15"/>
        <v>0.73277591002910636</v>
      </c>
      <c r="L82">
        <f t="shared" si="16"/>
        <v>-0.19138820598887393</v>
      </c>
      <c r="M82">
        <f t="shared" si="17"/>
        <v>-4.8165031535339766</v>
      </c>
      <c r="N82">
        <f t="shared" si="18"/>
        <v>-6.6777415581459598</v>
      </c>
      <c r="O82">
        <f t="shared" si="19"/>
        <v>-5.4728949572967167</v>
      </c>
      <c r="P82">
        <f t="shared" si="20"/>
        <v>-4.7217329547265763E-2</v>
      </c>
      <c r="Q82" cm="1">
        <f t="array" ref="Q82">_xlfn.LET(_xlpm.y, P82:P1080, _xlpm.x, O82:O1080, _xlpm.keep, ISNUMBER(_xlpm.y)*ISNUMBER(_xlpm.x), SLOPE(_xlfn._xlws.FILTER(_xlpm.y, _xlpm.keep), _xlfn._xlws.FILTER(_xlpm.x, _xlpm.keep)))</f>
        <v>-0.44477158002042311</v>
      </c>
      <c r="R82" cm="1">
        <f t="array" ref="R82">_xlfn.LET(_xlpm.y, P82:P1080, _xlpm.x, O82:O1080, _xlpm.keep, ISNUMBER(_xlpm.y)*ISNUMBER(_xlpm.x), INTERCEPT(_xlfn._xlws.FILTER(_xlpm.y, _xlpm.keep), _xlfn._xlws.FILTER(_xlpm.x, _xlpm.keep)))</f>
        <v>-2.4343868495540972</v>
      </c>
      <c r="T82">
        <f t="shared" si="21"/>
        <v>-5.0172404220878208E-2</v>
      </c>
      <c r="U82">
        <f t="shared" si="22"/>
        <v>2.9550746736124456E-3</v>
      </c>
    </row>
    <row r="83" spans="1:21" x14ac:dyDescent="0.2">
      <c r="A83" s="10" t="s">
        <v>37</v>
      </c>
      <c r="B83" s="10">
        <v>587.59</v>
      </c>
      <c r="C83" s="10">
        <v>590.28</v>
      </c>
      <c r="D83">
        <f t="shared" si="13"/>
        <v>-5.4728949572967167</v>
      </c>
      <c r="E83">
        <f t="shared" si="10"/>
        <v>-5.736136815903448</v>
      </c>
      <c r="F83">
        <f t="shared" si="11"/>
        <v>0.46384678128904144</v>
      </c>
      <c r="G83">
        <f t="shared" si="12"/>
        <v>0.56751899382631443</v>
      </c>
      <c r="J83">
        <f t="shared" si="14"/>
        <v>-5.3811171252807988</v>
      </c>
      <c r="K83">
        <f t="shared" si="15"/>
        <v>0.73314480422913275</v>
      </c>
      <c r="L83">
        <f t="shared" si="16"/>
        <v>-0.12518377200042768</v>
      </c>
      <c r="M83">
        <f t="shared" si="17"/>
        <v>-4.8084432533253647</v>
      </c>
      <c r="N83">
        <f t="shared" si="18"/>
        <v>-6.6638303784815314</v>
      </c>
      <c r="O83">
        <f t="shared" si="19"/>
        <v>-5.8808763738326206</v>
      </c>
      <c r="P83">
        <f t="shared" si="20"/>
        <v>0.40798141653590392</v>
      </c>
      <c r="Q83" cm="1">
        <f t="array" ref="Q83">_xlfn.LET(_xlpm.y, P83:P1081, _xlpm.x, O83:O1081, _xlpm.keep, ISNUMBER(_xlpm.y)*ISNUMBER(_xlpm.x), SLOPE(_xlfn._xlws.FILTER(_xlpm.y, _xlpm.keep), _xlfn._xlws.FILTER(_xlpm.x, _xlpm.keep)))</f>
        <v>-0.44477333669119712</v>
      </c>
      <c r="R83" cm="1">
        <f t="array" ref="R83">_xlfn.LET(_xlpm.y, P83:P1081, _xlpm.x, O83:O1081, _xlpm.keep, ISNUMBER(_xlpm.y)*ISNUMBER(_xlpm.x), INTERCEPT(_xlfn._xlws.FILTER(_xlpm.y, _xlpm.keep), _xlfn._xlws.FILTER(_xlpm.x, _xlpm.keep)))</f>
        <v>-2.4341182417301543</v>
      </c>
      <c r="T83">
        <f t="shared" si="21"/>
        <v>9.6572876363481441E-2</v>
      </c>
      <c r="U83">
        <f t="shared" si="22"/>
        <v>0.31140854017242248</v>
      </c>
    </row>
    <row r="84" spans="1:21" x14ac:dyDescent="0.2">
      <c r="A84" s="10" t="s">
        <v>38</v>
      </c>
      <c r="B84" s="10">
        <v>586.84</v>
      </c>
      <c r="C84" s="10">
        <v>589.94000000000005</v>
      </c>
      <c r="D84">
        <f t="shared" si="13"/>
        <v>-5.8808763738326206</v>
      </c>
      <c r="E84">
        <f t="shared" si="10"/>
        <v>-5.7316586328601966</v>
      </c>
      <c r="F84">
        <f t="shared" si="11"/>
        <v>0.4610764456380203</v>
      </c>
      <c r="G84">
        <f t="shared" si="12"/>
        <v>-0.32362906928794011</v>
      </c>
      <c r="J84">
        <f t="shared" si="14"/>
        <v>-5.3834081896012718</v>
      </c>
      <c r="K84">
        <f t="shared" si="15"/>
        <v>0.73386323849794288</v>
      </c>
      <c r="L84">
        <f t="shared" si="16"/>
        <v>-0.67787587405189709</v>
      </c>
      <c r="M84">
        <f t="shared" si="17"/>
        <v>-4.8095057415841556</v>
      </c>
      <c r="N84">
        <f t="shared" si="18"/>
        <v>-6.6538115241362377</v>
      </c>
      <c r="O84">
        <f t="shared" si="19"/>
        <v>-5.4757628207343032</v>
      </c>
      <c r="P84">
        <f t="shared" si="20"/>
        <v>-0.40511355309831742</v>
      </c>
      <c r="Q84" cm="1">
        <f t="array" ref="Q84">_xlfn.LET(_xlpm.y, P84:P1082, _xlpm.x, O84:O1082, _xlpm.keep, ISNUMBER(_xlpm.y)*ISNUMBER(_xlpm.x), SLOPE(_xlfn._xlws.FILTER(_xlpm.y, _xlpm.keep), _xlfn._xlws.FILTER(_xlpm.x, _xlpm.keep)))</f>
        <v>-0.44359548881900779</v>
      </c>
      <c r="R84" cm="1">
        <f t="array" ref="R84">_xlfn.LET(_xlpm.y, P84:P1082, _xlpm.x, O84:O1082, _xlpm.keep, ISNUMBER(_xlpm.y)*ISNUMBER(_xlpm.x), INTERCEPT(_xlfn._xlws.FILTER(_xlpm.y, _xlpm.keep), _xlfn._xlws.FILTER(_xlpm.x, _xlpm.keep)))</f>
        <v>-2.4290262631272497</v>
      </c>
      <c r="T84">
        <f t="shared" si="21"/>
        <v>-4.9140873352635284E-2</v>
      </c>
      <c r="U84">
        <f t="shared" si="22"/>
        <v>-0.35597267974568214</v>
      </c>
    </row>
    <row r="85" spans="1:21" x14ac:dyDescent="0.2">
      <c r="A85" s="9">
        <v>45996</v>
      </c>
      <c r="B85" s="10">
        <v>582.99</v>
      </c>
      <c r="C85" s="10">
        <v>585.71</v>
      </c>
      <c r="D85">
        <f t="shared" si="13"/>
        <v>-5.4757628207343032</v>
      </c>
      <c r="E85">
        <f t="shared" si="10"/>
        <v>-5.7189045075821037</v>
      </c>
      <c r="F85">
        <f t="shared" si="11"/>
        <v>0.4573168111458214</v>
      </c>
      <c r="G85">
        <f t="shared" si="12"/>
        <v>0.53167012653351065</v>
      </c>
      <c r="J85">
        <f t="shared" si="14"/>
        <v>-5.3817615281592586</v>
      </c>
      <c r="K85">
        <f t="shared" si="15"/>
        <v>0.7329587582592153</v>
      </c>
      <c r="L85">
        <f t="shared" si="16"/>
        <v>-0.12824908839113772</v>
      </c>
      <c r="M85">
        <f t="shared" si="17"/>
        <v>-4.8042708852904612</v>
      </c>
      <c r="N85">
        <f t="shared" si="18"/>
        <v>-6.6335381298737461</v>
      </c>
      <c r="O85">
        <f t="shared" si="19"/>
        <v>-5.1940282889822811</v>
      </c>
      <c r="P85">
        <f t="shared" si="20"/>
        <v>-0.28173453175202212</v>
      </c>
      <c r="Q85" cm="1">
        <f t="array" ref="Q85">_xlfn.LET(_xlpm.y, P85:P1083, _xlpm.x, O85:O1083, _xlpm.keep, ISNUMBER(_xlpm.y)*ISNUMBER(_xlpm.x), SLOPE(_xlfn._xlws.FILTER(_xlpm.y, _xlpm.keep), _xlfn._xlws.FILTER(_xlpm.x, _xlpm.keep)))</f>
        <v>-0.44363799632092349</v>
      </c>
      <c r="R85" cm="1">
        <f t="array" ref="R85">_xlfn.LET(_xlpm.y, P85:P1083, _xlpm.x, O85:O1083, _xlpm.keep, ISNUMBER(_xlpm.y)*ISNUMBER(_xlpm.x), INTERCEPT(_xlfn._xlws.FILTER(_xlpm.y, _xlpm.keep), _xlfn._xlws.FILTER(_xlpm.x, _xlpm.keep)))</f>
        <v>-2.4268328554171972</v>
      </c>
      <c r="T85">
        <f t="shared" si="21"/>
        <v>-0.15047689317258528</v>
      </c>
      <c r="U85">
        <f t="shared" si="22"/>
        <v>-0.13125763857943684</v>
      </c>
    </row>
    <row r="86" spans="1:21" x14ac:dyDescent="0.2">
      <c r="A86" s="9">
        <v>45905</v>
      </c>
      <c r="B86" s="10">
        <v>564.34</v>
      </c>
      <c r="C86" s="10">
        <v>566.89</v>
      </c>
      <c r="D86">
        <f t="shared" si="13"/>
        <v>-5.1940282889822811</v>
      </c>
      <c r="E86">
        <f t="shared" si="10"/>
        <v>-5.7044201742153762</v>
      </c>
      <c r="F86">
        <f t="shared" si="11"/>
        <v>0.45998574209567428</v>
      </c>
      <c r="G86">
        <f t="shared" si="12"/>
        <v>1.1095819685796622</v>
      </c>
      <c r="J86">
        <f t="shared" si="14"/>
        <v>-5.3836153393858028</v>
      </c>
      <c r="K86">
        <f t="shared" si="15"/>
        <v>0.73347964204191818</v>
      </c>
      <c r="L86">
        <f t="shared" si="16"/>
        <v>0.2584762269280364</v>
      </c>
      <c r="M86">
        <f t="shared" si="17"/>
        <v>-4.7844486900240275</v>
      </c>
      <c r="N86">
        <f t="shared" si="18"/>
        <v>-6.6243916584067248</v>
      </c>
      <c r="O86">
        <f t="shared" si="19"/>
        <v>-4.916640573465429</v>
      </c>
      <c r="P86">
        <f t="shared" si="20"/>
        <v>-0.27738771551685204</v>
      </c>
      <c r="Q86" cm="1">
        <f t="array" ref="Q86">_xlfn.LET(_xlpm.y, P86:P1084, _xlpm.x, O86:O1084, _xlpm.keep, ISNUMBER(_xlpm.y)*ISNUMBER(_xlpm.x), SLOPE(_xlfn._xlws.FILTER(_xlpm.y, _xlpm.keep), _xlfn._xlws.FILTER(_xlpm.x, _xlpm.keep)))</f>
        <v>-0.44308664446834911</v>
      </c>
      <c r="R86" cm="1">
        <f t="array" ref="R86">_xlfn.LET(_xlpm.y, P86:P1084, _xlpm.x, O86:O1084, _xlpm.keep, ISNUMBER(_xlpm.y)*ISNUMBER(_xlpm.x), INTERCEPT(_xlfn._xlws.FILTER(_xlpm.y, _xlpm.keep), _xlfn._xlws.FILTER(_xlpm.x, _xlpm.keep)))</f>
        <v>-2.4228586180279166</v>
      </c>
      <c r="T86">
        <f t="shared" si="21"/>
        <v>-0.25024942322995081</v>
      </c>
      <c r="U86">
        <f t="shared" si="22"/>
        <v>-2.7138292286901233E-2</v>
      </c>
    </row>
    <row r="87" spans="1:21" x14ac:dyDescent="0.2">
      <c r="A87" s="9">
        <v>45874</v>
      </c>
      <c r="B87" s="10">
        <v>565.05999999999995</v>
      </c>
      <c r="C87" s="10">
        <v>567.33000000000004</v>
      </c>
      <c r="D87">
        <f t="shared" si="13"/>
        <v>-4.916640573465429</v>
      </c>
      <c r="E87">
        <f t="shared" si="10"/>
        <v>-5.683441476216391</v>
      </c>
      <c r="F87">
        <f t="shared" si="11"/>
        <v>0.46679632650350933</v>
      </c>
      <c r="G87">
        <f t="shared" si="12"/>
        <v>1.6426883829498113</v>
      </c>
      <c r="J87">
        <f t="shared" si="14"/>
        <v>-5.389096687797359</v>
      </c>
      <c r="K87">
        <f t="shared" si="15"/>
        <v>0.73450796875234059</v>
      </c>
      <c r="L87">
        <f t="shared" si="16"/>
        <v>0.64322803077883473</v>
      </c>
      <c r="M87">
        <f t="shared" si="17"/>
        <v>-4.7498488232093727</v>
      </c>
      <c r="N87">
        <f t="shared" si="18"/>
        <v>-6.6170341292234092</v>
      </c>
      <c r="O87">
        <f t="shared" si="19"/>
        <v>-5.2455048171934777</v>
      </c>
      <c r="P87">
        <f t="shared" si="20"/>
        <v>0.32886424372804868</v>
      </c>
      <c r="Q87" cm="1">
        <f t="array" ref="Q87">_xlfn.LET(_xlpm.y, P87:P1085, _xlpm.x, O87:O1085, _xlpm.keep, ISNUMBER(_xlpm.y)*ISNUMBER(_xlpm.x), SLOPE(_xlfn._xlws.FILTER(_xlpm.y, _xlpm.keep), _xlfn._xlws.FILTER(_xlpm.x, _xlpm.keep)))</f>
        <v>-0.44285457406637424</v>
      </c>
      <c r="R87" cm="1">
        <f t="array" ref="R87">_xlfn.LET(_xlpm.y, P87:P1085, _xlpm.x, O87:O1085, _xlpm.keep, ISNUMBER(_xlpm.y)*ISNUMBER(_xlpm.x), INTERCEPT(_xlfn._xlws.FILTER(_xlpm.y, _xlpm.keep), _xlfn._xlws.FILTER(_xlpm.x, _xlpm.keep)))</f>
        <v>-2.4213884688221503</v>
      </c>
      <c r="T87">
        <f t="shared" si="21"/>
        <v>-0.13196149695674819</v>
      </c>
      <c r="U87">
        <f t="shared" si="22"/>
        <v>0.46082574068479687</v>
      </c>
    </row>
    <row r="88" spans="1:21" x14ac:dyDescent="0.2">
      <c r="A88" s="9">
        <v>45843</v>
      </c>
      <c r="B88" s="10">
        <v>561.15</v>
      </c>
      <c r="C88" s="10">
        <v>563.77</v>
      </c>
      <c r="D88">
        <f t="shared" si="13"/>
        <v>-5.2455048171934777</v>
      </c>
      <c r="E88">
        <f t="shared" si="10"/>
        <v>-5.6701420509282796</v>
      </c>
      <c r="F88">
        <f t="shared" si="11"/>
        <v>0.46773136342488614</v>
      </c>
      <c r="G88">
        <f t="shared" si="12"/>
        <v>0.90786564028006467</v>
      </c>
      <c r="J88">
        <f t="shared" si="14"/>
        <v>-5.3955340033833474</v>
      </c>
      <c r="K88">
        <f t="shared" si="15"/>
        <v>0.73371712987164805</v>
      </c>
      <c r="L88">
        <f t="shared" si="16"/>
        <v>0.20447823838611331</v>
      </c>
      <c r="M88">
        <f t="shared" si="17"/>
        <v>-4.734679324078507</v>
      </c>
      <c r="N88">
        <f t="shared" si="18"/>
        <v>-6.6056047777780522</v>
      </c>
      <c r="O88">
        <f t="shared" si="19"/>
        <v>-5.3522652844726508</v>
      </c>
      <c r="P88">
        <f t="shared" si="20"/>
        <v>0.1067604672791731</v>
      </c>
      <c r="Q88" cm="1">
        <f t="array" ref="Q88">_xlfn.LET(_xlpm.y, P88:P1086, _xlpm.x, O88:O1086, _xlpm.keep, ISNUMBER(_xlpm.y)*ISNUMBER(_xlpm.x), SLOPE(_xlfn._xlws.FILTER(_xlpm.y, _xlpm.keep), _xlfn._xlws.FILTER(_xlpm.x, _xlpm.keep)))</f>
        <v>-0.44408860312289189</v>
      </c>
      <c r="R88" cm="1">
        <f t="array" ref="R88">_xlfn.LET(_xlpm.y, P88:P1086, _xlpm.x, O88:O1086, _xlpm.keep, ISNUMBER(_xlpm.y)*ISNUMBER(_xlpm.x), INTERCEPT(_xlfn._xlws.FILTER(_xlpm.y, _xlpm.keep), _xlfn._xlws.FILTER(_xlpm.x, _xlpm.keep)))</f>
        <v>-2.430748524694204</v>
      </c>
      <c r="T88">
        <f t="shared" si="21"/>
        <v>-9.3561231426955604E-2</v>
      </c>
      <c r="U88">
        <f t="shared" si="22"/>
        <v>0.2003216987061287</v>
      </c>
    </row>
    <row r="89" spans="1:21" x14ac:dyDescent="0.2">
      <c r="A89" s="9">
        <v>45813</v>
      </c>
      <c r="B89" s="10">
        <v>558.79999999999995</v>
      </c>
      <c r="C89" s="10">
        <v>561.54</v>
      </c>
      <c r="D89">
        <f t="shared" si="13"/>
        <v>-5.3522652844726508</v>
      </c>
      <c r="E89">
        <f t="shared" si="10"/>
        <v>-5.6607306390447683</v>
      </c>
      <c r="F89">
        <f t="shared" si="11"/>
        <v>0.46836176925893019</v>
      </c>
      <c r="G89">
        <f t="shared" si="12"/>
        <v>0.65860489651021181</v>
      </c>
      <c r="J89">
        <f t="shared" si="14"/>
        <v>-5.3991551510944955</v>
      </c>
      <c r="K89">
        <f t="shared" si="15"/>
        <v>0.73404268646188364</v>
      </c>
      <c r="L89">
        <f t="shared" si="16"/>
        <v>6.3878937133555275E-2</v>
      </c>
      <c r="M89">
        <f t="shared" si="17"/>
        <v>-4.724007100526908</v>
      </c>
      <c r="N89">
        <f t="shared" si="18"/>
        <v>-6.5974541775626285</v>
      </c>
      <c r="O89">
        <f t="shared" si="19"/>
        <v>-5.2997536416463618</v>
      </c>
      <c r="P89">
        <f t="shared" si="20"/>
        <v>-5.2511642826289062E-2</v>
      </c>
      <c r="Q89" cm="1">
        <f t="array" ref="Q89">_xlfn.LET(_xlpm.y, P89:P1087, _xlpm.x, O89:O1087, _xlpm.keep, ISNUMBER(_xlpm.y)*ISNUMBER(_xlpm.x), SLOPE(_xlfn._xlws.FILTER(_xlpm.y, _xlpm.keep), _xlfn._xlws.FILTER(_xlpm.x, _xlpm.keep)))</f>
        <v>-0.44433714819459852</v>
      </c>
      <c r="R89" cm="1">
        <f t="array" ref="R89">_xlfn.LET(_xlpm.y, P89:P1087, _xlpm.x, O89:O1087, _xlpm.keep, ISNUMBER(_xlpm.y)*ISNUMBER(_xlpm.x), INTERCEPT(_xlfn._xlws.FILTER(_xlpm.y, _xlpm.keep), _xlfn._xlws.FILTER(_xlpm.x, _xlpm.keep)))</f>
        <v>-2.4330946503980058</v>
      </c>
      <c r="T89">
        <f t="shared" si="21"/>
        <v>-0.11244894407308137</v>
      </c>
      <c r="U89">
        <f t="shared" si="22"/>
        <v>5.9937301246792307E-2</v>
      </c>
    </row>
    <row r="90" spans="1:21" x14ac:dyDescent="0.2">
      <c r="A90" s="9">
        <v>45782</v>
      </c>
      <c r="B90" s="10">
        <v>563.51</v>
      </c>
      <c r="C90" s="10">
        <v>566.16999999999996</v>
      </c>
      <c r="D90">
        <f t="shared" si="13"/>
        <v>-5.2997536416463618</v>
      </c>
      <c r="E90">
        <f t="shared" si="10"/>
        <v>-5.6512631272069109</v>
      </c>
      <c r="F90">
        <f t="shared" si="11"/>
        <v>0.46984398619696377</v>
      </c>
      <c r="G90">
        <f t="shared" si="12"/>
        <v>0.74814086353590681</v>
      </c>
      <c r="J90">
        <f t="shared" si="14"/>
        <v>-5.4027805363725934</v>
      </c>
      <c r="K90">
        <f t="shared" si="15"/>
        <v>0.73488300501130854</v>
      </c>
      <c r="L90">
        <f t="shared" si="16"/>
        <v>0.14019496167916717</v>
      </c>
      <c r="M90">
        <f t="shared" si="17"/>
        <v>-4.7115751548129836</v>
      </c>
      <c r="N90">
        <f t="shared" si="18"/>
        <v>-6.5909510996008382</v>
      </c>
      <c r="O90">
        <f t="shared" si="19"/>
        <v>-5.2385739639447593</v>
      </c>
      <c r="P90">
        <f t="shared" si="20"/>
        <v>-6.1179677701602486E-2</v>
      </c>
      <c r="Q90" cm="1">
        <f t="array" ref="Q90">_xlfn.LET(_xlpm.y, P90:P1088, _xlpm.x, O90:O1088, _xlpm.keep, ISNUMBER(_xlpm.y)*ISNUMBER(_xlpm.x), SLOPE(_xlfn._xlws.FILTER(_xlpm.y, _xlpm.keep), _xlfn._xlws.FILTER(_xlpm.x, _xlpm.keep)))</f>
        <v>-0.44439437678244847</v>
      </c>
      <c r="R90" cm="1">
        <f t="array" ref="R90">_xlfn.LET(_xlpm.y, P90:P1088, _xlpm.x, O90:O1088, _xlpm.keep, ISNUMBER(_xlpm.y)*ISNUMBER(_xlpm.x), INTERCEPT(_xlfn._xlws.FILTER(_xlpm.y, _xlpm.keep), _xlfn._xlws.FILTER(_xlpm.x, _xlpm.keep)))</f>
        <v>-2.4335666892510237</v>
      </c>
      <c r="T90">
        <f t="shared" si="21"/>
        <v>-0.13445442914299321</v>
      </c>
      <c r="U90">
        <f t="shared" si="22"/>
        <v>7.3274751441390729E-2</v>
      </c>
    </row>
    <row r="91" spans="1:21" x14ac:dyDescent="0.2">
      <c r="A91" s="9">
        <v>45693</v>
      </c>
      <c r="B91" s="10">
        <v>566.76</v>
      </c>
      <c r="C91" s="10">
        <v>569.34</v>
      </c>
      <c r="D91">
        <f t="shared" si="13"/>
        <v>-5.2385739639447593</v>
      </c>
      <c r="E91">
        <f t="shared" si="10"/>
        <v>-5.6366843607974833</v>
      </c>
      <c r="F91">
        <f t="shared" si="11"/>
        <v>0.46883430642526386</v>
      </c>
      <c r="G91">
        <f t="shared" si="12"/>
        <v>0.84914945727459501</v>
      </c>
      <c r="J91">
        <f t="shared" si="14"/>
        <v>-5.406380560618457</v>
      </c>
      <c r="K91">
        <f t="shared" si="15"/>
        <v>0.73543199533537529</v>
      </c>
      <c r="L91">
        <f t="shared" si="16"/>
        <v>0.22817418570043815</v>
      </c>
      <c r="M91">
        <f t="shared" si="17"/>
        <v>-4.6990157479469552</v>
      </c>
      <c r="N91">
        <f t="shared" si="18"/>
        <v>-6.5743529736480113</v>
      </c>
      <c r="O91">
        <f t="shared" si="19"/>
        <v>-5.2497123700914017</v>
      </c>
      <c r="P91">
        <f t="shared" si="20"/>
        <v>1.113840614664241E-2</v>
      </c>
      <c r="Q91" cm="1">
        <f t="array" ref="Q91">_xlfn.LET(_xlpm.y, P91:P1089, _xlpm.x, O91:O1089, _xlpm.keep, ISNUMBER(_xlpm.y)*ISNUMBER(_xlpm.x), SLOPE(_xlfn._xlws.FILTER(_xlpm.y, _xlpm.keep), _xlfn._xlws.FILTER(_xlpm.x, _xlpm.keep)))</f>
        <v>-0.4445285165304193</v>
      </c>
      <c r="R91" cm="1">
        <f t="array" ref="R91">_xlfn.LET(_xlpm.y, P91:P1089, _xlpm.x, O91:O1089, _xlpm.keep, ISNUMBER(_xlpm.y)*ISNUMBER(_xlpm.x), INTERCEPT(_xlfn._xlws.FILTER(_xlpm.y, _xlpm.keep), _xlfn._xlws.FILTER(_xlpm.x, _xlpm.keep)))</f>
        <v>-2.4345771263072167</v>
      </c>
      <c r="T91">
        <f t="shared" si="21"/>
        <v>-0.13044809829309845</v>
      </c>
      <c r="U91">
        <f t="shared" si="22"/>
        <v>0.14158650443974086</v>
      </c>
    </row>
    <row r="92" spans="1:21" x14ac:dyDescent="0.2">
      <c r="A92" s="9">
        <v>45662</v>
      </c>
      <c r="B92" s="10">
        <v>558.47</v>
      </c>
      <c r="C92" s="10">
        <v>561.11</v>
      </c>
      <c r="D92">
        <f t="shared" si="13"/>
        <v>-5.2497123700914017</v>
      </c>
      <c r="E92">
        <f t="shared" si="10"/>
        <v>-5.6207031688393654</v>
      </c>
      <c r="F92">
        <f t="shared" si="11"/>
        <v>0.46533904441321444</v>
      </c>
      <c r="G92">
        <f t="shared" si="12"/>
        <v>0.7972483787939556</v>
      </c>
      <c r="J92">
        <f t="shared" si="14"/>
        <v>-5.409761345868719</v>
      </c>
      <c r="K92">
        <f t="shared" si="15"/>
        <v>0.73558657814065631</v>
      </c>
      <c r="L92">
        <f t="shared" si="16"/>
        <v>0.21758006539743219</v>
      </c>
      <c r="M92">
        <f t="shared" si="17"/>
        <v>-4.6900250800129362</v>
      </c>
      <c r="N92">
        <f t="shared" si="18"/>
        <v>-6.5513812576657946</v>
      </c>
      <c r="O92">
        <f t="shared" si="19"/>
        <v>-6.0110107879970656</v>
      </c>
      <c r="P92">
        <f t="shared" si="20"/>
        <v>0.76129841790566388</v>
      </c>
      <c r="Q92" cm="1">
        <f t="array" ref="Q92">_xlfn.LET(_xlpm.y, P92:P1090, _xlpm.x, O92:O1090, _xlpm.keep, ISNUMBER(_xlpm.y)*ISNUMBER(_xlpm.x), SLOPE(_xlfn._xlws.FILTER(_xlpm.y, _xlpm.keep), _xlfn._xlws.FILTER(_xlpm.x, _xlpm.keep)))</f>
        <v>-0.44485355793950437</v>
      </c>
      <c r="R92" cm="1">
        <f t="array" ref="R92">_xlfn.LET(_xlpm.y, P92:P1090, _xlpm.x, O92:O1090, _xlpm.keep, ISNUMBER(_xlpm.y)*ISNUMBER(_xlpm.x), INTERCEPT(_xlfn._xlws.FILTER(_xlpm.y, _xlpm.keep), _xlfn._xlws.FILTER(_xlpm.x, _xlpm.keep)))</f>
        <v>-2.4370583014898357</v>
      </c>
      <c r="T92">
        <f t="shared" si="21"/>
        <v>0.14338042775243576</v>
      </c>
      <c r="U92">
        <f t="shared" si="22"/>
        <v>0.61791799015322812</v>
      </c>
    </row>
    <row r="93" spans="1:21" x14ac:dyDescent="0.2">
      <c r="A93" s="10" t="s">
        <v>39</v>
      </c>
      <c r="B93" s="10">
        <v>554.54</v>
      </c>
      <c r="C93" s="10">
        <v>557.96</v>
      </c>
      <c r="D93">
        <f t="shared" si="13"/>
        <v>-6.0110107879970656</v>
      </c>
      <c r="E93">
        <f t="shared" si="10"/>
        <v>-5.6199265462548942</v>
      </c>
      <c r="F93">
        <f t="shared" si="11"/>
        <v>0.46463587058056999</v>
      </c>
      <c r="G93">
        <f t="shared" si="12"/>
        <v>-0.84170049388030532</v>
      </c>
      <c r="J93">
        <f t="shared" si="14"/>
        <v>-5.4119206979292933</v>
      </c>
      <c r="K93">
        <f t="shared" si="15"/>
        <v>0.73549312538566702</v>
      </c>
      <c r="L93">
        <f t="shared" si="16"/>
        <v>-0.81454206625470527</v>
      </c>
      <c r="M93">
        <f t="shared" si="17"/>
        <v>-4.6906548050937538</v>
      </c>
      <c r="N93">
        <f t="shared" si="18"/>
        <v>-6.5491982874160346</v>
      </c>
      <c r="O93">
        <f t="shared" si="19"/>
        <v>-5.2150144077063487</v>
      </c>
      <c r="P93">
        <f t="shared" si="20"/>
        <v>-0.79599638029071684</v>
      </c>
      <c r="Q93" cm="1">
        <f t="array" ref="Q93">_xlfn.LET(_xlpm.y, P93:P1091, _xlpm.x, O93:O1091, _xlpm.keep, ISNUMBER(_xlpm.y)*ISNUMBER(_xlpm.x), SLOPE(_xlfn._xlws.FILTER(_xlpm.y, _xlpm.keep), _xlfn._xlws.FILTER(_xlpm.x, _xlpm.keep)))</f>
        <v>-0.4412791625832414</v>
      </c>
      <c r="R93" cm="1">
        <f t="array" ref="R93">_xlfn.LET(_xlpm.y, P93:P1091, _xlpm.x, O93:O1091, _xlpm.keep, ISNUMBER(_xlpm.y)*ISNUMBER(_xlpm.x), INTERCEPT(_xlfn._xlws.FILTER(_xlpm.y, _xlpm.keep), _xlfn._xlws.FILTER(_xlpm.x, _xlpm.keep)))</f>
        <v>-2.4207855930506548</v>
      </c>
      <c r="T93">
        <f t="shared" si="21"/>
        <v>-0.14292847612288617</v>
      </c>
      <c r="U93">
        <f t="shared" si="22"/>
        <v>-0.65306790416783067</v>
      </c>
    </row>
    <row r="94" spans="1:21" x14ac:dyDescent="0.2">
      <c r="A94" s="10" t="s">
        <v>40</v>
      </c>
      <c r="B94" s="10">
        <v>554.32000000000005</v>
      </c>
      <c r="C94" s="10">
        <v>556.95000000000005</v>
      </c>
      <c r="D94">
        <f t="shared" si="13"/>
        <v>-5.2150144077063487</v>
      </c>
      <c r="E94">
        <f t="shared" si="10"/>
        <v>-5.6062027976418047</v>
      </c>
      <c r="F94">
        <f t="shared" si="11"/>
        <v>0.4642253153156764</v>
      </c>
      <c r="G94">
        <f t="shared" si="12"/>
        <v>0.84266923200740407</v>
      </c>
      <c r="J94">
        <f t="shared" si="14"/>
        <v>-5.4071435289197716</v>
      </c>
      <c r="K94">
        <f t="shared" si="15"/>
        <v>0.7334280397129358</v>
      </c>
      <c r="L94">
        <f t="shared" si="16"/>
        <v>0.26196042530446789</v>
      </c>
      <c r="M94">
        <f t="shared" si="17"/>
        <v>-4.6777521670104516</v>
      </c>
      <c r="N94">
        <f t="shared" si="18"/>
        <v>-6.5346534282731579</v>
      </c>
      <c r="O94">
        <f t="shared" si="19"/>
        <v>-5.1441161318418835</v>
      </c>
      <c r="P94">
        <f t="shared" si="20"/>
        <v>-7.0898275864465177E-2</v>
      </c>
      <c r="Q94" cm="1">
        <f t="array" ref="Q94">_xlfn.LET(_xlpm.y, P94:P1092, _xlpm.x, O94:O1092, _xlpm.keep, ISNUMBER(_xlpm.y)*ISNUMBER(_xlpm.x), SLOPE(_xlfn._xlws.FILTER(_xlpm.y, _xlpm.keep), _xlfn._xlws.FILTER(_xlpm.x, _xlpm.keep)))</f>
        <v>-0.43902404627605496</v>
      </c>
      <c r="R94" cm="1">
        <f t="array" ref="R94">_xlfn.LET(_xlpm.y, P94:P1092, _xlpm.x, O94:O1092, _xlpm.keep, ISNUMBER(_xlpm.y)*ISNUMBER(_xlpm.x), INTERCEPT(_xlfn._xlws.FILTER(_xlpm.y, _xlpm.keep), _xlfn._xlws.FILTER(_xlpm.x, _xlpm.keep)))</f>
        <v>-2.4041531624837775</v>
      </c>
      <c r="T94">
        <f t="shared" si="21"/>
        <v>-0.16842960672098228</v>
      </c>
      <c r="U94">
        <f t="shared" si="22"/>
        <v>9.7531330856517107E-2</v>
      </c>
    </row>
    <row r="95" spans="1:21" x14ac:dyDescent="0.2">
      <c r="A95" s="10" t="s">
        <v>41</v>
      </c>
      <c r="B95" s="10">
        <v>550.85</v>
      </c>
      <c r="C95" s="10">
        <v>553.42999999999995</v>
      </c>
      <c r="D95">
        <f t="shared" si="13"/>
        <v>-5.1441161318418835</v>
      </c>
      <c r="E95">
        <f t="shared" si="10"/>
        <v>-5.5882094741854393</v>
      </c>
      <c r="F95">
        <f t="shared" si="11"/>
        <v>0.46079481773013703</v>
      </c>
      <c r="G95">
        <f t="shared" si="12"/>
        <v>0.96375507114239645</v>
      </c>
      <c r="J95">
        <f t="shared" si="14"/>
        <v>-5.4083898927603133</v>
      </c>
      <c r="K95">
        <f t="shared" si="15"/>
        <v>0.73322585198043455</v>
      </c>
      <c r="L95">
        <f t="shared" si="16"/>
        <v>0.36042613637343723</v>
      </c>
      <c r="M95">
        <f t="shared" si="17"/>
        <v>-4.6666198387251656</v>
      </c>
      <c r="N95">
        <f t="shared" si="18"/>
        <v>-6.5097991096457131</v>
      </c>
      <c r="O95">
        <f t="shared" si="19"/>
        <v>-5.1126912493967893</v>
      </c>
      <c r="P95">
        <f t="shared" si="20"/>
        <v>-3.1424882445094227E-2</v>
      </c>
      <c r="Q95" cm="1">
        <f t="array" ref="Q95">_xlfn.LET(_xlpm.y, P95:P1093, _xlpm.x, O95:O1093, _xlpm.keep, ISNUMBER(_xlpm.y)*ISNUMBER(_xlpm.x), SLOPE(_xlfn._xlws.FILTER(_xlpm.y, _xlpm.keep), _xlfn._xlws.FILTER(_xlpm.x, _xlpm.keep)))</f>
        <v>-0.43934366829516092</v>
      </c>
      <c r="R95" cm="1">
        <f t="array" ref="R95">_xlfn.LET(_xlpm.y, P95:P1093, _xlpm.x, O95:O1093, _xlpm.keep, ISNUMBER(_xlpm.y)*ISNUMBER(_xlpm.x), INTERCEPT(_xlfn._xlws.FILTER(_xlpm.y, _xlpm.keep), _xlfn._xlws.FILTER(_xlpm.x, _xlpm.keep)))</f>
        <v>-2.4063811934463559</v>
      </c>
      <c r="T95">
        <f t="shared" si="21"/>
        <v>-0.17973270290337928</v>
      </c>
      <c r="U95">
        <f t="shared" si="22"/>
        <v>0.14830782045828506</v>
      </c>
    </row>
    <row r="96" spans="1:21" x14ac:dyDescent="0.2">
      <c r="A96" s="10" t="s">
        <v>42</v>
      </c>
      <c r="B96" s="10">
        <v>550.64</v>
      </c>
      <c r="C96" s="10">
        <v>553.19000000000005</v>
      </c>
      <c r="D96">
        <f t="shared" si="13"/>
        <v>-5.1126912493967893</v>
      </c>
      <c r="E96">
        <f t="shared" si="10"/>
        <v>-5.5703838068974427</v>
      </c>
      <c r="F96">
        <f t="shared" si="11"/>
        <v>0.4581053535534434</v>
      </c>
      <c r="G96">
        <f t="shared" si="12"/>
        <v>0.99909890585301397</v>
      </c>
      <c r="J96">
        <f t="shared" si="14"/>
        <v>-5.4094377106891587</v>
      </c>
      <c r="K96">
        <f t="shared" si="15"/>
        <v>0.73293480280955403</v>
      </c>
      <c r="L96">
        <f t="shared" si="16"/>
        <v>0.40487429462327779</v>
      </c>
      <c r="M96">
        <f t="shared" si="17"/>
        <v>-4.6541730997905564</v>
      </c>
      <c r="N96">
        <f t="shared" si="18"/>
        <v>-6.4865945140043291</v>
      </c>
      <c r="O96">
        <f t="shared" si="19"/>
        <v>-5.0691213189473956</v>
      </c>
      <c r="P96">
        <f t="shared" si="20"/>
        <v>-4.3569930449393723E-2</v>
      </c>
      <c r="Q96" cm="1">
        <f t="array" ref="Q96">_xlfn.LET(_xlpm.y, P96:P1094, _xlpm.x, O96:O1094, _xlpm.keep, ISNUMBER(_xlpm.y)*ISNUMBER(_xlpm.x), SLOPE(_xlfn._xlws.FILTER(_xlpm.y, _xlpm.keep), _xlfn._xlws.FILTER(_xlpm.x, _xlpm.keep)))</f>
        <v>-0.4399497317614931</v>
      </c>
      <c r="R96" cm="1">
        <f t="array" ref="R96">_xlfn.LET(_xlpm.y, P96:P1094, _xlpm.x, O96:O1094, _xlpm.keep, ISNUMBER(_xlpm.y)*ISNUMBER(_xlpm.x), INTERCEPT(_xlfn._xlws.FILTER(_xlpm.y, _xlpm.keep), _xlfn._xlws.FILTER(_xlpm.x, _xlpm.keep)))</f>
        <v>-2.4105283779010791</v>
      </c>
      <c r="T96">
        <f t="shared" si="21"/>
        <v>-0.19540420510836909</v>
      </c>
      <c r="U96">
        <f t="shared" si="22"/>
        <v>0.15183427465897537</v>
      </c>
    </row>
    <row r="97" spans="1:21" x14ac:dyDescent="0.2">
      <c r="A97" s="10" t="s">
        <v>43</v>
      </c>
      <c r="B97" s="10">
        <v>546.69000000000005</v>
      </c>
      <c r="C97" s="10">
        <v>549.22</v>
      </c>
      <c r="D97">
        <f t="shared" si="13"/>
        <v>-5.0691213189473956</v>
      </c>
      <c r="E97">
        <f t="shared" si="10"/>
        <v>-5.5563851055512066</v>
      </c>
      <c r="F97">
        <f t="shared" si="11"/>
        <v>0.46040855706968548</v>
      </c>
      <c r="G97">
        <f t="shared" si="12"/>
        <v>1.0583291277317872</v>
      </c>
      <c r="J97">
        <f t="shared" si="14"/>
        <v>-5.4118129028588555</v>
      </c>
      <c r="K97">
        <f t="shared" si="15"/>
        <v>0.73242672267467079</v>
      </c>
      <c r="L97">
        <f t="shared" si="16"/>
        <v>0.46788514577952756</v>
      </c>
      <c r="M97">
        <f t="shared" si="17"/>
        <v>-4.6355679914118353</v>
      </c>
      <c r="N97">
        <f t="shared" si="18"/>
        <v>-6.4772022196905779</v>
      </c>
      <c r="O97">
        <f t="shared" si="19"/>
        <v>-4.9016175131016553</v>
      </c>
      <c r="P97">
        <f t="shared" si="20"/>
        <v>-0.16750380584574032</v>
      </c>
      <c r="Q97" cm="1">
        <f t="array" ref="Q97">_xlfn.LET(_xlpm.y, P97:P1095, _xlpm.x, O97:O1095, _xlpm.keep, ISNUMBER(_xlpm.y)*ISNUMBER(_xlpm.x), SLOPE(_xlfn._xlws.FILTER(_xlpm.y, _xlpm.keep), _xlfn._xlws.FILTER(_xlpm.x, _xlpm.keep)))</f>
        <v>-0.44067616503479895</v>
      </c>
      <c r="R97" cm="1">
        <f t="array" ref="R97">_xlfn.LET(_xlpm.y, P97:P1095, _xlpm.x, O97:O1095, _xlpm.keep, ISNUMBER(_xlpm.y)*ISNUMBER(_xlpm.x), INTERCEPT(_xlfn._xlws.FILTER(_xlpm.y, _xlpm.keep), _xlfn._xlws.FILTER(_xlpm.x, _xlpm.keep)))</f>
        <v>-2.4153946769961721</v>
      </c>
      <c r="T97">
        <f t="shared" si="21"/>
        <v>-0.2556530105478152</v>
      </c>
      <c r="U97">
        <f t="shared" si="22"/>
        <v>8.8149204702074879E-2</v>
      </c>
    </row>
    <row r="98" spans="1:21" x14ac:dyDescent="0.2">
      <c r="A98" s="10" t="s">
        <v>44</v>
      </c>
      <c r="B98" s="10">
        <v>535.41999999999996</v>
      </c>
      <c r="C98" s="10">
        <v>537.85</v>
      </c>
      <c r="D98">
        <f t="shared" si="13"/>
        <v>-4.9016175131016553</v>
      </c>
      <c r="E98">
        <f t="shared" si="10"/>
        <v>-5.5382623302759066</v>
      </c>
      <c r="F98">
        <f t="shared" si="11"/>
        <v>0.46447453448562459</v>
      </c>
      <c r="G98">
        <f t="shared" si="12"/>
        <v>1.3706775504480437</v>
      </c>
      <c r="J98">
        <f t="shared" si="14"/>
        <v>-5.4156441909419213</v>
      </c>
      <c r="K98">
        <f t="shared" si="15"/>
        <v>0.73182128251383638</v>
      </c>
      <c r="L98">
        <f t="shared" si="16"/>
        <v>0.70239372661391197</v>
      </c>
      <c r="M98">
        <f t="shared" si="17"/>
        <v>-4.6093132613046572</v>
      </c>
      <c r="N98">
        <f t="shared" si="18"/>
        <v>-6.467211399247156</v>
      </c>
      <c r="O98">
        <f t="shared" si="19"/>
        <v>-4.5513310368030488</v>
      </c>
      <c r="P98">
        <f t="shared" si="20"/>
        <v>-0.35028647629860643</v>
      </c>
      <c r="Q98" cm="1">
        <f t="array" ref="Q98">_xlfn.LET(_xlpm.y, P98:P1096, _xlpm.x, O98:O1096, _xlpm.keep, ISNUMBER(_xlpm.y)*ISNUMBER(_xlpm.x), SLOPE(_xlfn._xlws.FILTER(_xlpm.y, _xlpm.keep), _xlfn._xlws.FILTER(_xlpm.x, _xlpm.keep)))</f>
        <v>-0.44133829306598366</v>
      </c>
      <c r="R98" cm="1">
        <f t="array" ref="R98">_xlfn.LET(_xlpm.y, P98:P1096, _xlpm.x, O98:O1096, _xlpm.keep, ISNUMBER(_xlpm.y)*ISNUMBER(_xlpm.x), INTERCEPT(_xlfn._xlws.FILTER(_xlpm.y, _xlpm.keep), _xlfn._xlws.FILTER(_xlpm.x, _xlpm.keep)))</f>
        <v>-2.4195988046603532</v>
      </c>
      <c r="T98">
        <f t="shared" si="21"/>
        <v>-0.38164621799779708</v>
      </c>
      <c r="U98">
        <f t="shared" si="22"/>
        <v>3.1359741699190646E-2</v>
      </c>
    </row>
    <row r="99" spans="1:21" x14ac:dyDescent="0.2">
      <c r="A99" s="10" t="s">
        <v>45</v>
      </c>
      <c r="B99" s="10">
        <v>527.25</v>
      </c>
      <c r="C99" s="10">
        <v>529.38</v>
      </c>
      <c r="D99">
        <f t="shared" si="13"/>
        <v>-4.5513310368030488</v>
      </c>
      <c r="E99">
        <f t="shared" si="10"/>
        <v>-5.5122396675756322</v>
      </c>
      <c r="F99">
        <f t="shared" si="11"/>
        <v>0.47535702143943631</v>
      </c>
      <c r="G99">
        <f t="shared" si="12"/>
        <v>2.0214461708440541</v>
      </c>
      <c r="J99">
        <f t="shared" si="14"/>
        <v>-5.4211601498306186</v>
      </c>
      <c r="K99">
        <f t="shared" si="15"/>
        <v>0.73040751149528382</v>
      </c>
      <c r="L99">
        <f t="shared" si="16"/>
        <v>1.1908819382851954</v>
      </c>
      <c r="M99">
        <f t="shared" si="17"/>
        <v>-4.5615256246967597</v>
      </c>
      <c r="N99">
        <f t="shared" si="18"/>
        <v>-6.4629537104545047</v>
      </c>
      <c r="O99">
        <f t="shared" si="19"/>
        <v>-4.8441499043494787</v>
      </c>
      <c r="P99">
        <f t="shared" si="20"/>
        <v>0.29281886754642983</v>
      </c>
      <c r="Q99" cm="1">
        <f t="array" ref="Q99">_xlfn.LET(_xlpm.y, P99:P1097, _xlpm.x, O99:O1097, _xlpm.keep, ISNUMBER(_xlpm.y)*ISNUMBER(_xlpm.x), SLOPE(_xlfn._xlws.FILTER(_xlpm.y, _xlpm.keep), _xlfn._xlws.FILTER(_xlpm.x, _xlpm.keep)))</f>
        <v>-0.44208152046921995</v>
      </c>
      <c r="R99" cm="1">
        <f t="array" ref="R99">_xlfn.LET(_xlpm.y, P99:P1097, _xlpm.x, O99:O1097, _xlpm.keep, ISNUMBER(_xlpm.y)*ISNUMBER(_xlpm.x), INTERCEPT(_xlfn._xlws.FILTER(_xlpm.y, _xlpm.keep), _xlfn._xlws.FILTER(_xlpm.x, _xlpm.keep)))</f>
        <v>-2.4240782925277315</v>
      </c>
      <c r="T99">
        <f t="shared" si="21"/>
        <v>-0.27632331568684387</v>
      </c>
      <c r="U99">
        <f t="shared" si="22"/>
        <v>0.5691421832332737</v>
      </c>
    </row>
    <row r="100" spans="1:21" x14ac:dyDescent="0.2">
      <c r="A100" s="10" t="s">
        <v>46</v>
      </c>
      <c r="B100" s="10">
        <v>513.88</v>
      </c>
      <c r="C100" s="10">
        <v>516.38</v>
      </c>
      <c r="D100">
        <f t="shared" si="13"/>
        <v>-4.8441499043494787</v>
      </c>
      <c r="E100">
        <f t="shared" si="10"/>
        <v>-5.4944049256236456</v>
      </c>
      <c r="F100">
        <f t="shared" si="11"/>
        <v>0.48006978730701244</v>
      </c>
      <c r="G100">
        <f t="shared" si="12"/>
        <v>1.3545010297811519</v>
      </c>
      <c r="J100">
        <f t="shared" si="14"/>
        <v>-5.4298419146232204</v>
      </c>
      <c r="K100">
        <f t="shared" si="15"/>
        <v>0.72616091576396746</v>
      </c>
      <c r="L100">
        <f t="shared" si="16"/>
        <v>0.80655953461438568</v>
      </c>
      <c r="M100">
        <f t="shared" si="17"/>
        <v>-4.5342653510096209</v>
      </c>
      <c r="N100">
        <f t="shared" si="18"/>
        <v>-6.4545445002376702</v>
      </c>
      <c r="O100">
        <f t="shared" si="19"/>
        <v>-4.6771157595690056</v>
      </c>
      <c r="P100">
        <f t="shared" si="20"/>
        <v>-0.16703414478047307</v>
      </c>
      <c r="Q100" cm="1">
        <f t="array" ref="Q100">_xlfn.LET(_xlpm.y, P100:P1098, _xlpm.x, O100:O1098, _xlpm.keep, ISNUMBER(_xlpm.y)*ISNUMBER(_xlpm.x), SLOPE(_xlfn._xlws.FILTER(_xlpm.y, _xlpm.keep), _xlfn._xlws.FILTER(_xlpm.x, _xlpm.keep)))</f>
        <v>-0.44700226123909725</v>
      </c>
      <c r="R100" cm="1">
        <f t="array" ref="R100">_xlfn.LET(_xlpm.y, P100:P1098, _xlpm.x, O100:O1098, _xlpm.keep, ISNUMBER(_xlpm.y)*ISNUMBER(_xlpm.x), INTERCEPT(_xlfn._xlws.FILTER(_xlpm.y, _xlpm.keep), _xlfn._xlws.FILTER(_xlpm.x, _xlpm.keep)))</f>
        <v>-2.4549185612937214</v>
      </c>
      <c r="T100">
        <f t="shared" si="21"/>
        <v>-0.33640319052796186</v>
      </c>
      <c r="U100">
        <f t="shared" si="22"/>
        <v>0.16936904574748879</v>
      </c>
    </row>
    <row r="101" spans="1:21" x14ac:dyDescent="0.2">
      <c r="A101" s="10" t="s">
        <v>47</v>
      </c>
      <c r="B101" s="10">
        <v>526.41</v>
      </c>
      <c r="C101" s="10">
        <v>528.66999999999996</v>
      </c>
      <c r="D101">
        <f t="shared" si="13"/>
        <v>-4.6771157595690056</v>
      </c>
      <c r="E101">
        <f t="shared" si="10"/>
        <v>-5.4718170845502279</v>
      </c>
      <c r="F101">
        <f t="shared" si="11"/>
        <v>0.48617284556513268</v>
      </c>
      <c r="G101">
        <f t="shared" si="12"/>
        <v>1.6346065647855192</v>
      </c>
      <c r="J101">
        <f t="shared" si="14"/>
        <v>-5.4355066206139719</v>
      </c>
      <c r="K101">
        <f t="shared" si="15"/>
        <v>0.72420234457537969</v>
      </c>
      <c r="L101">
        <f t="shared" si="16"/>
        <v>1.0472085139266325</v>
      </c>
      <c r="M101">
        <f t="shared" si="17"/>
        <v>-4.4994713934199622</v>
      </c>
      <c r="N101">
        <f t="shared" si="18"/>
        <v>-6.4441627756804936</v>
      </c>
      <c r="O101">
        <f t="shared" si="19"/>
        <v>-4.8939691441689774</v>
      </c>
      <c r="P101">
        <f t="shared" si="20"/>
        <v>0.21685338459997183</v>
      </c>
      <c r="Q101" cm="1">
        <f t="array" ref="Q101">_xlfn.LET(_xlpm.y, P101:P1099, _xlpm.x, O101:O1099, _xlpm.keep, ISNUMBER(_xlpm.y)*ISNUMBER(_xlpm.x), SLOPE(_xlfn._xlws.FILTER(_xlpm.y, _xlpm.keep), _xlfn._xlws.FILTER(_xlpm.x, _xlpm.keep)))</f>
        <v>-0.4491526069859319</v>
      </c>
      <c r="R101" cm="1">
        <f t="array" ref="R101">_xlfn.LET(_xlpm.y, P101:P1099, _xlpm.x, O101:O1099, _xlpm.keep, ISNUMBER(_xlpm.y)*ISNUMBER(_xlpm.x), INTERCEPT(_xlfn._xlws.FILTER(_xlpm.y, _xlpm.keep), _xlfn._xlws.FILTER(_xlpm.x, _xlpm.keep)))</f>
        <v>-2.468059091868644</v>
      </c>
      <c r="T101">
        <f t="shared" si="21"/>
        <v>-0.25840402321542211</v>
      </c>
      <c r="U101">
        <f t="shared" si="22"/>
        <v>0.47525740781539394</v>
      </c>
    </row>
    <row r="102" spans="1:21" x14ac:dyDescent="0.2">
      <c r="A102" s="10" t="s">
        <v>48</v>
      </c>
      <c r="B102" s="10">
        <v>525.66</v>
      </c>
      <c r="C102" s="10">
        <v>528.14</v>
      </c>
      <c r="D102">
        <f t="shared" si="13"/>
        <v>-4.8939691441689774</v>
      </c>
      <c r="E102">
        <f t="shared" si="10"/>
        <v>-5.4560670939372509</v>
      </c>
      <c r="F102">
        <f t="shared" si="11"/>
        <v>0.48937356011029587</v>
      </c>
      <c r="G102">
        <f t="shared" si="12"/>
        <v>1.1486071083235203</v>
      </c>
      <c r="J102">
        <f t="shared" si="14"/>
        <v>-5.4425852620392767</v>
      </c>
      <c r="K102">
        <f t="shared" si="15"/>
        <v>0.72087094328025192</v>
      </c>
      <c r="L102">
        <f t="shared" si="16"/>
        <v>0.76104623578511277</v>
      </c>
      <c r="M102">
        <f t="shared" si="17"/>
        <v>-4.4773199737166589</v>
      </c>
      <c r="N102">
        <f t="shared" si="18"/>
        <v>-6.4348142141578428</v>
      </c>
      <c r="O102">
        <f t="shared" si="19"/>
        <v>-5.0655101169431873</v>
      </c>
      <c r="P102">
        <f t="shared" si="20"/>
        <v>0.17154097277420988</v>
      </c>
      <c r="Q102" cm="1">
        <f t="array" ref="Q102">_xlfn.LET(_xlpm.y, P102:P1100, _xlpm.x, O102:O1100, _xlpm.keep, ISNUMBER(_xlpm.y)*ISNUMBER(_xlpm.x), SLOPE(_xlfn._xlws.FILTER(_xlpm.y, _xlpm.keep), _xlfn._xlws.FILTER(_xlpm.x, _xlpm.keep)))</f>
        <v>-0.45311338269562473</v>
      </c>
      <c r="R102" cm="1">
        <f t="array" ref="R102">_xlfn.LET(_xlpm.y, P102:P1100, _xlpm.x, O102:O1100, _xlpm.keep, ISNUMBER(_xlpm.y)*ISNUMBER(_xlpm.x), INTERCEPT(_xlfn._xlws.FILTER(_xlpm.y, _xlpm.keep), _xlfn._xlws.FILTER(_xlpm.x, _xlpm.keep)))</f>
        <v>-2.4931186984597256</v>
      </c>
      <c r="T102">
        <f t="shared" si="21"/>
        <v>-0.19670310459220808</v>
      </c>
      <c r="U102">
        <f t="shared" si="22"/>
        <v>0.36824407736641795</v>
      </c>
    </row>
    <row r="103" spans="1:21" x14ac:dyDescent="0.2">
      <c r="A103" s="10" t="s">
        <v>49</v>
      </c>
      <c r="B103" s="10">
        <v>537.61</v>
      </c>
      <c r="C103" s="10">
        <v>540.19000000000005</v>
      </c>
      <c r="D103">
        <f t="shared" si="13"/>
        <v>-5.0655101169431873</v>
      </c>
      <c r="E103">
        <f t="shared" si="10"/>
        <v>-5.4415706732368596</v>
      </c>
      <c r="F103">
        <f t="shared" si="11"/>
        <v>0.48781714843720209</v>
      </c>
      <c r="G103">
        <f t="shared" si="12"/>
        <v>0.77090474883558446</v>
      </c>
      <c r="J103">
        <f t="shared" si="14"/>
        <v>-5.4482043222129812</v>
      </c>
      <c r="K103">
        <f t="shared" si="15"/>
        <v>0.71918464470229571</v>
      </c>
      <c r="L103">
        <f t="shared" si="16"/>
        <v>0.5321223250368603</v>
      </c>
      <c r="M103">
        <f t="shared" si="17"/>
        <v>-4.4659363763624551</v>
      </c>
      <c r="N103">
        <f t="shared" si="18"/>
        <v>-6.4172049701112641</v>
      </c>
      <c r="O103">
        <f t="shared" si="19"/>
        <v>-4.8934063404941526</v>
      </c>
      <c r="P103">
        <f t="shared" si="20"/>
        <v>-0.17210377644903474</v>
      </c>
      <c r="Q103" cm="1">
        <f t="array" ref="Q103">_xlfn.LET(_xlpm.y, P103:P1101, _xlpm.x, O103:O1101, _xlpm.keep, ISNUMBER(_xlpm.y)*ISNUMBER(_xlpm.x), SLOPE(_xlfn._xlws.FILTER(_xlpm.y, _xlpm.keep), _xlfn._xlws.FILTER(_xlpm.x, _xlpm.keep)))</f>
        <v>-0.45529917942450288</v>
      </c>
      <c r="R103" cm="1">
        <f t="array" ref="R103">_xlfn.LET(_xlpm.y, P103:P1101, _xlpm.x, O103:O1101, _xlpm.keep, ISNUMBER(_xlpm.y)*ISNUMBER(_xlpm.x), INTERCEPT(_xlfn._xlws.FILTER(_xlpm.y, _xlpm.keep), _xlfn._xlws.FILTER(_xlpm.x, _xlpm.keep)))</f>
        <v>-2.5076429800093543</v>
      </c>
      <c r="T103">
        <f t="shared" si="21"/>
        <v>-0.25860645592394427</v>
      </c>
      <c r="U103">
        <f t="shared" si="22"/>
        <v>8.6502679474909527E-2</v>
      </c>
    </row>
    <row r="104" spans="1:21" x14ac:dyDescent="0.2">
      <c r="A104" s="10" t="s">
        <v>50</v>
      </c>
      <c r="B104" s="10">
        <v>539.12</v>
      </c>
      <c r="C104" s="10">
        <v>541.52</v>
      </c>
      <c r="D104">
        <f t="shared" si="13"/>
        <v>-4.8934063404941526</v>
      </c>
      <c r="E104">
        <f t="shared" si="10"/>
        <v>-5.4261678248164076</v>
      </c>
      <c r="F104">
        <f t="shared" si="11"/>
        <v>0.49032740665020763</v>
      </c>
      <c r="G104">
        <f t="shared" si="12"/>
        <v>1.0865423329320836</v>
      </c>
      <c r="J104">
        <f t="shared" si="14"/>
        <v>-5.4536666328192904</v>
      </c>
      <c r="K104">
        <f t="shared" si="15"/>
        <v>0.71874268811534847</v>
      </c>
      <c r="L104">
        <f t="shared" si="16"/>
        <v>0.779500510529331</v>
      </c>
      <c r="M104">
        <f t="shared" si="17"/>
        <v>-4.4455130115159927</v>
      </c>
      <c r="N104">
        <f t="shared" si="18"/>
        <v>-6.4068226381168225</v>
      </c>
      <c r="O104">
        <f t="shared" si="19"/>
        <v>-5.5064523142373218</v>
      </c>
      <c r="P104">
        <f t="shared" si="20"/>
        <v>0.61304597374316927</v>
      </c>
      <c r="Q104" cm="1">
        <f t="array" ref="Q104">_xlfn.LET(_xlpm.y, P104:P1102, _xlpm.x, O104:O1102, _xlpm.keep, ISNUMBER(_xlpm.y)*ISNUMBER(_xlpm.x), SLOPE(_xlfn._xlws.FILTER(_xlpm.y, _xlpm.keep), _xlfn._xlws.FILTER(_xlpm.x, _xlpm.keep)))</f>
        <v>-0.45619235328049201</v>
      </c>
      <c r="R104" cm="1">
        <f t="array" ref="R104">_xlfn.LET(_xlpm.y, P104:P1102, _xlpm.x, O104:O1102, _xlpm.keep, ISNUMBER(_xlpm.y)*ISNUMBER(_xlpm.x), INTERCEPT(_xlfn._xlws.FILTER(_xlpm.y, _xlpm.keep), _xlfn._xlws.FILTER(_xlpm.x, _xlpm.keep)))</f>
        <v>-2.5132954778741037</v>
      </c>
      <c r="T104">
        <f t="shared" si="21"/>
        <v>-3.8102286415683251E-2</v>
      </c>
      <c r="U104">
        <f t="shared" si="22"/>
        <v>0.65114826015885252</v>
      </c>
    </row>
    <row r="105" spans="1:21" x14ac:dyDescent="0.2">
      <c r="A105" s="9">
        <v>45965</v>
      </c>
      <c r="B105" s="10">
        <v>533.94000000000005</v>
      </c>
      <c r="C105" s="10">
        <v>536.98</v>
      </c>
      <c r="D105">
        <f t="shared" si="13"/>
        <v>-5.5064523142373218</v>
      </c>
      <c r="E105">
        <f t="shared" si="10"/>
        <v>-5.4172439393824279</v>
      </c>
      <c r="F105">
        <f t="shared" si="11"/>
        <v>0.48375992523268069</v>
      </c>
      <c r="G105">
        <f t="shared" si="12"/>
        <v>-0.18440629370443654</v>
      </c>
      <c r="J105">
        <f t="shared" si="14"/>
        <v>-5.4598561848865437</v>
      </c>
      <c r="K105">
        <f t="shared" si="15"/>
        <v>0.71707357789034587</v>
      </c>
      <c r="L105">
        <f t="shared" si="16"/>
        <v>-6.4980959817074177E-2</v>
      </c>
      <c r="M105">
        <f t="shared" si="17"/>
        <v>-4.4497240889170664</v>
      </c>
      <c r="N105">
        <f t="shared" si="18"/>
        <v>-6.3847637898477894</v>
      </c>
      <c r="O105">
        <f t="shared" si="19"/>
        <v>-4.887557173165078</v>
      </c>
      <c r="P105">
        <f t="shared" si="20"/>
        <v>-0.61889514107224386</v>
      </c>
      <c r="Q105" cm="1">
        <f t="array" ref="Q105">_xlfn.LET(_xlpm.y, P105:P1103, _xlpm.x, O105:O1103, _xlpm.keep, ISNUMBER(_xlpm.y)*ISNUMBER(_xlpm.x), SLOPE(_xlfn._xlws.FILTER(_xlpm.y, _xlpm.keep), _xlfn._xlws.FILTER(_xlpm.x, _xlpm.keep)))</f>
        <v>-0.45626099906037637</v>
      </c>
      <c r="R105" cm="1">
        <f t="array" ref="R105">_xlfn.LET(_xlpm.y, P105:P1103, _xlpm.x, O105:O1103, _xlpm.keep, ISNUMBER(_xlpm.y)*ISNUMBER(_xlpm.x), INTERCEPT(_xlfn._xlws.FILTER(_xlpm.y, _xlpm.keep), _xlfn._xlws.FILTER(_xlpm.x, _xlpm.keep)))</f>
        <v>-2.5178532303710828</v>
      </c>
      <c r="T105">
        <f t="shared" si="21"/>
        <v>-0.26071032062488553</v>
      </c>
      <c r="U105">
        <f t="shared" si="22"/>
        <v>-0.35818482044735833</v>
      </c>
    </row>
    <row r="106" spans="1:21" x14ac:dyDescent="0.2">
      <c r="A106" s="9">
        <v>45934</v>
      </c>
      <c r="B106" s="10">
        <v>524.58000000000004</v>
      </c>
      <c r="C106" s="10">
        <v>527.05999999999995</v>
      </c>
      <c r="D106">
        <f t="shared" si="13"/>
        <v>-4.887557173165078</v>
      </c>
      <c r="E106">
        <f t="shared" si="10"/>
        <v>-5.3991852242396341</v>
      </c>
      <c r="F106">
        <f t="shared" si="11"/>
        <v>0.48295809581676669</v>
      </c>
      <c r="G106">
        <f t="shared" si="12"/>
        <v>1.0593632356639628</v>
      </c>
      <c r="J106">
        <f t="shared" si="14"/>
        <v>-5.4610776805682937</v>
      </c>
      <c r="K106">
        <f t="shared" si="15"/>
        <v>0.71727843466944641</v>
      </c>
      <c r="L106">
        <f t="shared" si="16"/>
        <v>0.79957862899854126</v>
      </c>
      <c r="M106">
        <f t="shared" si="17"/>
        <v>-4.4332690326061011</v>
      </c>
      <c r="N106">
        <f t="shared" si="18"/>
        <v>-6.3651014158731671</v>
      </c>
      <c r="O106">
        <f t="shared" si="19"/>
        <v>-0.15148839868686537</v>
      </c>
      <c r="P106">
        <f t="shared" si="20"/>
        <v>-4.7360687744782126</v>
      </c>
      <c r="Q106" cm="1">
        <f t="array" ref="Q106">_xlfn.LET(_xlpm.y, P106:P1104, _xlpm.x, O106:O1104, _xlpm.keep, ISNUMBER(_xlpm.y)*ISNUMBER(_xlpm.x), SLOPE(_xlfn._xlws.FILTER(_xlpm.y, _xlpm.keep), _xlfn._xlws.FILTER(_xlpm.x, _xlpm.keep)))</f>
        <v>-0.45345241888313625</v>
      </c>
      <c r="R106" cm="1">
        <f t="array" ref="R106">_xlfn.LET(_xlpm.y, P106:P1104, _xlpm.x, O106:O1104, _xlpm.keep, ISNUMBER(_xlpm.y)*ISNUMBER(_xlpm.x), INTERCEPT(_xlfn._xlws.FILTER(_xlpm.y, _xlpm.keep), _xlfn._xlws.FILTER(_xlpm.x, _xlpm.keep)))</f>
        <v>-2.5000849431705801</v>
      </c>
      <c r="T106">
        <f t="shared" si="21"/>
        <v>-1.9642088453339579</v>
      </c>
      <c r="U106">
        <f t="shared" si="22"/>
        <v>-2.7718599291442549</v>
      </c>
    </row>
    <row r="107" spans="1:21" x14ac:dyDescent="0.2">
      <c r="A107" s="9">
        <v>45904</v>
      </c>
      <c r="B107" s="10">
        <v>548.62</v>
      </c>
      <c r="C107" s="10">
        <v>546.25</v>
      </c>
      <c r="D107">
        <f t="shared" si="13"/>
        <v>-0.15148839868686537</v>
      </c>
      <c r="E107">
        <f t="shared" si="10"/>
        <v>-5.3022248118171778</v>
      </c>
      <c r="F107">
        <f t="shared" si="11"/>
        <v>0.82760720705619351</v>
      </c>
      <c r="G107">
        <f t="shared" si="12"/>
        <v>6.2236485729160451</v>
      </c>
      <c r="J107">
        <f t="shared" si="14"/>
        <v>-5.4664482249945472</v>
      </c>
      <c r="K107">
        <f t="shared" si="15"/>
        <v>0.71535828864061346</v>
      </c>
      <c r="L107">
        <f t="shared" si="16"/>
        <v>7.429787157995519</v>
      </c>
      <c r="M107">
        <f t="shared" si="17"/>
        <v>-3.6470103977047907</v>
      </c>
      <c r="N107">
        <f t="shared" si="18"/>
        <v>-6.9574392259295648</v>
      </c>
      <c r="O107">
        <f t="shared" si="19"/>
        <v>-4.5597772652316166</v>
      </c>
      <c r="P107">
        <f t="shared" si="20"/>
        <v>4.4082888665447513</v>
      </c>
      <c r="Q107" cm="1">
        <f t="array" ref="Q107">_xlfn.LET(_xlpm.y, P107:P1105, _xlpm.x, O107:O1105, _xlpm.keep, ISNUMBER(_xlpm.y)*ISNUMBER(_xlpm.x), SLOPE(_xlfn._xlws.FILTER(_xlpm.y, _xlpm.keep), _xlfn._xlws.FILTER(_xlpm.x, _xlpm.keep)))</f>
        <v>-0.17927540931154345</v>
      </c>
      <c r="R107" cm="1">
        <f t="array" ref="R107">_xlfn.LET(_xlpm.y, P107:P1105, _xlpm.x, O107:O1105, _xlpm.keep, ISNUMBER(_xlpm.y)*ISNUMBER(_xlpm.x), INTERCEPT(_xlfn._xlws.FILTER(_xlpm.y, _xlpm.keep), _xlfn._xlws.FILTER(_xlpm.x, _xlpm.keep)))</f>
        <v>-0.96082782971439018</v>
      </c>
      <c r="T107">
        <f t="shared" si="21"/>
        <v>-0.37860822628936663</v>
      </c>
      <c r="U107">
        <f t="shared" si="22"/>
        <v>4.7868970928341179</v>
      </c>
    </row>
    <row r="108" spans="1:21" x14ac:dyDescent="0.2">
      <c r="A108" s="9">
        <v>45873</v>
      </c>
      <c r="B108" s="10">
        <v>496.48</v>
      </c>
      <c r="C108" s="10">
        <v>498.8</v>
      </c>
      <c r="D108">
        <f t="shared" si="13"/>
        <v>-4.5597772652316166</v>
      </c>
      <c r="E108">
        <f t="shared" si="10"/>
        <v>-5.2760197387522254</v>
      </c>
      <c r="F108">
        <f t="shared" si="11"/>
        <v>0.82577597096170996</v>
      </c>
      <c r="G108">
        <f t="shared" si="12"/>
        <v>0.86735688456333138</v>
      </c>
      <c r="J108">
        <f t="shared" si="14"/>
        <v>-5.510574535404877</v>
      </c>
      <c r="K108">
        <f t="shared" si="15"/>
        <v>0.52191227802500162</v>
      </c>
      <c r="L108">
        <f t="shared" si="16"/>
        <v>1.8217568549474006</v>
      </c>
      <c r="M108">
        <f t="shared" si="17"/>
        <v>-3.6244677968288057</v>
      </c>
      <c r="N108">
        <f t="shared" si="18"/>
        <v>-6.9275716806756451</v>
      </c>
      <c r="O108">
        <f t="shared" si="19"/>
        <v>-4.2847798024621966</v>
      </c>
      <c r="P108">
        <f t="shared" si="20"/>
        <v>-0.27499746276942005</v>
      </c>
      <c r="Q108" cm="1">
        <f t="array" ref="Q108">_xlfn.LET(_xlpm.y, P108:P1106, _xlpm.x, O108:O1106, _xlpm.keep, ISNUMBER(_xlpm.y)*ISNUMBER(_xlpm.x), SLOPE(_xlfn._xlws.FILTER(_xlpm.y, _xlpm.keep), _xlfn._xlws.FILTER(_xlpm.x, _xlpm.keep)))</f>
        <v>-0.28205450471238419</v>
      </c>
      <c r="R108" cm="1">
        <f t="array" ref="R108">_xlfn.LET(_xlpm.y, P108:P1106, _xlpm.x, O108:O1106, _xlpm.keep, ISNUMBER(_xlpm.y)*ISNUMBER(_xlpm.x), INTERCEPT(_xlfn._xlws.FILTER(_xlpm.y, _xlpm.keep), _xlfn._xlws.FILTER(_xlpm.x, _xlpm.keep)))</f>
        <v>-1.5642016214773817</v>
      </c>
      <c r="T108">
        <f t="shared" si="21"/>
        <v>-0.47752101544709102</v>
      </c>
      <c r="U108">
        <f t="shared" si="22"/>
        <v>0.20252355267767097</v>
      </c>
    </row>
    <row r="109" spans="1:21" x14ac:dyDescent="0.2">
      <c r="A109" s="9">
        <v>45842</v>
      </c>
      <c r="B109" s="10">
        <v>504.38</v>
      </c>
      <c r="C109" s="10">
        <v>506.38</v>
      </c>
      <c r="D109">
        <f t="shared" si="13"/>
        <v>-4.2847798024621966</v>
      </c>
      <c r="E109">
        <f t="shared" si="10"/>
        <v>-5.2501352642374668</v>
      </c>
      <c r="F109">
        <f t="shared" si="11"/>
        <v>0.8321827154996283</v>
      </c>
      <c r="G109">
        <f t="shared" si="12"/>
        <v>1.1600282531651565</v>
      </c>
      <c r="J109">
        <f t="shared" si="14"/>
        <v>-5.5191956591563303</v>
      </c>
      <c r="K109">
        <f t="shared" si="15"/>
        <v>0.5145674235231843</v>
      </c>
      <c r="L109">
        <f t="shared" si="16"/>
        <v>2.3989389927606171</v>
      </c>
      <c r="M109">
        <f t="shared" si="17"/>
        <v>-3.58576983323821</v>
      </c>
      <c r="N109">
        <f t="shared" si="18"/>
        <v>-6.9145006952367236</v>
      </c>
      <c r="O109">
        <f t="shared" si="19"/>
        <v>-4.6220823249943805</v>
      </c>
      <c r="P109">
        <f t="shared" si="20"/>
        <v>0.33730252253218396</v>
      </c>
      <c r="Q109" cm="1">
        <f t="array" ref="Q109">_xlfn.LET(_xlpm.y, P109:P1107, _xlpm.x, O109:O1107, _xlpm.keep, ISNUMBER(_xlpm.y)*ISNUMBER(_xlpm.x), SLOPE(_xlfn._xlws.FILTER(_xlpm.y, _xlpm.keep), _xlfn._xlws.FILTER(_xlpm.x, _xlpm.keep)))</f>
        <v>-0.28448126322417261</v>
      </c>
      <c r="R109" cm="1">
        <f t="array" ref="R109">_xlfn.LET(_xlpm.y, P109:P1107, _xlpm.x, O109:O1107, _xlpm.keep, ISNUMBER(_xlpm.y)*ISNUMBER(_xlpm.x), INTERCEPT(_xlfn._xlws.FILTER(_xlpm.y, _xlpm.keep), _xlfn._xlws.FILTER(_xlpm.x, _xlpm.keep)))</f>
        <v>-1.5782875630188586</v>
      </c>
      <c r="T109">
        <f t="shared" si="21"/>
        <v>-0.35619795683556799</v>
      </c>
      <c r="U109">
        <f t="shared" si="22"/>
        <v>0.69350047936775194</v>
      </c>
    </row>
    <row r="110" spans="1:21" x14ac:dyDescent="0.2">
      <c r="A110" s="9">
        <v>45751</v>
      </c>
      <c r="B110" s="10">
        <v>505.28</v>
      </c>
      <c r="C110" s="10">
        <v>507.61</v>
      </c>
      <c r="D110">
        <f t="shared" si="13"/>
        <v>-4.6220823249943805</v>
      </c>
      <c r="E110">
        <f t="shared" si="10"/>
        <v>-5.2280091784048519</v>
      </c>
      <c r="F110">
        <f t="shared" si="11"/>
        <v>0.83091654099352086</v>
      </c>
      <c r="G110">
        <f t="shared" si="12"/>
        <v>0.72922709263432051</v>
      </c>
      <c r="J110">
        <f t="shared" si="14"/>
        <v>-5.5293709480233124</v>
      </c>
      <c r="K110">
        <f t="shared" si="15"/>
        <v>0.50186834573328887</v>
      </c>
      <c r="L110">
        <f t="shared" si="16"/>
        <v>1.8078219731178227</v>
      </c>
      <c r="M110">
        <f t="shared" si="17"/>
        <v>-3.5661760964178102</v>
      </c>
      <c r="N110">
        <f t="shared" si="18"/>
        <v>-6.8898422603918936</v>
      </c>
      <c r="O110">
        <f t="shared" si="19"/>
        <v>-5.8547976757205333</v>
      </c>
      <c r="P110">
        <f t="shared" si="20"/>
        <v>1.2327153507261528</v>
      </c>
      <c r="Q110" cm="1">
        <f t="array" ref="Q110">_xlfn.LET(_xlpm.y, P110:P1108, _xlpm.x, O110:O1108, _xlpm.keep, ISNUMBER(_xlpm.y)*ISNUMBER(_xlpm.x), SLOPE(_xlfn._xlws.FILTER(_xlpm.y, _xlpm.keep), _xlfn._xlws.FILTER(_xlpm.x, _xlpm.keep)))</f>
        <v>-0.29820300845598047</v>
      </c>
      <c r="R110" cm="1">
        <f t="array" ref="R110">_xlfn.LET(_xlpm.y, P110:P1108, _xlpm.x, O110:O1108, _xlpm.keep, ISNUMBER(_xlpm.y)*ISNUMBER(_xlpm.x), INTERCEPT(_xlfn._xlws.FILTER(_xlpm.y, _xlpm.keep), _xlfn._xlws.FILTER(_xlpm.x, _xlpm.keep)))</f>
        <v>-1.6590669801040139</v>
      </c>
      <c r="T110">
        <f t="shared" si="21"/>
        <v>8.7192728845423506E-2</v>
      </c>
      <c r="U110">
        <f t="shared" si="22"/>
        <v>1.1455226218807293</v>
      </c>
    </row>
    <row r="111" spans="1:21" x14ac:dyDescent="0.2">
      <c r="A111" s="9">
        <v>45720</v>
      </c>
      <c r="B111" s="10">
        <v>536.70000000000005</v>
      </c>
      <c r="C111" s="10">
        <v>540.07000000000005</v>
      </c>
      <c r="D111">
        <f t="shared" si="13"/>
        <v>-5.8547976757205333</v>
      </c>
      <c r="E111">
        <f t="shared" si="10"/>
        <v>-5.2258671280513225</v>
      </c>
      <c r="F111">
        <f t="shared" si="11"/>
        <v>0.82910006976387651</v>
      </c>
      <c r="G111">
        <f t="shared" si="12"/>
        <v>-0.75857012995828965</v>
      </c>
      <c r="J111">
        <f t="shared" si="14"/>
        <v>-5.5359778969036579</v>
      </c>
      <c r="K111">
        <f t="shared" si="15"/>
        <v>0.49499543814746322</v>
      </c>
      <c r="L111">
        <f t="shared" si="16"/>
        <v>-0.64408629705774456</v>
      </c>
      <c r="M111">
        <f t="shared" si="17"/>
        <v>-3.5676669885235697</v>
      </c>
      <c r="N111">
        <f t="shared" si="18"/>
        <v>-6.8840672675790753</v>
      </c>
      <c r="O111">
        <f t="shared" si="19"/>
        <v>-5.3258687621408853</v>
      </c>
      <c r="P111">
        <f t="shared" si="20"/>
        <v>-0.528928913579648</v>
      </c>
      <c r="Q111" cm="1">
        <f t="array" ref="Q111">_xlfn.LET(_xlpm.y, P111:P1109, _xlpm.x, O111:O1109, _xlpm.keep, ISNUMBER(_xlpm.y)*ISNUMBER(_xlpm.x), SLOPE(_xlfn._xlws.FILTER(_xlpm.y, _xlpm.keep), _xlfn._xlws.FILTER(_xlpm.x, _xlpm.keep)))</f>
        <v>-0.29057998085357634</v>
      </c>
      <c r="R111" cm="1">
        <f t="array" ref="R111">_xlfn.LET(_xlpm.y, P111:P1109, _xlpm.x, O111:O1109, _xlpm.keep, ISNUMBER(_xlpm.y)*ISNUMBER(_xlpm.x), INTERCEPT(_xlfn._xlws.FILTER(_xlpm.y, _xlpm.keep), _xlfn._xlws.FILTER(_xlpm.x, _xlpm.keep)))</f>
        <v>-1.6246821998327055</v>
      </c>
      <c r="T111">
        <f t="shared" si="21"/>
        <v>-0.10305569592711827</v>
      </c>
      <c r="U111">
        <f t="shared" si="22"/>
        <v>-0.42587321765252972</v>
      </c>
    </row>
    <row r="112" spans="1:21" x14ac:dyDescent="0.2">
      <c r="A112" s="9">
        <v>45692</v>
      </c>
      <c r="B112" s="10">
        <v>564.52</v>
      </c>
      <c r="C112" s="10">
        <v>567.20000000000005</v>
      </c>
      <c r="D112">
        <f t="shared" si="13"/>
        <v>-5.3258687621408853</v>
      </c>
      <c r="E112">
        <f t="shared" si="10"/>
        <v>-5.214386837265744</v>
      </c>
      <c r="F112">
        <f t="shared" si="11"/>
        <v>0.82273691219489431</v>
      </c>
      <c r="G112">
        <f t="shared" si="12"/>
        <v>-0.13550130451510953</v>
      </c>
      <c r="J112">
        <f t="shared" si="14"/>
        <v>-5.5324460157812227</v>
      </c>
      <c r="K112">
        <f t="shared" si="15"/>
        <v>0.49421290336056978</v>
      </c>
      <c r="L112">
        <f t="shared" si="16"/>
        <v>0.41799243248333801</v>
      </c>
      <c r="M112">
        <f t="shared" si="17"/>
        <v>-3.5689130128759556</v>
      </c>
      <c r="N112">
        <f t="shared" si="18"/>
        <v>-6.8598606616555324</v>
      </c>
      <c r="O112">
        <f t="shared" si="19"/>
        <v>-5.4355641872953129</v>
      </c>
      <c r="P112">
        <f t="shared" si="20"/>
        <v>0.10969542515442754</v>
      </c>
      <c r="Q112" cm="1">
        <f t="array" ref="Q112">_xlfn.LET(_xlpm.y, P112:P1110, _xlpm.x, O112:O1110, _xlpm.keep, ISNUMBER(_xlpm.y)*ISNUMBER(_xlpm.x), SLOPE(_xlfn._xlws.FILTER(_xlpm.y, _xlpm.keep), _xlfn._xlws.FILTER(_xlpm.x, _xlpm.keep)))</f>
        <v>-0.28784489807911967</v>
      </c>
      <c r="R112" cm="1">
        <f t="array" ref="R112">_xlfn.LET(_xlpm.y, P112:P1110, _xlpm.x, O112:O1110, _xlpm.keep, ISNUMBER(_xlpm.y)*ISNUMBER(_xlpm.x), INTERCEPT(_xlfn._xlws.FILTER(_xlpm.y, _xlpm.keep), _xlfn._xlws.FILTER(_xlpm.x, _xlpm.keep)))</f>
        <v>-1.6061971025558179</v>
      </c>
      <c r="T112">
        <f t="shared" si="21"/>
        <v>-6.3599766586546425E-2</v>
      </c>
      <c r="U112">
        <f t="shared" si="22"/>
        <v>0.17329519174097396</v>
      </c>
    </row>
    <row r="113" spans="1:21" x14ac:dyDescent="0.2">
      <c r="A113" s="9">
        <v>45661</v>
      </c>
      <c r="B113" s="10">
        <v>560.97</v>
      </c>
      <c r="C113" s="10">
        <v>563.78</v>
      </c>
      <c r="D113">
        <f t="shared" si="13"/>
        <v>-5.4355641872953129</v>
      </c>
      <c r="E113">
        <f t="shared" si="10"/>
        <v>-5.2134085254835574</v>
      </c>
      <c r="F113">
        <f t="shared" si="11"/>
        <v>0.82243331564060906</v>
      </c>
      <c r="G113">
        <f t="shared" si="12"/>
        <v>-0.27011996910498964</v>
      </c>
      <c r="J113">
        <f t="shared" si="14"/>
        <v>-5.5336284280233023</v>
      </c>
      <c r="K113">
        <f t="shared" si="15"/>
        <v>0.4938841377740264</v>
      </c>
      <c r="L113">
        <f t="shared" si="16"/>
        <v>0.19855717814702961</v>
      </c>
      <c r="M113">
        <f t="shared" si="17"/>
        <v>-3.5685418942023395</v>
      </c>
      <c r="N113">
        <f t="shared" si="18"/>
        <v>-6.8582751567647753</v>
      </c>
      <c r="O113">
        <f t="shared" si="19"/>
        <v>-5.1244026081404854</v>
      </c>
      <c r="P113">
        <f t="shared" si="20"/>
        <v>-0.31116157915482745</v>
      </c>
      <c r="Q113" cm="1">
        <f t="array" ref="Q113">_xlfn.LET(_xlpm.y, P113:P1111, _xlpm.x, O113:O1111, _xlpm.keep, ISNUMBER(_xlpm.y)*ISNUMBER(_xlpm.x), SLOPE(_xlfn._xlws.FILTER(_xlpm.y, _xlpm.keep), _xlfn._xlws.FILTER(_xlpm.x, _xlpm.keep)))</f>
        <v>-0.28836705581233352</v>
      </c>
      <c r="R113" cm="1">
        <f t="array" ref="R113">_xlfn.LET(_xlpm.y, P113:P1111, _xlpm.x, O113:O1111, _xlpm.keep, ISNUMBER(_xlpm.y)*ISNUMBER(_xlpm.x), INTERCEPT(_xlfn._xlws.FILTER(_xlpm.y, _xlpm.keep), _xlfn._xlws.FILTER(_xlpm.x, _xlpm.keep)))</f>
        <v>-1.6101989412132778</v>
      </c>
      <c r="T113">
        <f t="shared" si="21"/>
        <v>-0.17552028891781091</v>
      </c>
      <c r="U113">
        <f t="shared" si="22"/>
        <v>-0.13564129023701654</v>
      </c>
    </row>
    <row r="114" spans="1:21" x14ac:dyDescent="0.2">
      <c r="A114" s="10" t="s">
        <v>51</v>
      </c>
      <c r="B114" s="10">
        <v>559.39</v>
      </c>
      <c r="C114" s="10">
        <v>561.9</v>
      </c>
      <c r="D114">
        <f t="shared" si="13"/>
        <v>-5.1244026081404854</v>
      </c>
      <c r="E114">
        <f t="shared" si="10"/>
        <v>-5.2018446861739509</v>
      </c>
      <c r="F114">
        <f t="shared" si="11"/>
        <v>0.81865415669012354</v>
      </c>
      <c r="G114">
        <f t="shared" si="12"/>
        <v>9.4596817716737988E-2</v>
      </c>
      <c r="J114">
        <f t="shared" si="14"/>
        <v>-5.5332957181797529</v>
      </c>
      <c r="K114">
        <f t="shared" si="15"/>
        <v>0.49396419634815236</v>
      </c>
      <c r="L114">
        <f t="shared" si="16"/>
        <v>0.82777884118361134</v>
      </c>
      <c r="M114">
        <f t="shared" si="17"/>
        <v>-3.5645363727937038</v>
      </c>
      <c r="N114">
        <f t="shared" si="18"/>
        <v>-6.839152999554198</v>
      </c>
      <c r="O114">
        <f t="shared" si="19"/>
        <v>-5.0519607096272239</v>
      </c>
      <c r="P114">
        <f t="shared" si="20"/>
        <v>-7.2441898513261549E-2</v>
      </c>
      <c r="Q114" cm="1">
        <f t="array" ref="Q114">_xlfn.LET(_xlpm.y, P114:P1112, _xlpm.x, O114:O1112, _xlpm.keep, ISNUMBER(_xlpm.y)*ISNUMBER(_xlpm.x), SLOPE(_xlfn._xlws.FILTER(_xlpm.y, _xlpm.keep), _xlfn._xlws.FILTER(_xlpm.x, _xlpm.keep)))</f>
        <v>-0.28639368845922419</v>
      </c>
      <c r="R114" cm="1">
        <f t="array" ref="R114">_xlfn.LET(_xlpm.y, P114:P1112, _xlpm.x, O114:O1112, _xlpm.keep, ISNUMBER(_xlpm.y)*ISNUMBER(_xlpm.x), INTERCEPT(_xlfn._xlws.FILTER(_xlpm.y, _xlpm.keep), _xlfn._xlws.FILTER(_xlpm.x, _xlpm.keep)))</f>
        <v>-1.5978872330723339</v>
      </c>
      <c r="T114">
        <f t="shared" si="21"/>
        <v>-0.20157663926252511</v>
      </c>
      <c r="U114">
        <f t="shared" si="22"/>
        <v>0.12913474074926357</v>
      </c>
    </row>
    <row r="115" spans="1:21" x14ac:dyDescent="0.2">
      <c r="A115" s="10" t="s">
        <v>52</v>
      </c>
      <c r="B115" s="10">
        <v>555.66</v>
      </c>
      <c r="C115" s="10">
        <v>558.12</v>
      </c>
      <c r="D115">
        <f t="shared" si="13"/>
        <v>-5.0519607096272239</v>
      </c>
      <c r="E115">
        <f t="shared" si="10"/>
        <v>-5.1903817760375546</v>
      </c>
      <c r="F115">
        <f t="shared" si="11"/>
        <v>0.81580508269376417</v>
      </c>
      <c r="G115">
        <f t="shared" si="12"/>
        <v>0.16967418976266788</v>
      </c>
      <c r="J115">
        <f t="shared" si="14"/>
        <v>-5.5356446462672748</v>
      </c>
      <c r="K115">
        <f t="shared" si="15"/>
        <v>0.49267195945956332</v>
      </c>
      <c r="L115">
        <f t="shared" si="16"/>
        <v>0.9817565772783744</v>
      </c>
      <c r="M115">
        <f t="shared" si="17"/>
        <v>-3.5587716106500262</v>
      </c>
      <c r="N115">
        <f t="shared" si="18"/>
        <v>-6.8219919414250825</v>
      </c>
      <c r="O115">
        <f t="shared" si="19"/>
        <v>-5.2002363267974943</v>
      </c>
      <c r="P115">
        <f t="shared" si="20"/>
        <v>0.14827561717027038</v>
      </c>
      <c r="Q115" cm="1">
        <f t="array" ref="Q115">_xlfn.LET(_xlpm.y, P115:P1113, _xlpm.x, O115:O1113, _xlpm.keep, ISNUMBER(_xlpm.y)*ISNUMBER(_xlpm.x), SLOPE(_xlfn._xlws.FILTER(_xlpm.y, _xlpm.keep), _xlfn._xlws.FILTER(_xlpm.x, _xlpm.keep)))</f>
        <v>-0.28741323368980853</v>
      </c>
      <c r="R115" cm="1">
        <f t="array" ref="R115">_xlfn.LET(_xlpm.y, P115:P1113, _xlpm.x, O115:O1113, _xlpm.keep, ISNUMBER(_xlpm.y)*ISNUMBER(_xlpm.x), INTERCEPT(_xlfn._xlws.FILTER(_xlpm.y, _xlpm.keep), _xlfn._xlws.FILTER(_xlpm.x, _xlpm.keep)))</f>
        <v>-1.6041568289865178</v>
      </c>
      <c r="T115">
        <f t="shared" si="21"/>
        <v>-0.14824394771441485</v>
      </c>
      <c r="U115">
        <f t="shared" si="22"/>
        <v>0.29651956488468523</v>
      </c>
    </row>
    <row r="116" spans="1:21" x14ac:dyDescent="0.2">
      <c r="A116" s="10" t="s">
        <v>53</v>
      </c>
      <c r="B116" s="10">
        <v>567.08000000000004</v>
      </c>
      <c r="C116" s="10">
        <v>569.62</v>
      </c>
      <c r="D116">
        <f t="shared" si="13"/>
        <v>-5.2002363267974943</v>
      </c>
      <c r="E116">
        <f t="shared" si="10"/>
        <v>-5.1832679870970786</v>
      </c>
      <c r="F116">
        <f t="shared" si="11"/>
        <v>0.81379116679412611</v>
      </c>
      <c r="G116">
        <f t="shared" si="12"/>
        <v>-2.0850975523931118E-2</v>
      </c>
      <c r="J116">
        <f t="shared" si="14"/>
        <v>-5.5381743092359272</v>
      </c>
      <c r="K116">
        <f t="shared" si="15"/>
        <v>0.49094387085578572</v>
      </c>
      <c r="L116">
        <f t="shared" si="16"/>
        <v>0.68834341866690074</v>
      </c>
      <c r="M116">
        <f t="shared" si="17"/>
        <v>-3.5556856535088261</v>
      </c>
      <c r="N116">
        <f t="shared" si="18"/>
        <v>-6.810850320685331</v>
      </c>
      <c r="O116">
        <f t="shared" si="19"/>
        <v>-5.5009229451371766</v>
      </c>
      <c r="P116">
        <f t="shared" si="20"/>
        <v>0.30068661833968235</v>
      </c>
      <c r="Q116" cm="1">
        <f t="array" ref="Q116">_xlfn.LET(_xlpm.y, P116:P1114, _xlpm.x, O116:O1114, _xlpm.keep, ISNUMBER(_xlpm.y)*ISNUMBER(_xlpm.x), SLOPE(_xlfn._xlws.FILTER(_xlpm.y, _xlpm.keep), _xlfn._xlws.FILTER(_xlpm.x, _xlpm.keep)))</f>
        <v>-0.28985698512664004</v>
      </c>
      <c r="R116" cm="1">
        <f t="array" ref="R116">_xlfn.LET(_xlpm.y, P116:P1114, _xlpm.x, O116:O1114, _xlpm.keep, ISNUMBER(_xlpm.y)*ISNUMBER(_xlpm.x), INTERCEPT(_xlfn._xlws.FILTER(_xlpm.y, _xlpm.keep), _xlfn._xlws.FILTER(_xlpm.x, _xlpm.keep)))</f>
        <v>-1.6197120109851881</v>
      </c>
      <c r="T116">
        <f t="shared" si="21"/>
        <v>-4.0091124110656962E-2</v>
      </c>
      <c r="U116">
        <f t="shared" si="22"/>
        <v>0.34077774245033932</v>
      </c>
    </row>
    <row r="117" spans="1:21" x14ac:dyDescent="0.2">
      <c r="A117" s="10" t="s">
        <v>54</v>
      </c>
      <c r="B117" s="10">
        <v>568.59</v>
      </c>
      <c r="C117" s="10">
        <v>571.41999999999996</v>
      </c>
      <c r="D117">
        <f t="shared" si="13"/>
        <v>-5.5009229451371766</v>
      </c>
      <c r="E117">
        <f t="shared" si="10"/>
        <v>-5.1809834005796294</v>
      </c>
      <c r="F117">
        <f t="shared" si="11"/>
        <v>0.81268460463174508</v>
      </c>
      <c r="G117">
        <f t="shared" si="12"/>
        <v>-0.39368230028489676</v>
      </c>
      <c r="J117">
        <f t="shared" si="14"/>
        <v>-5.5399389365707083</v>
      </c>
      <c r="K117">
        <f t="shared" si="15"/>
        <v>0.4900988286598168</v>
      </c>
      <c r="L117">
        <f t="shared" si="16"/>
        <v>7.9608416000955556E-2</v>
      </c>
      <c r="M117">
        <f t="shared" si="17"/>
        <v>-3.5556141913161392</v>
      </c>
      <c r="N117">
        <f t="shared" si="18"/>
        <v>-6.8063526098431195</v>
      </c>
      <c r="O117">
        <f t="shared" si="19"/>
        <v>-5.209750991771557</v>
      </c>
      <c r="P117">
        <f t="shared" si="20"/>
        <v>-0.29117195336561963</v>
      </c>
      <c r="Q117" cm="1">
        <f t="array" ref="Q117">_xlfn.LET(_xlpm.y, P117:P1115, _xlpm.x, O117:O1115, _xlpm.keep, ISNUMBER(_xlpm.y)*ISNUMBER(_xlpm.x), SLOPE(_xlfn._xlws.FILTER(_xlpm.y, _xlpm.keep), _xlfn._xlws.FILTER(_xlpm.x, _xlpm.keep)))</f>
        <v>-0.29056562007812742</v>
      </c>
      <c r="R117" cm="1">
        <f t="array" ref="R117">_xlfn.LET(_xlpm.y, P117:P1115, _xlpm.x, O117:O1115, _xlpm.keep, ISNUMBER(_xlpm.y)*ISNUMBER(_xlpm.x), INTERCEPT(_xlfn._xlws.FILTER(_xlpm.y, _xlpm.keep), _xlfn._xlws.FILTER(_xlpm.x, _xlpm.keep)))</f>
        <v>-1.6260876339672352</v>
      </c>
      <c r="T117">
        <f t="shared" si="21"/>
        <v>-0.14482165413756487</v>
      </c>
      <c r="U117">
        <f t="shared" si="22"/>
        <v>-0.14635029922805476</v>
      </c>
    </row>
    <row r="118" spans="1:21" x14ac:dyDescent="0.2">
      <c r="A118" s="10" t="s">
        <v>55</v>
      </c>
      <c r="B118" s="10">
        <v>575.46</v>
      </c>
      <c r="C118" s="10">
        <v>577.96</v>
      </c>
      <c r="D118">
        <f t="shared" si="13"/>
        <v>-5.209750991771557</v>
      </c>
      <c r="E118">
        <f t="shared" si="10"/>
        <v>-5.1811330324041398</v>
      </c>
      <c r="F118">
        <f t="shared" si="11"/>
        <v>0.81268913656902142</v>
      </c>
      <c r="G118">
        <f t="shared" si="12"/>
        <v>-3.5213906621460865E-2</v>
      </c>
      <c r="J118">
        <f t="shared" si="14"/>
        <v>-5.5392697961497968</v>
      </c>
      <c r="K118">
        <f t="shared" si="15"/>
        <v>0.49020734883517952</v>
      </c>
      <c r="L118">
        <f t="shared" si="16"/>
        <v>0.67220290589530218</v>
      </c>
      <c r="M118">
        <f t="shared" si="17"/>
        <v>-3.555754759266097</v>
      </c>
      <c r="N118">
        <f t="shared" si="18"/>
        <v>-6.8065113055421822</v>
      </c>
      <c r="O118">
        <f t="shared" si="19"/>
        <v>-5.3423890991375629</v>
      </c>
      <c r="P118">
        <f t="shared" si="20"/>
        <v>0.1326381073660059</v>
      </c>
      <c r="Q118" cm="1">
        <f t="array" ref="Q118">_xlfn.LET(_xlpm.y, P118:P1116, _xlpm.x, O118:O1116, _xlpm.keep, ISNUMBER(_xlpm.y)*ISNUMBER(_xlpm.x), SLOPE(_xlfn._xlws.FILTER(_xlpm.y, _xlpm.keep), _xlfn._xlws.FILTER(_xlpm.x, _xlpm.keep)))</f>
        <v>-0.28889021411581278</v>
      </c>
      <c r="R118" cm="1">
        <f t="array" ref="R118">_xlfn.LET(_xlpm.y, P118:P1116, _xlpm.x, O118:O1116, _xlpm.keep, ISNUMBER(_xlpm.y)*ISNUMBER(_xlpm.x), INTERCEPT(_xlfn._xlws.FILTER(_xlpm.y, _xlpm.keep), _xlfn._xlws.FILTER(_xlpm.x, _xlpm.keep)))</f>
        <v>-1.615382239147229</v>
      </c>
      <c r="T118">
        <f t="shared" si="21"/>
        <v>-9.7113558884432072E-2</v>
      </c>
      <c r="U118">
        <f t="shared" si="22"/>
        <v>0.22975166625043797</v>
      </c>
    </row>
    <row r="119" spans="1:21" x14ac:dyDescent="0.2">
      <c r="A119" s="10" t="s">
        <v>56</v>
      </c>
      <c r="B119" s="10">
        <v>574.08000000000004</v>
      </c>
      <c r="C119" s="10">
        <v>576.72</v>
      </c>
      <c r="D119">
        <f t="shared" si="13"/>
        <v>-5.3423890991375629</v>
      </c>
      <c r="E119">
        <f t="shared" si="10"/>
        <v>-5.2032993570185875</v>
      </c>
      <c r="F119">
        <f t="shared" si="11"/>
        <v>0.79828165754920422</v>
      </c>
      <c r="G119">
        <f t="shared" si="12"/>
        <v>-0.1742364249555643</v>
      </c>
      <c r="J119">
        <f t="shared" si="14"/>
        <v>-5.5438800612196708</v>
      </c>
      <c r="K119">
        <f t="shared" si="15"/>
        <v>0.48968348942322448</v>
      </c>
      <c r="L119">
        <f t="shared" si="16"/>
        <v>0.41147183116064379</v>
      </c>
      <c r="M119">
        <f t="shared" si="17"/>
        <v>-3.606736041920179</v>
      </c>
      <c r="N119">
        <f t="shared" si="18"/>
        <v>-6.7998626721169959</v>
      </c>
      <c r="O119">
        <f t="shared" si="19"/>
        <v>-5.2421878158238542</v>
      </c>
      <c r="P119">
        <f t="shared" si="20"/>
        <v>-0.1002012833137087</v>
      </c>
      <c r="Q119" cm="1">
        <f t="array" ref="Q119">_xlfn.LET(_xlpm.y, P119:P1117, _xlpm.x, O119:O1117, _xlpm.keep, ISNUMBER(_xlpm.y)*ISNUMBER(_xlpm.x), SLOPE(_xlfn._xlws.FILTER(_xlpm.y, _xlpm.keep), _xlfn._xlws.FILTER(_xlpm.x, _xlpm.keep)))</f>
        <v>-0.29015526709743616</v>
      </c>
      <c r="R119" cm="1">
        <f t="array" ref="R119">_xlfn.LET(_xlpm.y, P119:P1117, _xlpm.x, O119:O1117, _xlpm.keep, ISNUMBER(_xlpm.y)*ISNUMBER(_xlpm.x), INTERCEPT(_xlfn._xlws.FILTER(_xlpm.y, _xlpm.keep), _xlfn._xlws.FILTER(_xlpm.x, _xlpm.keep)))</f>
        <v>-1.6239988964452314</v>
      </c>
      <c r="T119">
        <f t="shared" si="21"/>
        <v>-0.13315457653575713</v>
      </c>
      <c r="U119">
        <f t="shared" si="22"/>
        <v>3.295329322204843E-2</v>
      </c>
    </row>
    <row r="120" spans="1:21" x14ac:dyDescent="0.2">
      <c r="A120" s="10" t="s">
        <v>57</v>
      </c>
      <c r="B120" s="10">
        <v>563.98</v>
      </c>
      <c r="C120" s="10">
        <v>566.58000000000004</v>
      </c>
      <c r="D120">
        <f t="shared" si="13"/>
        <v>-5.2421878158238542</v>
      </c>
      <c r="E120">
        <f t="shared" si="10"/>
        <v>-5.2229484738873646</v>
      </c>
      <c r="F120">
        <f t="shared" si="11"/>
        <v>0.784128321191639</v>
      </c>
      <c r="G120">
        <f t="shared" si="12"/>
        <v>-2.4535961036647121E-2</v>
      </c>
      <c r="J120">
        <f t="shared" si="14"/>
        <v>-5.5434156189113368</v>
      </c>
      <c r="K120">
        <f t="shared" si="15"/>
        <v>0.48990258139390502</v>
      </c>
      <c r="L120">
        <f t="shared" si="16"/>
        <v>0.61487286356076809</v>
      </c>
      <c r="M120">
        <f t="shared" si="17"/>
        <v>-3.6546918315040866</v>
      </c>
      <c r="N120">
        <f t="shared" si="18"/>
        <v>-6.7912051162706426</v>
      </c>
      <c r="O120">
        <f t="shared" si="19"/>
        <v>-3.8931377374540261</v>
      </c>
      <c r="P120">
        <f t="shared" si="20"/>
        <v>-1.349050078369828</v>
      </c>
      <c r="Q120" cm="1">
        <f t="array" ref="Q120">_xlfn.LET(_xlpm.y, P120:P1118, _xlpm.x, O120:O1118, _xlpm.keep, ISNUMBER(_xlpm.y)*ISNUMBER(_xlpm.x), SLOPE(_xlfn._xlws.FILTER(_xlpm.y, _xlpm.keep), _xlfn._xlws.FILTER(_xlpm.x, _xlpm.keep)))</f>
        <v>-0.29017925693300456</v>
      </c>
      <c r="R120" cm="1">
        <f t="array" ref="R120">_xlfn.LET(_xlpm.y, P120:P1118, _xlpm.x, O120:O1118, _xlpm.keep, ISNUMBER(_xlpm.y)*ISNUMBER(_xlpm.x), INTERCEPT(_xlfn._xlws.FILTER(_xlpm.y, _xlpm.keep), _xlfn._xlws.FILTER(_xlpm.x, _xlpm.keep)))</f>
        <v>-1.6241540094150422</v>
      </c>
      <c r="T120">
        <f t="shared" si="21"/>
        <v>-0.6183892569622147</v>
      </c>
      <c r="U120">
        <f t="shared" si="22"/>
        <v>-0.73066082140761335</v>
      </c>
    </row>
    <row r="121" spans="1:21" x14ac:dyDescent="0.2">
      <c r="A121" s="10" t="s">
        <v>58</v>
      </c>
      <c r="B121" s="10">
        <v>565.49</v>
      </c>
      <c r="C121" s="10">
        <v>566.74</v>
      </c>
      <c r="D121">
        <f t="shared" si="13"/>
        <v>-3.8931377374540261</v>
      </c>
      <c r="E121">
        <f t="shared" si="10"/>
        <v>-5.2221186719342505</v>
      </c>
      <c r="F121">
        <f t="shared" si="11"/>
        <v>0.78553095070342027</v>
      </c>
      <c r="G121">
        <f t="shared" si="12"/>
        <v>1.6918250430363824</v>
      </c>
      <c r="J121">
        <f t="shared" si="14"/>
        <v>-5.5455876413855858</v>
      </c>
      <c r="K121">
        <f t="shared" si="15"/>
        <v>0.48913302663104263</v>
      </c>
      <c r="L121">
        <f t="shared" si="16"/>
        <v>3.3783241244472686</v>
      </c>
      <c r="M121">
        <f t="shared" si="17"/>
        <v>-3.65105677052741</v>
      </c>
      <c r="N121">
        <f t="shared" si="18"/>
        <v>-6.7931805733410915</v>
      </c>
      <c r="O121">
        <f t="shared" si="19"/>
        <v>-3.5306777403936849</v>
      </c>
      <c r="P121">
        <f t="shared" si="20"/>
        <v>-0.36245999706034127</v>
      </c>
      <c r="Q121" cm="1">
        <f t="array" ref="Q121">_xlfn.LET(_xlpm.y, P121:P1119, _xlpm.x, O121:O1119, _xlpm.keep, ISNUMBER(_xlpm.y)*ISNUMBER(_xlpm.x), SLOPE(_xlfn._xlws.FILTER(_xlpm.y, _xlpm.keep), _xlfn._xlws.FILTER(_xlpm.x, _xlpm.keep)))</f>
        <v>-0.25135269036752622</v>
      </c>
      <c r="R121" cm="1">
        <f t="array" ref="R121">_xlfn.LET(_xlpm.y, P121:P1119, _xlpm.x, O121:O1119, _xlpm.keep, ISNUMBER(_xlpm.y)*ISNUMBER(_xlpm.x), INTERCEPT(_xlfn._xlws.FILTER(_xlpm.y, _xlpm.keep), _xlfn._xlws.FILTER(_xlpm.x, _xlpm.keep)))</f>
        <v>-1.3997893219478896</v>
      </c>
      <c r="T121">
        <f t="shared" si="21"/>
        <v>-0.74876111169238002</v>
      </c>
      <c r="U121">
        <f t="shared" si="22"/>
        <v>0.38630111463203876</v>
      </c>
    </row>
    <row r="122" spans="1:21" x14ac:dyDescent="0.2">
      <c r="A122" s="10" t="s">
        <v>59</v>
      </c>
      <c r="B122" s="10">
        <v>567.13</v>
      </c>
      <c r="C122" s="10">
        <v>568.01</v>
      </c>
      <c r="D122">
        <f t="shared" si="13"/>
        <v>-3.5306777403936849</v>
      </c>
      <c r="E122">
        <f t="shared" si="10"/>
        <v>-5.187140702204287</v>
      </c>
      <c r="F122">
        <f t="shared" si="11"/>
        <v>0.81332333866222151</v>
      </c>
      <c r="G122">
        <f t="shared" si="12"/>
        <v>2.036659816666766</v>
      </c>
      <c r="J122">
        <f t="shared" si="14"/>
        <v>-5.5572972005548973</v>
      </c>
      <c r="K122">
        <f t="shared" si="15"/>
        <v>0.46548968839067234</v>
      </c>
      <c r="L122">
        <f t="shared" si="16"/>
        <v>4.3537365288752179</v>
      </c>
      <c r="M122">
        <f t="shared" si="17"/>
        <v>-3.5604940248798442</v>
      </c>
      <c r="N122">
        <f t="shared" si="18"/>
        <v>-6.8137873795287298</v>
      </c>
      <c r="O122">
        <f t="shared" si="19"/>
        <v>-3.5245807184461455</v>
      </c>
      <c r="P122">
        <f t="shared" si="20"/>
        <v>-6.0970219475393606E-3</v>
      </c>
      <c r="Q122" cm="1">
        <f t="array" ref="Q122">_xlfn.LET(_xlpm.y, P122:P1120, _xlpm.x, O122:O1120, _xlpm.keep, ISNUMBER(_xlpm.y)*ISNUMBER(_xlpm.x), SLOPE(_xlfn._xlws.FILTER(_xlpm.y, _xlpm.keep), _xlfn._xlws.FILTER(_xlpm.x, _xlpm.keep)))</f>
        <v>-0.26074602631904992</v>
      </c>
      <c r="R122" cm="1">
        <f t="array" ref="R122">_xlfn.LET(_xlpm.y, P122:P1120, _xlpm.x, O122:O1120, _xlpm.keep, ISNUMBER(_xlpm.y)*ISNUMBER(_xlpm.x), INTERCEPT(_xlfn._xlws.FILTER(_xlpm.y, _xlpm.keep), _xlfn._xlws.FILTER(_xlpm.x, _xlpm.keep)))</f>
        <v>-1.4537949747934353</v>
      </c>
      <c r="T122">
        <f t="shared" si="21"/>
        <v>-0.75095412627627334</v>
      </c>
      <c r="U122">
        <f t="shared" si="22"/>
        <v>0.74485710432873398</v>
      </c>
    </row>
    <row r="123" spans="1:21" x14ac:dyDescent="0.2">
      <c r="A123" s="10" t="s">
        <v>60</v>
      </c>
      <c r="B123" s="10">
        <v>561.02</v>
      </c>
      <c r="C123" s="10">
        <v>561.92999999999995</v>
      </c>
      <c r="D123">
        <f t="shared" si="13"/>
        <v>-3.5245807184461455</v>
      </c>
      <c r="E123">
        <f t="shared" si="10"/>
        <v>-5.1518961703007262</v>
      </c>
      <c r="F123">
        <f t="shared" si="11"/>
        <v>0.83881844078779622</v>
      </c>
      <c r="G123">
        <f t="shared" si="12"/>
        <v>1.9400091518329625</v>
      </c>
      <c r="J123">
        <f t="shared" si="14"/>
        <v>-5.5916215419211905</v>
      </c>
      <c r="K123">
        <f t="shared" si="15"/>
        <v>0.46665407668404213</v>
      </c>
      <c r="L123">
        <f t="shared" si="16"/>
        <v>4.4294926943809347</v>
      </c>
      <c r="M123">
        <f t="shared" si="17"/>
        <v>-3.4742592887251336</v>
      </c>
      <c r="N123">
        <f t="shared" si="18"/>
        <v>-6.8295330518763189</v>
      </c>
      <c r="O123">
        <f t="shared" si="19"/>
        <v>-5.1201769566956727</v>
      </c>
      <c r="P123">
        <f t="shared" si="20"/>
        <v>1.5955962382495272</v>
      </c>
      <c r="Q123" cm="1">
        <f t="array" ref="Q123">_xlfn.LET(_xlpm.y, P123:P1121, _xlpm.x, O123:O1121, _xlpm.keep, ISNUMBER(_xlpm.y)*ISNUMBER(_xlpm.x), SLOPE(_xlfn._xlws.FILTER(_xlpm.y, _xlpm.keep), _xlfn._xlws.FILTER(_xlpm.x, _xlpm.keep)))</f>
        <v>-0.29937591406700614</v>
      </c>
      <c r="R123" cm="1">
        <f t="array" ref="R123">_xlfn.LET(_xlpm.y, P123:P1121, _xlpm.x, O123:O1121, _xlpm.keep, ISNUMBER(_xlpm.y)*ISNUMBER(_xlpm.x), INTERCEPT(_xlfn._xlws.FILTER(_xlpm.y, _xlpm.keep), _xlfn._xlws.FILTER(_xlpm.x, _xlpm.keep)))</f>
        <v>-1.6758782828629333</v>
      </c>
      <c r="T123">
        <f t="shared" si="21"/>
        <v>-0.17704019737880383</v>
      </c>
      <c r="U123">
        <f t="shared" si="22"/>
        <v>1.7726364356283311</v>
      </c>
    </row>
    <row r="124" spans="1:21" x14ac:dyDescent="0.2">
      <c r="A124" s="10" t="s">
        <v>61</v>
      </c>
      <c r="B124" s="10">
        <v>567.15</v>
      </c>
      <c r="C124" s="10">
        <v>569.61</v>
      </c>
      <c r="D124">
        <f t="shared" si="13"/>
        <v>-5.1201769566956727</v>
      </c>
      <c r="E124">
        <f t="shared" si="10"/>
        <v>-5.1402959327415774</v>
      </c>
      <c r="F124">
        <f t="shared" si="11"/>
        <v>0.83427640927675073</v>
      </c>
      <c r="G124">
        <f t="shared" si="12"/>
        <v>2.411547998024555E-2</v>
      </c>
      <c r="J124">
        <f t="shared" si="14"/>
        <v>-5.6255807350785876</v>
      </c>
      <c r="K124">
        <f t="shared" si="15"/>
        <v>0.46323149455651969</v>
      </c>
      <c r="L124">
        <f t="shared" si="16"/>
        <v>1.0910393276838166</v>
      </c>
      <c r="M124">
        <f t="shared" si="17"/>
        <v>-3.4717431141880759</v>
      </c>
      <c r="N124">
        <f t="shared" si="18"/>
        <v>-6.8088487512950788</v>
      </c>
      <c r="O124">
        <f t="shared" si="19"/>
        <v>-5.3861320654312976</v>
      </c>
      <c r="P124">
        <f t="shared" si="20"/>
        <v>0.26595510873562489</v>
      </c>
      <c r="Q124" cm="1">
        <f t="array" ref="Q124">_xlfn.LET(_xlpm.y, P124:P1122, _xlpm.x, O124:O1122, _xlpm.keep, ISNUMBER(_xlpm.y)*ISNUMBER(_xlpm.x), SLOPE(_xlfn._xlws.FILTER(_xlpm.y, _xlpm.keep), _xlfn._xlws.FILTER(_xlpm.x, _xlpm.keep)))</f>
        <v>-0.33127282789598045</v>
      </c>
      <c r="R124" cm="1">
        <f t="array" ref="R124">_xlfn.LET(_xlpm.y, P124:P1122, _xlpm.x, O124:O1122, _xlpm.keep, ISNUMBER(_xlpm.y)*ISNUMBER(_xlpm.x), INTERCEPT(_xlfn._xlws.FILTER(_xlpm.y, _xlpm.keep), _xlfn._xlws.FILTER(_xlpm.x, _xlpm.keep)))</f>
        <v>-1.8695829472786338</v>
      </c>
      <c r="T124">
        <f t="shared" si="21"/>
        <v>-8.1379818076163124E-2</v>
      </c>
      <c r="U124">
        <f t="shared" si="22"/>
        <v>0.34733492681178801</v>
      </c>
    </row>
    <row r="125" spans="1:21" x14ac:dyDescent="0.2">
      <c r="A125" s="10" t="s">
        <v>62</v>
      </c>
      <c r="B125" s="10">
        <v>562.80999999999995</v>
      </c>
      <c r="C125" s="10">
        <v>565.55999999999995</v>
      </c>
      <c r="D125">
        <f t="shared" si="13"/>
        <v>-5.3861320654312976</v>
      </c>
      <c r="E125">
        <f t="shared" si="10"/>
        <v>-5.1329580860359458</v>
      </c>
      <c r="F125">
        <f t="shared" si="11"/>
        <v>0.83006506316002815</v>
      </c>
      <c r="G125">
        <f t="shared" si="12"/>
        <v>-0.30500498169568474</v>
      </c>
      <c r="J125">
        <f t="shared" si="14"/>
        <v>-5.6447479608655708</v>
      </c>
      <c r="K125">
        <f t="shared" si="15"/>
        <v>0.4890113866953264</v>
      </c>
      <c r="L125">
        <f t="shared" si="16"/>
        <v>0.52885454709340185</v>
      </c>
      <c r="M125">
        <f t="shared" si="17"/>
        <v>-3.4728279597158895</v>
      </c>
      <c r="N125">
        <f t="shared" si="18"/>
        <v>-6.7930882123560021</v>
      </c>
      <c r="O125">
        <f t="shared" si="19"/>
        <v>-5.2078564482608272</v>
      </c>
      <c r="P125">
        <f t="shared" si="20"/>
        <v>-0.17827561717047047</v>
      </c>
      <c r="Q125" cm="1">
        <f t="array" ref="Q125">_xlfn.LET(_xlpm.y, P125:P1123, _xlpm.x, O125:O1123, _xlpm.keep, ISNUMBER(_xlpm.y)*ISNUMBER(_xlpm.x), SLOPE(_xlfn._xlws.FILTER(_xlpm.y, _xlpm.keep), _xlfn._xlws.FILTER(_xlpm.x, _xlpm.keep)))</f>
        <v>-0.33449663288903403</v>
      </c>
      <c r="R125" cm="1">
        <f t="array" ref="R125">_xlfn.LET(_xlpm.y, P125:P1123, _xlpm.x, O125:O1123, _xlpm.keep, ISNUMBER(_xlpm.y)*ISNUMBER(_xlpm.x), INTERCEPT(_xlfn._xlws.FILTER(_xlpm.y, _xlpm.keep), _xlfn._xlws.FILTER(_xlpm.x, _xlpm.keep)))</f>
        <v>-1.8905601982731228</v>
      </c>
      <c r="T125">
        <f t="shared" si="21"/>
        <v>-0.14550309527138383</v>
      </c>
      <c r="U125">
        <f t="shared" si="22"/>
        <v>-3.2772521899086637E-2</v>
      </c>
    </row>
    <row r="126" spans="1:21" x14ac:dyDescent="0.2">
      <c r="A126" s="10" t="s">
        <v>63</v>
      </c>
      <c r="B126" s="10">
        <v>551.41999999999996</v>
      </c>
      <c r="C126" s="10">
        <v>554.05999999999995</v>
      </c>
      <c r="D126">
        <f t="shared" si="13"/>
        <v>-5.2078564482608272</v>
      </c>
      <c r="E126">
        <f t="shared" ref="E126:E189" si="23">AVERAGE($D67:$D126)</f>
        <v>-5.123991346631688</v>
      </c>
      <c r="F126">
        <f t="shared" ref="F126:F189" si="24">_xlfn.STDEV.S($D67:$D126)</f>
        <v>0.82622901166457841</v>
      </c>
      <c r="G126">
        <f t="shared" ref="G126:G189" si="25">IF($F126=0,"",($D126-$E126)/$F126)</f>
        <v>-0.10150345781271795</v>
      </c>
      <c r="J126">
        <f t="shared" si="14"/>
        <v>-5.6490082641816439</v>
      </c>
      <c r="K126">
        <f t="shared" si="15"/>
        <v>0.48896633501508951</v>
      </c>
      <c r="L126">
        <f t="shared" si="16"/>
        <v>0.90221306525571499</v>
      </c>
      <c r="M126">
        <f t="shared" si="17"/>
        <v>-3.4715333233025314</v>
      </c>
      <c r="N126">
        <f t="shared" si="18"/>
        <v>-6.7764493699608446</v>
      </c>
      <c r="O126">
        <f t="shared" si="19"/>
        <v>-5.2219090638612897</v>
      </c>
      <c r="P126">
        <f t="shared" si="20"/>
        <v>1.4052615600462559E-2</v>
      </c>
      <c r="Q126" cm="1">
        <f t="array" ref="Q126">_xlfn.LET(_xlpm.y, P126:P1124, _xlpm.x, O126:O1124, _xlpm.keep, ISNUMBER(_xlpm.y)*ISNUMBER(_xlpm.x), SLOPE(_xlfn._xlws.FILTER(_xlpm.y, _xlpm.keep), _xlfn._xlws.FILTER(_xlpm.x, _xlpm.keep)))</f>
        <v>-0.33403200720581672</v>
      </c>
      <c r="R126" cm="1">
        <f t="array" ref="R126">_xlfn.LET(_xlpm.y, P126:P1124, _xlpm.x, O126:O1124, _xlpm.keep, ISNUMBER(_xlpm.y)*ISNUMBER(_xlpm.x), INTERCEPT(_xlfn._xlws.FILTER(_xlpm.y, _xlpm.keep), _xlfn._xlws.FILTER(_xlpm.x, _xlpm.keep)))</f>
        <v>-1.8876979584297575</v>
      </c>
      <c r="T126">
        <f t="shared" si="21"/>
        <v>-0.14044856353132729</v>
      </c>
      <c r="U126">
        <f t="shared" si="22"/>
        <v>0.15450117913178985</v>
      </c>
    </row>
    <row r="127" spans="1:21" x14ac:dyDescent="0.2">
      <c r="A127" s="9">
        <v>45994</v>
      </c>
      <c r="B127" s="10">
        <v>558.87</v>
      </c>
      <c r="C127" s="10">
        <v>561.48</v>
      </c>
      <c r="D127">
        <f t="shared" si="13"/>
        <v>-5.2219090638612897</v>
      </c>
      <c r="E127">
        <f t="shared" si="23"/>
        <v>-5.1158152190842312</v>
      </c>
      <c r="F127">
        <f t="shared" si="24"/>
        <v>0.8227266604192236</v>
      </c>
      <c r="G127">
        <f t="shared" si="25"/>
        <v>-0.12895394045331895</v>
      </c>
      <c r="J127">
        <f t="shared" si="14"/>
        <v>-5.6534419454855795</v>
      </c>
      <c r="K127">
        <f t="shared" si="15"/>
        <v>0.48734203033856438</v>
      </c>
      <c r="L127">
        <f t="shared" si="16"/>
        <v>0.8854825866845446</v>
      </c>
      <c r="M127">
        <f t="shared" si="17"/>
        <v>-3.470361898245784</v>
      </c>
      <c r="N127">
        <f t="shared" si="18"/>
        <v>-6.7612685399226784</v>
      </c>
      <c r="O127">
        <f t="shared" si="19"/>
        <v>-5.3150479549252623</v>
      </c>
      <c r="P127">
        <f t="shared" si="20"/>
        <v>9.3138891063972551E-2</v>
      </c>
      <c r="Q127" cm="1">
        <f t="array" ref="Q127">_xlfn.LET(_xlpm.y, P127:P1125, _xlpm.x, O127:O1125, _xlpm.keep, ISNUMBER(_xlpm.y)*ISNUMBER(_xlpm.x), SLOPE(_xlfn._xlws.FILTER(_xlpm.y, _xlpm.keep), _xlfn._xlws.FILTER(_xlpm.x, _xlpm.keep)))</f>
        <v>-0.33645043410807596</v>
      </c>
      <c r="R127" cm="1">
        <f t="array" ref="R127">_xlfn.LET(_xlpm.y, P127:P1125, _xlpm.x, O127:O1125, _xlpm.keep, ISNUMBER(_xlpm.y)*ISNUMBER(_xlpm.x), INTERCEPT(_xlfn._xlws.FILTER(_xlpm.y, _xlpm.keep), _xlfn._xlws.FILTER(_xlpm.x, _xlpm.keep)))</f>
        <v>-1.9026362976152587</v>
      </c>
      <c r="T127">
        <f t="shared" si="21"/>
        <v>-0.10694779082812755</v>
      </c>
      <c r="U127">
        <f t="shared" si="22"/>
        <v>0.2000866818921001</v>
      </c>
    </row>
    <row r="128" spans="1:21" x14ac:dyDescent="0.2">
      <c r="A128" s="9">
        <v>45964</v>
      </c>
      <c r="B128" s="10">
        <v>555.91999999999996</v>
      </c>
      <c r="C128" s="10">
        <v>558.64</v>
      </c>
      <c r="D128">
        <f t="shared" si="13"/>
        <v>-5.3150479549252623</v>
      </c>
      <c r="E128">
        <f t="shared" si="23"/>
        <v>-5.1086204197434428</v>
      </c>
      <c r="F128">
        <f t="shared" si="24"/>
        <v>0.81899480718829809</v>
      </c>
      <c r="G128">
        <f t="shared" si="25"/>
        <v>-0.25204987060969108</v>
      </c>
      <c r="J128">
        <f t="shared" si="14"/>
        <v>-5.658008801219669</v>
      </c>
      <c r="K128">
        <f t="shared" si="15"/>
        <v>0.48582957550785788</v>
      </c>
      <c r="L128">
        <f t="shared" si="16"/>
        <v>0.70592829993088724</v>
      </c>
      <c r="M128">
        <f t="shared" si="17"/>
        <v>-3.4706308053668469</v>
      </c>
      <c r="N128">
        <f t="shared" si="18"/>
        <v>-6.7466100341200388</v>
      </c>
      <c r="O128">
        <f t="shared" si="19"/>
        <v>-5.4835456038312032</v>
      </c>
      <c r="P128">
        <f t="shared" si="20"/>
        <v>0.16849764890594088</v>
      </c>
      <c r="Q128" cm="1">
        <f t="array" ref="Q128">_xlfn.LET(_xlpm.y, P128:P1126, _xlpm.x, O128:O1126, _xlpm.keep, ISNUMBER(_xlpm.y)*ISNUMBER(_xlpm.x), SLOPE(_xlfn._xlws.FILTER(_xlpm.y, _xlpm.keep), _xlfn._xlws.FILTER(_xlpm.x, _xlpm.keep)))</f>
        <v>-0.33898451960562354</v>
      </c>
      <c r="R128" cm="1">
        <f t="array" ref="R128">_xlfn.LET(_xlpm.y, P128:P1126, _xlpm.x, O128:O1126, _xlpm.keep, ISNUMBER(_xlpm.y)*ISNUMBER(_xlpm.x), INTERCEPT(_xlfn._xlws.FILTER(_xlpm.y, _xlpm.keep), _xlfn._xlws.FILTER(_xlpm.x, _xlpm.keep)))</f>
        <v>-1.9186496312383512</v>
      </c>
      <c r="T128">
        <f t="shared" si="21"/>
        <v>-4.6341513766654518E-2</v>
      </c>
      <c r="U128">
        <f t="shared" si="22"/>
        <v>0.2148391626725954</v>
      </c>
    </row>
    <row r="129" spans="1:21" x14ac:dyDescent="0.2">
      <c r="A129" s="9">
        <v>45933</v>
      </c>
      <c r="B129" s="10">
        <v>560.58000000000004</v>
      </c>
      <c r="C129" s="10">
        <v>563.44000000000005</v>
      </c>
      <c r="D129">
        <f t="shared" si="13"/>
        <v>-5.4835456038312032</v>
      </c>
      <c r="E129">
        <f t="shared" si="23"/>
        <v>-5.1054578435773106</v>
      </c>
      <c r="F129">
        <f t="shared" si="24"/>
        <v>0.81714159420304189</v>
      </c>
      <c r="G129">
        <f t="shared" si="25"/>
        <v>-0.46269552662123575</v>
      </c>
      <c r="J129">
        <f t="shared" si="14"/>
        <v>-5.661955776427062</v>
      </c>
      <c r="K129">
        <f t="shared" si="15"/>
        <v>0.48494303125615773</v>
      </c>
      <c r="L129">
        <f t="shared" si="16"/>
        <v>0.36789923990395207</v>
      </c>
      <c r="M129">
        <f t="shared" si="17"/>
        <v>-3.471174655171227</v>
      </c>
      <c r="N129">
        <f t="shared" si="18"/>
        <v>-6.7397410319833941</v>
      </c>
      <c r="O129">
        <f t="shared" si="19"/>
        <v>-5.3030163473754328</v>
      </c>
      <c r="P129">
        <f t="shared" si="20"/>
        <v>-0.18052925645577034</v>
      </c>
      <c r="Q129" cm="1">
        <f t="array" ref="Q129">_xlfn.LET(_xlpm.y, P129:P1127, _xlpm.x, O129:O1127, _xlpm.keep, ISNUMBER(_xlpm.y)*ISNUMBER(_xlpm.x), SLOPE(_xlfn._xlws.FILTER(_xlpm.y, _xlpm.keep), _xlfn._xlws.FILTER(_xlpm.x, _xlpm.keep)))</f>
        <v>-0.34041877968187562</v>
      </c>
      <c r="R129" cm="1">
        <f t="array" ref="R129">_xlfn.LET(_xlpm.y, P129:P1127, _xlpm.x, O129:O1127, _xlpm.keep, ISNUMBER(_xlpm.y)*ISNUMBER(_xlpm.x), INTERCEPT(_xlfn._xlws.FILTER(_xlpm.y, _xlpm.keep), _xlfn._xlws.FILTER(_xlpm.x, _xlpm.keep)))</f>
        <v>-1.9286239675058985</v>
      </c>
      <c r="T129">
        <f t="shared" si="21"/>
        <v>-0.11127539388606045</v>
      </c>
      <c r="U129">
        <f t="shared" si="22"/>
        <v>-6.925386256970989E-2</v>
      </c>
    </row>
    <row r="130" spans="1:21" x14ac:dyDescent="0.2">
      <c r="A130" s="9">
        <v>45841</v>
      </c>
      <c r="B130" s="10">
        <v>575.91999999999996</v>
      </c>
      <c r="C130" s="10">
        <v>578.51</v>
      </c>
      <c r="D130">
        <f t="shared" si="13"/>
        <v>-5.3030163473754328</v>
      </c>
      <c r="E130">
        <f t="shared" si="23"/>
        <v>-5.0992706144430811</v>
      </c>
      <c r="F130">
        <f t="shared" si="24"/>
        <v>0.81416183938587705</v>
      </c>
      <c r="G130">
        <f t="shared" si="25"/>
        <v>-0.25025212811010317</v>
      </c>
      <c r="J130">
        <f t="shared" si="14"/>
        <v>-5.6635354313137602</v>
      </c>
      <c r="K130">
        <f t="shared" si="15"/>
        <v>0.48466564880279611</v>
      </c>
      <c r="L130">
        <f t="shared" si="16"/>
        <v>0.74385111639099832</v>
      </c>
      <c r="M130">
        <f t="shared" si="17"/>
        <v>-3.4709469356713267</v>
      </c>
      <c r="N130">
        <f t="shared" si="18"/>
        <v>-6.7275942932148354</v>
      </c>
      <c r="O130">
        <f t="shared" si="19"/>
        <v>-5.5253834271147753</v>
      </c>
      <c r="P130">
        <f t="shared" si="20"/>
        <v>0.22236707973934244</v>
      </c>
      <c r="Q130" cm="1">
        <f t="array" ref="Q130">_xlfn.LET(_xlpm.y, P130:P1128, _xlpm.x, O130:O1128, _xlpm.keep, ISNUMBER(_xlpm.y)*ISNUMBER(_xlpm.x), SLOPE(_xlfn._xlws.FILTER(_xlpm.y, _xlpm.keep), _xlfn._xlws.FILTER(_xlpm.x, _xlpm.keep)))</f>
        <v>-0.33968346679659867</v>
      </c>
      <c r="R130" cm="1">
        <f t="array" ref="R130">_xlfn.LET(_xlpm.y, P130:P1128, _xlpm.x, O130:O1128, _xlpm.keep, ISNUMBER(_xlpm.y)*ISNUMBER(_xlpm.x), INTERCEPT(_xlfn._xlws.FILTER(_xlpm.y, _xlpm.keep), _xlfn._xlws.FILTER(_xlpm.x, _xlpm.keep)))</f>
        <v>-1.9239913629376468</v>
      </c>
      <c r="T130">
        <f t="shared" si="21"/>
        <v>-3.1293026585752726E-2</v>
      </c>
      <c r="U130">
        <f t="shared" si="22"/>
        <v>0.25366010632509517</v>
      </c>
    </row>
    <row r="131" spans="1:21" x14ac:dyDescent="0.2">
      <c r="A131" s="9">
        <v>45811</v>
      </c>
      <c r="B131" s="10">
        <v>572.71</v>
      </c>
      <c r="C131" s="10">
        <v>575.54</v>
      </c>
      <c r="D131">
        <f t="shared" ref="D131:D194" si="26">_xlfn.NUMBERVALUE(SUBSTITUTE(B131,"""",""))-($H$2+$I$2*_xlfn.NUMBERVALUE(SUBSTITUTE(C131,"""","")))</f>
        <v>-5.5253834271147753</v>
      </c>
      <c r="E131">
        <f t="shared" si="23"/>
        <v>-5.0964533302050121</v>
      </c>
      <c r="F131">
        <f t="shared" si="24"/>
        <v>0.81235797279211897</v>
      </c>
      <c r="G131">
        <f t="shared" si="25"/>
        <v>-0.52800626235686077</v>
      </c>
      <c r="J131">
        <f t="shared" ref="J131:J194" si="27">IF(COUNT($D131:$D250)&lt;120, NA(), AVERAGE($D131:$D250))</f>
        <v>-5.6668103417597271</v>
      </c>
      <c r="K131">
        <f t="shared" ref="K131:K194" si="28">IF(COUNTA($D131:$D250)&lt;120, NA(), _xlfn.STDEV.S($D131:$D250))</f>
        <v>0.48353553867130716</v>
      </c>
      <c r="L131">
        <f t="shared" ref="L131:L194" si="29">IFERROR(($D131-$J131)/$K131, NA())</f>
        <v>0.29248504677355175</v>
      </c>
      <c r="M131">
        <f t="shared" ref="M131:M194" si="30">IF(ISNA($E131), NA(), $E131 + 2*$F131)</f>
        <v>-3.4717373846207744</v>
      </c>
      <c r="N131">
        <f t="shared" ref="N131:N194" si="31">IF(COUNT($E131,$F131)=2, $E131 - 2*$F131, NA())</f>
        <v>-6.7211692757892498</v>
      </c>
      <c r="O131">
        <f t="shared" ref="O131:O194" si="32">IF(D132="","",D132)</f>
        <v>-5.7578407743003481</v>
      </c>
      <c r="P131">
        <f t="shared" ref="P131:P194" si="33">IF(OR(D131="",O131=""),"",D131-O131)</f>
        <v>0.23245734718557287</v>
      </c>
      <c r="Q131" cm="1">
        <f t="array" ref="Q131">_xlfn.LET(_xlpm.y, P131:P1129, _xlpm.x, O131:O1129, _xlpm.keep, ISNUMBER(_xlpm.y)*ISNUMBER(_xlpm.x), SLOPE(_xlfn._xlws.FILTER(_xlpm.y, _xlpm.keep), _xlfn._xlws.FILTER(_xlpm.x, _xlpm.keep)))</f>
        <v>-0.34102133780967148</v>
      </c>
      <c r="R131" cm="1">
        <f t="array" ref="R131">_xlfn.LET(_xlpm.y, P131:P1129, _xlpm.x, O131:O1129, _xlpm.keep, ISNUMBER(_xlpm.y)*ISNUMBER(_xlpm.x), INTERCEPT(_xlfn._xlws.FILTER(_xlpm.y, _xlpm.keep), _xlfn._xlws.FILTER(_xlpm.x, _xlpm.keep)))</f>
        <v>-1.93379646246882</v>
      </c>
      <c r="T131">
        <f t="shared" ref="T131:T194" si="34">IF(O131="","",$R$2 + $Q$2*O131)</f>
        <v>5.2318670550557389E-2</v>
      </c>
      <c r="U131">
        <f t="shared" ref="U131:U194" si="35">IF(P131="","",P131 - T131)</f>
        <v>0.18013867663501548</v>
      </c>
    </row>
    <row r="132" spans="1:21" x14ac:dyDescent="0.2">
      <c r="A132" s="9">
        <v>45780</v>
      </c>
      <c r="B132" s="10">
        <v>583.05999999999995</v>
      </c>
      <c r="C132" s="10">
        <v>586.05999999999995</v>
      </c>
      <c r="D132">
        <f t="shared" si="26"/>
        <v>-5.7578407743003481</v>
      </c>
      <c r="E132">
        <f t="shared" si="23"/>
        <v>-5.0998507236708575</v>
      </c>
      <c r="F132">
        <f t="shared" si="24"/>
        <v>0.81472671443727196</v>
      </c>
      <c r="G132">
        <f t="shared" si="25"/>
        <v>-0.80762056646683222</v>
      </c>
      <c r="J132">
        <f t="shared" si="27"/>
        <v>-5.6675820041404439</v>
      </c>
      <c r="K132">
        <f t="shared" si="28"/>
        <v>0.48338180650125129</v>
      </c>
      <c r="L132">
        <f t="shared" si="29"/>
        <v>-0.18672355671224586</v>
      </c>
      <c r="M132">
        <f t="shared" si="30"/>
        <v>-3.4703972947963138</v>
      </c>
      <c r="N132">
        <f t="shared" si="31"/>
        <v>-6.7293041525454012</v>
      </c>
      <c r="O132">
        <f t="shared" si="32"/>
        <v>-5.5701407596018271</v>
      </c>
      <c r="P132">
        <f t="shared" si="33"/>
        <v>-0.18770001469852104</v>
      </c>
      <c r="Q132" cm="1">
        <f t="array" ref="Q132">_xlfn.LET(_xlpm.y, P132:P1130, _xlpm.x, O132:O1130, _xlpm.keep, ISNUMBER(_xlpm.y)*ISNUMBER(_xlpm.x), SLOPE(_xlfn._xlws.FILTER(_xlpm.y, _xlpm.keep), _xlfn._xlws.FILTER(_xlpm.x, _xlpm.keep)))</f>
        <v>-0.3403370310048125</v>
      </c>
      <c r="R132" cm="1">
        <f t="array" ref="R132">_xlfn.LET(_xlpm.y, P132:P1130, _xlpm.x, O132:O1130, _xlpm.keep, ISNUMBER(_xlpm.y)*ISNUMBER(_xlpm.x), INTERCEPT(_xlfn._xlws.FILTER(_xlpm.y, _xlpm.keep), _xlfn._xlws.FILTER(_xlpm.x, _xlpm.keep)))</f>
        <v>-1.9316101483950681</v>
      </c>
      <c r="T132">
        <f t="shared" si="34"/>
        <v>-1.519443226793582E-2</v>
      </c>
      <c r="U132">
        <f t="shared" si="35"/>
        <v>-0.17250558243058522</v>
      </c>
    </row>
    <row r="133" spans="1:21" x14ac:dyDescent="0.2">
      <c r="A133" s="9">
        <v>45750</v>
      </c>
      <c r="B133" s="10">
        <v>576.86</v>
      </c>
      <c r="C133" s="10">
        <v>579.71</v>
      </c>
      <c r="D133">
        <f t="shared" si="26"/>
        <v>-5.5701407596018271</v>
      </c>
      <c r="E133">
        <f t="shared" si="23"/>
        <v>-5.1005574449514119</v>
      </c>
      <c r="F133">
        <f t="shared" si="24"/>
        <v>0.81512246356443763</v>
      </c>
      <c r="G133">
        <f t="shared" si="25"/>
        <v>-0.57608928184481734</v>
      </c>
      <c r="J133">
        <f t="shared" si="27"/>
        <v>-5.6634554785394222</v>
      </c>
      <c r="K133">
        <f t="shared" si="28"/>
        <v>0.48471660429486341</v>
      </c>
      <c r="L133">
        <f t="shared" si="29"/>
        <v>0.19251397231036427</v>
      </c>
      <c r="M133">
        <f t="shared" si="30"/>
        <v>-3.4703125178225367</v>
      </c>
      <c r="N133">
        <f t="shared" si="31"/>
        <v>-6.7308023720802872</v>
      </c>
      <c r="O133">
        <f t="shared" si="32"/>
        <v>-5.7821747917380435</v>
      </c>
      <c r="P133">
        <f t="shared" si="33"/>
        <v>0.21203403213621641</v>
      </c>
      <c r="Q133" cm="1">
        <f t="array" ref="Q133">_xlfn.LET(_xlpm.y, P133:P1131, _xlpm.x, O133:O1131, _xlpm.keep, ISNUMBER(_xlpm.y)*ISNUMBER(_xlpm.x), SLOPE(_xlfn._xlws.FILTER(_xlpm.y, _xlpm.keep), _xlfn._xlws.FILTER(_xlpm.x, _xlpm.keep)))</f>
        <v>-0.33982592276742818</v>
      </c>
      <c r="R133" cm="1">
        <f t="array" ref="R133">_xlfn.LET(_xlpm.y, P133:P1131, _xlpm.x, O133:O1131, _xlpm.keep, ISNUMBER(_xlpm.y)*ISNUMBER(_xlpm.x), INTERCEPT(_xlfn._xlws.FILTER(_xlpm.y, _xlpm.keep), _xlfn._xlws.FILTER(_xlpm.x, _xlpm.keep)))</f>
        <v>-1.927439352264509</v>
      </c>
      <c r="T133">
        <f t="shared" si="34"/>
        <v>6.1071280527156713E-2</v>
      </c>
      <c r="U133">
        <f t="shared" si="35"/>
        <v>0.1509627516090597</v>
      </c>
    </row>
    <row r="134" spans="1:21" x14ac:dyDescent="0.2">
      <c r="A134" s="9">
        <v>45719</v>
      </c>
      <c r="B134" s="10">
        <v>583.77</v>
      </c>
      <c r="C134" s="10">
        <v>586.79</v>
      </c>
      <c r="D134">
        <f t="shared" si="26"/>
        <v>-5.7821747917380435</v>
      </c>
      <c r="E134">
        <f t="shared" si="23"/>
        <v>-5.105362943498263</v>
      </c>
      <c r="F134">
        <f t="shared" si="24"/>
        <v>0.81832398828725195</v>
      </c>
      <c r="G134">
        <f t="shared" si="25"/>
        <v>-0.82707076650208478</v>
      </c>
      <c r="J134" t="e">
        <f t="shared" si="27"/>
        <v>#N/A</v>
      </c>
      <c r="K134" t="e">
        <f t="shared" si="28"/>
        <v>#N/A</v>
      </c>
      <c r="L134" t="e">
        <f t="shared" si="29"/>
        <v>#N/A</v>
      </c>
      <c r="M134">
        <f t="shared" si="30"/>
        <v>-3.4687149669237591</v>
      </c>
      <c r="N134">
        <f t="shared" si="31"/>
        <v>-6.7420109200727669</v>
      </c>
      <c r="O134">
        <f t="shared" si="32"/>
        <v>-5.6830291461725437</v>
      </c>
      <c r="P134">
        <f t="shared" si="33"/>
        <v>-9.9145645565499763E-2</v>
      </c>
      <c r="Q134" cm="1">
        <f t="array" ref="Q134">_xlfn.LET(_xlpm.y, P134:P1132, _xlpm.x, O134:O1132, _xlpm.keep, ISNUMBER(_xlpm.y)*ISNUMBER(_xlpm.x), SLOPE(_xlfn._xlws.FILTER(_xlpm.y, _xlpm.keep), _xlfn._xlws.FILTER(_xlpm.x, _xlpm.keep)))</f>
        <v>-0.33908284183559873</v>
      </c>
      <c r="R134" cm="1">
        <f t="array" ref="R134">_xlfn.LET(_xlpm.y, P134:P1132, _xlpm.x, O134:O1132, _xlpm.keep, ISNUMBER(_xlpm.y)*ISNUMBER(_xlpm.x), INTERCEPT(_xlfn._xlws.FILTER(_xlpm.y, _xlpm.keep), _xlfn._xlws.FILTER(_xlpm.x, _xlpm.keep)))</f>
        <v>-1.9247102632517123</v>
      </c>
      <c r="T134">
        <f t="shared" si="34"/>
        <v>2.5409961193641362E-2</v>
      </c>
      <c r="U134">
        <f t="shared" si="35"/>
        <v>-0.12455560675914112</v>
      </c>
    </row>
    <row r="135" spans="1:21" x14ac:dyDescent="0.2">
      <c r="A135" s="10" t="s">
        <v>64</v>
      </c>
      <c r="B135" s="10">
        <v>594.17999999999995</v>
      </c>
      <c r="C135" s="10">
        <v>597.04</v>
      </c>
      <c r="D135">
        <f t="shared" si="26"/>
        <v>-5.6830291461725437</v>
      </c>
      <c r="E135">
        <f t="shared" si="23"/>
        <v>-5.1068363556913461</v>
      </c>
      <c r="F135">
        <f t="shared" si="24"/>
        <v>0.81929885316017403</v>
      </c>
      <c r="G135">
        <f t="shared" si="25"/>
        <v>-0.70327547543698465</v>
      </c>
      <c r="J135" t="e">
        <f t="shared" si="27"/>
        <v>#N/A</v>
      </c>
      <c r="K135" t="e">
        <f t="shared" si="28"/>
        <v>#N/A</v>
      </c>
      <c r="L135" t="e">
        <f t="shared" si="29"/>
        <v>#N/A</v>
      </c>
      <c r="M135">
        <f t="shared" si="30"/>
        <v>-3.4682386493709982</v>
      </c>
      <c r="N135">
        <f t="shared" si="31"/>
        <v>-6.7454340620116939</v>
      </c>
      <c r="O135">
        <f t="shared" si="32"/>
        <v>-5.4980524318249309</v>
      </c>
      <c r="P135">
        <f t="shared" si="33"/>
        <v>-0.18497671434761287</v>
      </c>
      <c r="Q135" cm="1">
        <f t="array" ref="Q135">_xlfn.LET(_xlpm.y, P135:P1133, _xlpm.x, O135:O1133, _xlpm.keep, ISNUMBER(_xlpm.y)*ISNUMBER(_xlpm.x), SLOPE(_xlfn._xlws.FILTER(_xlpm.y, _xlpm.keep), _xlfn._xlws.FILTER(_xlpm.x, _xlpm.keep)))</f>
        <v>-0.33915532248338154</v>
      </c>
      <c r="R135" cm="1">
        <f t="array" ref="R135">_xlfn.LET(_xlpm.y, P135:P1133, _xlpm.x, O135:O1133, _xlpm.keep, ISNUMBER(_xlpm.y)*ISNUMBER(_xlpm.x), INTERCEPT(_xlfn._xlws.FILTER(_xlpm.y, _xlpm.keep), _xlfn._xlws.FILTER(_xlpm.x, _xlpm.keep)))</f>
        <v>-1.9242536061778786</v>
      </c>
      <c r="T135">
        <f t="shared" si="34"/>
        <v>-4.112360810221527E-2</v>
      </c>
      <c r="U135">
        <f t="shared" si="35"/>
        <v>-0.1438531062453976</v>
      </c>
    </row>
    <row r="136" spans="1:21" x14ac:dyDescent="0.2">
      <c r="A136" s="10" t="s">
        <v>65</v>
      </c>
      <c r="B136" s="10">
        <v>585.04999999999995</v>
      </c>
      <c r="C136" s="10">
        <v>587.78</v>
      </c>
      <c r="D136">
        <f t="shared" si="26"/>
        <v>-5.4980524318249309</v>
      </c>
      <c r="E136">
        <f t="shared" si="23"/>
        <v>-5.1047416210061956</v>
      </c>
      <c r="F136">
        <f t="shared" si="24"/>
        <v>0.81811468890006611</v>
      </c>
      <c r="G136">
        <f t="shared" si="25"/>
        <v>-0.48075265748807355</v>
      </c>
      <c r="J136" t="e">
        <f t="shared" si="27"/>
        <v>#N/A</v>
      </c>
      <c r="K136" t="e">
        <f t="shared" si="28"/>
        <v>#N/A</v>
      </c>
      <c r="L136" t="e">
        <f t="shared" si="29"/>
        <v>#N/A</v>
      </c>
      <c r="M136">
        <f t="shared" si="30"/>
        <v>-3.4685122432060633</v>
      </c>
      <c r="N136">
        <f t="shared" si="31"/>
        <v>-6.7409709988063273</v>
      </c>
      <c r="O136">
        <f t="shared" si="32"/>
        <v>-5.5644540286178881</v>
      </c>
      <c r="P136">
        <f t="shared" si="33"/>
        <v>6.6401596792957207E-2</v>
      </c>
      <c r="Q136" cm="1">
        <f t="array" ref="Q136">_xlfn.LET(_xlpm.y, P136:P1134, _xlpm.x, O136:O1134, _xlpm.keep, ISNUMBER(_xlpm.y)*ISNUMBER(_xlpm.x), SLOPE(_xlfn._xlws.FILTER(_xlpm.y, _xlpm.keep), _xlfn._xlws.FILTER(_xlpm.x, _xlpm.keep)))</f>
        <v>-0.33840735672431249</v>
      </c>
      <c r="R136" cm="1">
        <f t="array" ref="R136">_xlfn.LET(_xlpm.y, P136:P1134, _xlpm.x, O136:O1134, _xlpm.keep, ISNUMBER(_xlpm.y)*ISNUMBER(_xlpm.x), INTERCEPT(_xlfn._xlws.FILTER(_xlpm.y, _xlpm.keep), _xlfn._xlws.FILTER(_xlpm.x, _xlpm.keep)))</f>
        <v>-1.9189355791318203</v>
      </c>
      <c r="T136">
        <f t="shared" si="34"/>
        <v>-1.7239870859064421E-2</v>
      </c>
      <c r="U136">
        <f t="shared" si="35"/>
        <v>8.3641467652021628E-2</v>
      </c>
    </row>
    <row r="137" spans="1:21" x14ac:dyDescent="0.2">
      <c r="A137" s="10" t="s">
        <v>66</v>
      </c>
      <c r="B137" s="10">
        <v>594.54</v>
      </c>
      <c r="C137" s="10">
        <v>597.28</v>
      </c>
      <c r="D137">
        <f t="shared" si="26"/>
        <v>-5.5644540286178881</v>
      </c>
      <c r="E137">
        <f t="shared" si="23"/>
        <v>-5.1070481936291001</v>
      </c>
      <c r="F137">
        <f t="shared" si="24"/>
        <v>0.81923029190299435</v>
      </c>
      <c r="G137">
        <f t="shared" si="25"/>
        <v>-0.55833608633572074</v>
      </c>
      <c r="J137" t="e">
        <f t="shared" si="27"/>
        <v>#N/A</v>
      </c>
      <c r="K137" t="e">
        <f t="shared" si="28"/>
        <v>#N/A</v>
      </c>
      <c r="L137" t="e">
        <f t="shared" si="29"/>
        <v>#N/A</v>
      </c>
      <c r="M137">
        <f t="shared" si="30"/>
        <v>-3.4685876098231114</v>
      </c>
      <c r="N137">
        <f t="shared" si="31"/>
        <v>-6.7455087774350888</v>
      </c>
      <c r="O137">
        <f t="shared" si="32"/>
        <v>-5.663266626580139</v>
      </c>
      <c r="P137">
        <f t="shared" si="33"/>
        <v>9.8812597962250948E-2</v>
      </c>
      <c r="Q137" cm="1">
        <f t="array" ref="Q137">_xlfn.LET(_xlpm.y, P137:P1135, _xlpm.x, O137:O1135, _xlpm.keep, ISNUMBER(_xlpm.y)*ISNUMBER(_xlpm.x), SLOPE(_xlfn._xlws.FILTER(_xlpm.y, _xlpm.keep), _xlfn._xlws.FILTER(_xlpm.x, _xlpm.keep)))</f>
        <v>-0.33877732639771685</v>
      </c>
      <c r="R137" cm="1">
        <f t="array" ref="R137">_xlfn.LET(_xlpm.y, P137:P1135, _xlpm.x, O137:O1135, _xlpm.keep, ISNUMBER(_xlpm.y)*ISNUMBER(_xlpm.x), INTERCEPT(_xlfn._xlws.FILTER(_xlpm.y, _xlpm.keep), _xlfn._xlws.FILTER(_xlpm.x, _xlpm.keep)))</f>
        <v>-1.921921026579805</v>
      </c>
      <c r="T137">
        <f t="shared" si="34"/>
        <v>1.8301655851537646E-2</v>
      </c>
      <c r="U137">
        <f t="shared" si="35"/>
        <v>8.0510942110713302E-2</v>
      </c>
    </row>
    <row r="138" spans="1:21" x14ac:dyDescent="0.2">
      <c r="A138" s="10" t="s">
        <v>67</v>
      </c>
      <c r="B138" s="10">
        <v>594.24</v>
      </c>
      <c r="C138" s="10">
        <v>597.08000000000004</v>
      </c>
      <c r="D138">
        <f t="shared" si="26"/>
        <v>-5.663266626580139</v>
      </c>
      <c r="E138">
        <f t="shared" si="23"/>
        <v>-5.1086772150666588</v>
      </c>
      <c r="F138">
        <f t="shared" si="24"/>
        <v>0.82025395434581705</v>
      </c>
      <c r="G138">
        <f t="shared" si="25"/>
        <v>-0.67611915623836982</v>
      </c>
      <c r="J138" t="e">
        <f t="shared" si="27"/>
        <v>#N/A</v>
      </c>
      <c r="K138" t="e">
        <f t="shared" si="28"/>
        <v>#N/A</v>
      </c>
      <c r="L138" t="e">
        <f t="shared" si="29"/>
        <v>#N/A</v>
      </c>
      <c r="M138">
        <f t="shared" si="30"/>
        <v>-3.4681693063750245</v>
      </c>
      <c r="N138">
        <f t="shared" si="31"/>
        <v>-6.7491851237582932</v>
      </c>
      <c r="O138">
        <f t="shared" si="32"/>
        <v>-5.6306026963311524</v>
      </c>
      <c r="P138">
        <f t="shared" si="33"/>
        <v>-3.2663930248986617E-2</v>
      </c>
      <c r="Q138" cm="1">
        <f t="array" ref="Q138">_xlfn.LET(_xlpm.y, P138:P1136, _xlpm.x, O138:O1136, _xlpm.keep, ISNUMBER(_xlpm.y)*ISNUMBER(_xlpm.x), SLOPE(_xlfn._xlws.FILTER(_xlpm.y, _xlpm.keep), _xlfn._xlws.FILTER(_xlpm.x, _xlpm.keep)))</f>
        <v>-0.33878507139125419</v>
      </c>
      <c r="R138" cm="1">
        <f t="array" ref="R138">_xlfn.LET(_xlpm.y, P138:P1136, _xlpm.x, O138:O1136, _xlpm.keep, ISNUMBER(_xlpm.y)*ISNUMBER(_xlpm.x), INTERCEPT(_xlfn._xlws.FILTER(_xlpm.y, _xlpm.keep), _xlfn._xlws.FILTER(_xlpm.x, _xlpm.keep)))</f>
        <v>-1.9228609338570191</v>
      </c>
      <c r="T138">
        <f t="shared" si="34"/>
        <v>6.5528912875181256E-3</v>
      </c>
      <c r="U138">
        <f t="shared" si="35"/>
        <v>-3.9216821536504742E-2</v>
      </c>
    </row>
    <row r="139" spans="1:21" x14ac:dyDescent="0.2">
      <c r="A139" s="10" t="s">
        <v>68</v>
      </c>
      <c r="B139" s="10">
        <v>597.21</v>
      </c>
      <c r="C139" s="10">
        <v>600</v>
      </c>
      <c r="D139">
        <f t="shared" si="26"/>
        <v>-5.6306026963311524</v>
      </c>
      <c r="E139">
        <f t="shared" si="23"/>
        <v>-5.1102822309855922</v>
      </c>
      <c r="F139">
        <f t="shared" si="24"/>
        <v>0.821194580812179</v>
      </c>
      <c r="G139">
        <f t="shared" si="25"/>
        <v>-0.63361410012101171</v>
      </c>
      <c r="J139" t="e">
        <f t="shared" si="27"/>
        <v>#N/A</v>
      </c>
      <c r="K139" t="e">
        <f t="shared" si="28"/>
        <v>#N/A</v>
      </c>
      <c r="L139" t="e">
        <f t="shared" si="29"/>
        <v>#N/A</v>
      </c>
      <c r="M139">
        <f t="shared" si="30"/>
        <v>-3.4678930693612342</v>
      </c>
      <c r="N139">
        <f t="shared" si="31"/>
        <v>-6.7526713926099502</v>
      </c>
      <c r="O139">
        <f t="shared" si="32"/>
        <v>-5.7876419155728627</v>
      </c>
      <c r="P139">
        <f t="shared" si="33"/>
        <v>0.15703921924171027</v>
      </c>
      <c r="Q139" cm="1">
        <f t="array" ref="Q139">_xlfn.LET(_xlpm.y, P139:P1137, _xlpm.x, O139:O1137, _xlpm.keep, ISNUMBER(_xlpm.y)*ISNUMBER(_xlpm.x), SLOPE(_xlfn._xlws.FILTER(_xlpm.y, _xlpm.keep), _xlfn._xlws.FILTER(_xlpm.x, _xlpm.keep)))</f>
        <v>-0.33876322822021454</v>
      </c>
      <c r="R139" cm="1">
        <f t="array" ref="R139">_xlfn.LET(_xlpm.y, P139:P1137, _xlpm.x, O139:O1137, _xlpm.keep, ISNUMBER(_xlpm.y)*ISNUMBER(_xlpm.x), INTERCEPT(_xlfn._xlws.FILTER(_xlpm.y, _xlpm.keep), _xlfn._xlws.FILTER(_xlpm.x, _xlpm.keep)))</f>
        <v>-1.9225834857865811</v>
      </c>
      <c r="T139">
        <f t="shared" si="34"/>
        <v>6.3037729459909375E-2</v>
      </c>
      <c r="U139">
        <f t="shared" si="35"/>
        <v>9.4001489781800895E-2</v>
      </c>
    </row>
    <row r="140" spans="1:21" x14ac:dyDescent="0.2">
      <c r="A140" s="10" t="s">
        <v>69</v>
      </c>
      <c r="B140" s="10">
        <v>599.94000000000005</v>
      </c>
      <c r="C140" s="10">
        <v>602.87</v>
      </c>
      <c r="D140">
        <f t="shared" si="26"/>
        <v>-5.7876419155728627</v>
      </c>
      <c r="E140">
        <f t="shared" si="23"/>
        <v>-5.1106182311815722</v>
      </c>
      <c r="F140">
        <f t="shared" si="24"/>
        <v>0.82147211587379954</v>
      </c>
      <c r="G140">
        <f t="shared" si="25"/>
        <v>-0.82415905702549708</v>
      </c>
      <c r="J140" t="e">
        <f t="shared" si="27"/>
        <v>#N/A</v>
      </c>
      <c r="K140" t="e">
        <f t="shared" si="28"/>
        <v>#N/A</v>
      </c>
      <c r="L140" t="e">
        <f t="shared" si="29"/>
        <v>#N/A</v>
      </c>
      <c r="M140">
        <f t="shared" si="30"/>
        <v>-3.4676739994339734</v>
      </c>
      <c r="N140">
        <f t="shared" si="31"/>
        <v>-6.7535624629291711</v>
      </c>
      <c r="O140">
        <f t="shared" si="32"/>
        <v>-6.0005148534716</v>
      </c>
      <c r="P140">
        <f t="shared" si="33"/>
        <v>0.21287293789873729</v>
      </c>
      <c r="Q140" cm="1">
        <f t="array" ref="Q140">_xlfn.LET(_xlpm.y, P140:P1138, _xlpm.x, O140:O1138, _xlpm.keep, ISNUMBER(_xlpm.y)*ISNUMBER(_xlpm.x), SLOPE(_xlfn._xlws.FILTER(_xlpm.y, _xlpm.keep), _xlfn._xlws.FILTER(_xlpm.x, _xlpm.keep)))</f>
        <v>-0.33823816956038766</v>
      </c>
      <c r="R140" cm="1">
        <f t="array" ref="R140">_xlfn.LET(_xlpm.y, P140:P1138, _xlpm.x, O140:O1138, _xlpm.keep, ISNUMBER(_xlpm.y)*ISNUMBER(_xlpm.x), INTERCEPT(_xlfn._xlws.FILTER(_xlpm.y, _xlpm.keep), _xlfn._xlws.FILTER(_xlpm.x, _xlpm.keep)))</f>
        <v>-1.9206715813238293</v>
      </c>
      <c r="T140">
        <f t="shared" si="34"/>
        <v>0.13960518507101094</v>
      </c>
      <c r="U140">
        <f t="shared" si="35"/>
        <v>7.3267752827726351E-2</v>
      </c>
    </row>
    <row r="141" spans="1:21" x14ac:dyDescent="0.2">
      <c r="A141" s="10" t="s">
        <v>70</v>
      </c>
      <c r="B141" s="10">
        <v>610.38</v>
      </c>
      <c r="C141" s="10">
        <v>613.46</v>
      </c>
      <c r="D141">
        <f t="shared" si="26"/>
        <v>-6.0005148534716</v>
      </c>
      <c r="E141">
        <f t="shared" si="23"/>
        <v>-5.1162429929698909</v>
      </c>
      <c r="F141">
        <f t="shared" si="24"/>
        <v>0.82645895337270003</v>
      </c>
      <c r="G141">
        <f t="shared" si="25"/>
        <v>-1.0699525450030882</v>
      </c>
      <c r="J141" t="e">
        <f t="shared" si="27"/>
        <v>#N/A</v>
      </c>
      <c r="K141" t="e">
        <f t="shared" si="28"/>
        <v>#N/A</v>
      </c>
      <c r="L141" t="e">
        <f t="shared" si="29"/>
        <v>#N/A</v>
      </c>
      <c r="M141">
        <f t="shared" si="30"/>
        <v>-3.4633250862244909</v>
      </c>
      <c r="N141">
        <f t="shared" si="31"/>
        <v>-6.769160899715291</v>
      </c>
      <c r="O141">
        <f t="shared" si="32"/>
        <v>-5.8547043078226579</v>
      </c>
      <c r="P141">
        <f t="shared" si="33"/>
        <v>-0.14581054564894202</v>
      </c>
      <c r="Q141" cm="1">
        <f t="array" ref="Q141">_xlfn.LET(_xlpm.y, P141:P1139, _xlpm.x, O141:O1139, _xlpm.keep, ISNUMBER(_xlpm.y)*ISNUMBER(_xlpm.x), SLOPE(_xlfn._xlws.FILTER(_xlpm.y, _xlpm.keep), _xlfn._xlws.FILTER(_xlpm.x, _xlpm.keep)))</f>
        <v>-0.33696945642954745</v>
      </c>
      <c r="R141" cm="1">
        <f t="array" ref="R141">_xlfn.LET(_xlpm.y, P141:P1139, _xlpm.x, O141:O1139, _xlpm.keep, ISNUMBER(_xlpm.y)*ISNUMBER(_xlpm.x), INTERCEPT(_xlfn._xlws.FILTER(_xlpm.y, _xlpm.keep), _xlfn._xlws.FILTER(_xlpm.x, _xlpm.keep)))</f>
        <v>-1.9144250759299548</v>
      </c>
      <c r="T141">
        <f t="shared" si="34"/>
        <v>8.7159145702133234E-2</v>
      </c>
      <c r="U141">
        <f t="shared" si="35"/>
        <v>-0.23296969135107526</v>
      </c>
    </row>
    <row r="142" spans="1:21" x14ac:dyDescent="0.2">
      <c r="A142" s="10" t="s">
        <v>71</v>
      </c>
      <c r="B142" s="10">
        <v>612.92999999999995</v>
      </c>
      <c r="C142" s="10">
        <v>615.85</v>
      </c>
      <c r="D142">
        <f t="shared" si="26"/>
        <v>-5.8547043078226579</v>
      </c>
      <c r="E142">
        <f t="shared" si="23"/>
        <v>-5.1218195266528692</v>
      </c>
      <c r="F142">
        <f t="shared" si="24"/>
        <v>0.83034992152388487</v>
      </c>
      <c r="G142">
        <f t="shared" si="25"/>
        <v>-0.88262160587042027</v>
      </c>
      <c r="J142" t="e">
        <f t="shared" si="27"/>
        <v>#N/A</v>
      </c>
      <c r="K142" t="e">
        <f t="shared" si="28"/>
        <v>#N/A</v>
      </c>
      <c r="L142" t="e">
        <f t="shared" si="29"/>
        <v>#N/A</v>
      </c>
      <c r="M142">
        <f t="shared" si="30"/>
        <v>-3.4611196836050997</v>
      </c>
      <c r="N142">
        <f t="shared" si="31"/>
        <v>-6.7825193697006387</v>
      </c>
      <c r="O142">
        <f t="shared" si="32"/>
        <v>-5.9165706038641019</v>
      </c>
      <c r="P142">
        <f t="shared" si="33"/>
        <v>6.1866296041444002E-2</v>
      </c>
      <c r="Q142" cm="1">
        <f t="array" ref="Q142">_xlfn.LET(_xlpm.y, P142:P1140, _xlpm.x, O142:O1140, _xlpm.keep, ISNUMBER(_xlpm.y)*ISNUMBER(_xlpm.x), SLOPE(_xlfn._xlws.FILTER(_xlpm.y, _xlpm.keep), _xlfn._xlws.FILTER(_xlpm.x, _xlpm.keep)))</f>
        <v>-0.33840483145453853</v>
      </c>
      <c r="R142" cm="1">
        <f t="array" ref="R142">_xlfn.LET(_xlpm.y, P142:P1140, _xlpm.x, O142:O1140, _xlpm.keep, ISNUMBER(_xlpm.y)*ISNUMBER(_xlpm.x), INTERCEPT(_xlfn._xlws.FILTER(_xlpm.y, _xlpm.keep), _xlfn._xlws.FILTER(_xlpm.x, _xlpm.keep)))</f>
        <v>-1.9206922931488168</v>
      </c>
      <c r="T142">
        <f t="shared" si="34"/>
        <v>0.10941159790547461</v>
      </c>
      <c r="U142">
        <f t="shared" si="35"/>
        <v>-4.7545301864030609E-2</v>
      </c>
    </row>
    <row r="143" spans="1:21" x14ac:dyDescent="0.2">
      <c r="A143" s="10" t="s">
        <v>72</v>
      </c>
      <c r="B143" s="10">
        <v>611.49</v>
      </c>
      <c r="C143" s="10">
        <v>614.48</v>
      </c>
      <c r="D143">
        <f t="shared" si="26"/>
        <v>-5.9165706038641019</v>
      </c>
      <c r="E143">
        <f t="shared" si="23"/>
        <v>-5.1292141207623256</v>
      </c>
      <c r="F143">
        <f t="shared" si="24"/>
        <v>0.83548902815334369</v>
      </c>
      <c r="G143">
        <f t="shared" si="25"/>
        <v>-0.94238997350096465</v>
      </c>
      <c r="J143" t="e">
        <f t="shared" si="27"/>
        <v>#N/A</v>
      </c>
      <c r="K143" t="e">
        <f t="shared" si="28"/>
        <v>#N/A</v>
      </c>
      <c r="L143" t="e">
        <f t="shared" si="29"/>
        <v>#N/A</v>
      </c>
      <c r="M143">
        <f t="shared" si="30"/>
        <v>-3.4582360644556385</v>
      </c>
      <c r="N143">
        <f t="shared" si="31"/>
        <v>-6.8001921770690128</v>
      </c>
      <c r="O143">
        <f t="shared" si="32"/>
        <v>-5.8958839855242786</v>
      </c>
      <c r="P143">
        <f t="shared" si="33"/>
        <v>-2.0686618339823326E-2</v>
      </c>
      <c r="Q143" cm="1">
        <f t="array" ref="Q143">_xlfn.LET(_xlpm.y, P143:P1141, _xlpm.x, O143:O1141, _xlpm.keep, ISNUMBER(_xlpm.y)*ISNUMBER(_xlpm.x), SLOPE(_xlfn._xlws.FILTER(_xlpm.y, _xlpm.keep), _xlfn._xlws.FILTER(_xlpm.x, _xlpm.keep)))</f>
        <v>-0.33858876019748663</v>
      </c>
      <c r="R143" cm="1">
        <f t="array" ref="R143">_xlfn.LET(_xlpm.y, P143:P1141, _xlpm.x, O143:O1141, _xlpm.keep, ISNUMBER(_xlpm.y)*ISNUMBER(_xlpm.x), INTERCEPT(_xlfn._xlws.FILTER(_xlpm.y, _xlpm.keep), _xlfn._xlws.FILTER(_xlpm.x, _xlpm.keep)))</f>
        <v>-1.9215527028235486</v>
      </c>
      <c r="T143">
        <f t="shared" si="34"/>
        <v>0.10197090700735911</v>
      </c>
      <c r="U143">
        <f t="shared" si="35"/>
        <v>-0.12265752534718244</v>
      </c>
    </row>
    <row r="144" spans="1:21" x14ac:dyDescent="0.2">
      <c r="A144" s="10" t="s">
        <v>73</v>
      </c>
      <c r="B144" s="10">
        <v>609.70000000000005</v>
      </c>
      <c r="C144" s="10">
        <v>612.67999999999995</v>
      </c>
      <c r="D144">
        <f t="shared" si="26"/>
        <v>-5.8958839855242786</v>
      </c>
      <c r="E144">
        <f t="shared" si="23"/>
        <v>-5.1294642476238534</v>
      </c>
      <c r="F144">
        <f t="shared" si="24"/>
        <v>0.83572008774681394</v>
      </c>
      <c r="G144">
        <f t="shared" si="25"/>
        <v>-0.91707708015822675</v>
      </c>
      <c r="J144" t="e">
        <f t="shared" si="27"/>
        <v>#N/A</v>
      </c>
      <c r="K144" t="e">
        <f t="shared" si="28"/>
        <v>#N/A</v>
      </c>
      <c r="L144" t="e">
        <f t="shared" si="29"/>
        <v>#N/A</v>
      </c>
      <c r="M144">
        <f t="shared" si="30"/>
        <v>-3.4580240721302253</v>
      </c>
      <c r="N144">
        <f t="shared" si="31"/>
        <v>-6.8009044231174816</v>
      </c>
      <c r="O144">
        <f t="shared" si="32"/>
        <v>-5.8558246154224207</v>
      </c>
      <c r="P144">
        <f t="shared" si="33"/>
        <v>-4.0059370101857894E-2</v>
      </c>
      <c r="Q144" cm="1">
        <f t="array" ref="Q144">_xlfn.LET(_xlpm.y, P144:P1142, _xlpm.x, O144:O1142, _xlpm.keep, ISNUMBER(_xlpm.y)*ISNUMBER(_xlpm.x), SLOPE(_xlfn._xlws.FILTER(_xlpm.y, _xlpm.keep), _xlfn._xlws.FILTER(_xlpm.x, _xlpm.keep)))</f>
        <v>-0.33942041710021154</v>
      </c>
      <c r="R144" cm="1">
        <f t="array" ref="R144">_xlfn.LET(_xlpm.y, P144:P1142, _xlpm.x, O144:O1142, _xlpm.keep, ISNUMBER(_xlpm.y)*ISNUMBER(_xlpm.x), INTERCEPT(_xlfn._xlws.FILTER(_xlpm.y, _xlpm.keep), _xlfn._xlws.FILTER(_xlpm.x, _xlpm.keep)))</f>
        <v>-1.9253724726731156</v>
      </c>
      <c r="T144">
        <f t="shared" si="34"/>
        <v>8.7562104872342061E-2</v>
      </c>
      <c r="U144">
        <f t="shared" si="35"/>
        <v>-0.12762147497419996</v>
      </c>
    </row>
    <row r="145" spans="1:21" x14ac:dyDescent="0.2">
      <c r="A145" s="10" t="s">
        <v>74</v>
      </c>
      <c r="B145" s="10">
        <v>609.73</v>
      </c>
      <c r="C145" s="10">
        <v>612.66999999999996</v>
      </c>
      <c r="D145">
        <f t="shared" si="26"/>
        <v>-5.8558246154224207</v>
      </c>
      <c r="E145">
        <f t="shared" si="23"/>
        <v>-5.1357986108686555</v>
      </c>
      <c r="F145">
        <f t="shared" si="24"/>
        <v>0.83981964439361889</v>
      </c>
      <c r="G145">
        <f t="shared" si="25"/>
        <v>-0.85735789744910151</v>
      </c>
      <c r="J145" t="e">
        <f t="shared" si="27"/>
        <v>#N/A</v>
      </c>
      <c r="K145" t="e">
        <f t="shared" si="28"/>
        <v>#N/A</v>
      </c>
      <c r="L145" t="e">
        <f t="shared" si="29"/>
        <v>#N/A</v>
      </c>
      <c r="M145">
        <f t="shared" si="30"/>
        <v>-3.456159322081418</v>
      </c>
      <c r="N145">
        <f t="shared" si="31"/>
        <v>-6.8154378996558931</v>
      </c>
      <c r="O145">
        <f t="shared" si="32"/>
        <v>-5.7274715296032355</v>
      </c>
      <c r="P145">
        <f t="shared" si="33"/>
        <v>-0.12835308581918525</v>
      </c>
      <c r="Q145" cm="1">
        <f t="array" ref="Q145">_xlfn.LET(_xlpm.y, P145:P1143, _xlpm.x, O145:O1143, _xlpm.keep, ISNUMBER(_xlpm.y)*ISNUMBER(_xlpm.x), SLOPE(_xlfn._xlws.FILTER(_xlpm.y, _xlpm.keep), _xlfn._xlws.FILTER(_xlpm.x, _xlpm.keep)))</f>
        <v>-0.34017150504778837</v>
      </c>
      <c r="R145" cm="1">
        <f t="array" ref="R145">_xlfn.LET(_xlpm.y, P145:P1143, _xlpm.x, O145:O1143, _xlpm.keep, ISNUMBER(_xlpm.y)*ISNUMBER(_xlpm.x), INTERCEPT(_xlfn._xlws.FILTER(_xlpm.y, _xlpm.keep), _xlfn._xlws.FILTER(_xlpm.x, _xlpm.keep)))</f>
        <v>-1.9286628336914229</v>
      </c>
      <c r="T145">
        <f t="shared" si="34"/>
        <v>4.1395272685888607E-2</v>
      </c>
      <c r="U145">
        <f t="shared" si="35"/>
        <v>-0.16974835850507386</v>
      </c>
    </row>
    <row r="146" spans="1:21" x14ac:dyDescent="0.2">
      <c r="A146" s="9">
        <v>45993</v>
      </c>
      <c r="B146" s="10">
        <v>603.36</v>
      </c>
      <c r="C146" s="10">
        <v>606.21</v>
      </c>
      <c r="D146">
        <f t="shared" si="26"/>
        <v>-5.7274715296032355</v>
      </c>
      <c r="E146">
        <f t="shared" si="23"/>
        <v>-5.1446893315456714</v>
      </c>
      <c r="F146">
        <f t="shared" si="24"/>
        <v>0.84326311839587409</v>
      </c>
      <c r="G146">
        <f t="shared" si="25"/>
        <v>-0.6911036251249566</v>
      </c>
      <c r="J146" t="e">
        <f t="shared" si="27"/>
        <v>#N/A</v>
      </c>
      <c r="K146" t="e">
        <f t="shared" si="28"/>
        <v>#N/A</v>
      </c>
      <c r="L146" t="e">
        <f t="shared" si="29"/>
        <v>#N/A</v>
      </c>
      <c r="M146">
        <f t="shared" si="30"/>
        <v>-3.4581630947539233</v>
      </c>
      <c r="N146">
        <f t="shared" si="31"/>
        <v>-6.8312155683374201</v>
      </c>
      <c r="O146">
        <f t="shared" si="32"/>
        <v>-5.8094642901845646</v>
      </c>
      <c r="P146">
        <f t="shared" si="33"/>
        <v>8.1992760581329094E-2</v>
      </c>
      <c r="Q146" cm="1">
        <f t="array" ref="Q146">_xlfn.LET(_xlpm.y, P146:P1144, _xlpm.x, O146:O1144, _xlpm.keep, ISNUMBER(_xlpm.y)*ISNUMBER(_xlpm.x), SLOPE(_xlfn._xlws.FILTER(_xlpm.y, _xlpm.keep), _xlfn._xlws.FILTER(_xlpm.x, _xlpm.keep)))</f>
        <v>-0.34057315771449725</v>
      </c>
      <c r="R146" cm="1">
        <f t="array" ref="R146">_xlfn.LET(_xlpm.y, P146:P1144, _xlpm.x, O146:O1144, _xlpm.keep, ISNUMBER(_xlpm.y)*ISNUMBER(_xlpm.x), INTERCEPT(_xlfn._xlws.FILTER(_xlpm.y, _xlpm.keep), _xlfn._xlws.FILTER(_xlpm.x, _xlpm.keep)))</f>
        <v>-1.929536900857163</v>
      </c>
      <c r="T146">
        <f t="shared" si="34"/>
        <v>7.0886936202220419E-2</v>
      </c>
      <c r="U146">
        <f t="shared" si="35"/>
        <v>1.1105824379108675E-2</v>
      </c>
    </row>
    <row r="147" spans="1:21" x14ac:dyDescent="0.2">
      <c r="A147" s="9">
        <v>45963</v>
      </c>
      <c r="B147" s="10">
        <v>605.30999999999995</v>
      </c>
      <c r="C147" s="10">
        <v>608.23</v>
      </c>
      <c r="D147">
        <f t="shared" si="26"/>
        <v>-5.8094642901845646</v>
      </c>
      <c r="E147">
        <f t="shared" si="23"/>
        <v>-5.1595697268243237</v>
      </c>
      <c r="F147">
        <f t="shared" si="24"/>
        <v>0.84703973516254283</v>
      </c>
      <c r="G147">
        <f t="shared" si="25"/>
        <v>-0.76725392727358799</v>
      </c>
      <c r="J147" t="e">
        <f t="shared" si="27"/>
        <v>#N/A</v>
      </c>
      <c r="K147" t="e">
        <f t="shared" si="28"/>
        <v>#N/A</v>
      </c>
      <c r="L147" t="e">
        <f t="shared" si="29"/>
        <v>#N/A</v>
      </c>
      <c r="M147">
        <f t="shared" si="30"/>
        <v>-3.4654902564992378</v>
      </c>
      <c r="N147">
        <f t="shared" si="31"/>
        <v>-6.8536491971494096</v>
      </c>
      <c r="O147">
        <f t="shared" si="32"/>
        <v>-5.786614525293885</v>
      </c>
      <c r="P147">
        <f t="shared" si="33"/>
        <v>-2.284976489067958E-2</v>
      </c>
      <c r="Q147" cm="1">
        <f t="array" ref="Q147">_xlfn.LET(_xlpm.y, P147:P1145, _xlpm.x, O147:O1145, _xlpm.keep, ISNUMBER(_xlpm.y)*ISNUMBER(_xlpm.x), SLOPE(_xlfn._xlws.FILTER(_xlpm.y, _xlpm.keep), _xlfn._xlws.FILTER(_xlpm.x, _xlpm.keep)))</f>
        <v>-0.34038357709404515</v>
      </c>
      <c r="R147" cm="1">
        <f t="array" ref="R147">_xlfn.LET(_xlpm.y, P147:P1145, _xlpm.x, O147:O1145, _xlpm.keep, ISNUMBER(_xlpm.y)*ISNUMBER(_xlpm.x), INTERCEPT(_xlfn._xlws.FILTER(_xlpm.y, _xlpm.keep), _xlfn._xlws.FILTER(_xlpm.x, _xlpm.keep)))</f>
        <v>-1.9287796598021301</v>
      </c>
      <c r="T147">
        <f t="shared" si="34"/>
        <v>6.2668191366634929E-2</v>
      </c>
      <c r="U147">
        <f t="shared" si="35"/>
        <v>-8.5517956257314509E-2</v>
      </c>
    </row>
    <row r="148" spans="1:21" x14ac:dyDescent="0.2">
      <c r="A148" s="9">
        <v>45932</v>
      </c>
      <c r="B148" s="10">
        <v>604.85</v>
      </c>
      <c r="C148" s="10">
        <v>607.75</v>
      </c>
      <c r="D148">
        <f t="shared" si="26"/>
        <v>-5.786614525293885</v>
      </c>
      <c r="E148">
        <f t="shared" si="23"/>
        <v>-5.1685882219593298</v>
      </c>
      <c r="F148">
        <f t="shared" si="24"/>
        <v>0.85084228266207185</v>
      </c>
      <c r="G148">
        <f t="shared" si="25"/>
        <v>-0.726369993509145</v>
      </c>
      <c r="J148" t="e">
        <f t="shared" si="27"/>
        <v>#N/A</v>
      </c>
      <c r="K148" t="e">
        <f t="shared" si="28"/>
        <v>#N/A</v>
      </c>
      <c r="L148" t="e">
        <f t="shared" si="29"/>
        <v>#N/A</v>
      </c>
      <c r="M148">
        <f t="shared" si="30"/>
        <v>-3.4669036566351861</v>
      </c>
      <c r="N148">
        <f t="shared" si="31"/>
        <v>-6.8702727872834739</v>
      </c>
      <c r="O148">
        <f t="shared" si="32"/>
        <v>-5.8931633350483708</v>
      </c>
      <c r="P148">
        <f t="shared" si="33"/>
        <v>0.10654880975448577</v>
      </c>
      <c r="Q148" cm="1">
        <f t="array" ref="Q148">_xlfn.LET(_xlpm.y, P148:P1146, _xlpm.x, O148:O1146, _xlpm.keep, ISNUMBER(_xlpm.y)*ISNUMBER(_xlpm.x), SLOPE(_xlfn._xlws.FILTER(_xlpm.y, _xlpm.keep), _xlfn._xlws.FILTER(_xlpm.x, _xlpm.keep)))</f>
        <v>-0.34070028175952294</v>
      </c>
      <c r="R148" cm="1">
        <f t="array" ref="R148">_xlfn.LET(_xlpm.y, P148:P1146, _xlpm.x, O148:O1146, _xlpm.keep, ISNUMBER(_xlpm.y)*ISNUMBER(_xlpm.x), INTERCEPT(_xlfn._xlws.FILTER(_xlpm.y, _xlpm.keep), _xlfn._xlws.FILTER(_xlpm.x, _xlpm.keep)))</f>
        <v>-1.9299561336724773</v>
      </c>
      <c r="T148">
        <f t="shared" si="34"/>
        <v>0.10099232660816115</v>
      </c>
      <c r="U148">
        <f t="shared" si="35"/>
        <v>5.55648314632462E-3</v>
      </c>
    </row>
    <row r="149" spans="1:21" x14ac:dyDescent="0.2">
      <c r="A149" s="9">
        <v>45840</v>
      </c>
      <c r="B149" s="10">
        <v>600.77</v>
      </c>
      <c r="C149" s="10">
        <v>603.79999999999995</v>
      </c>
      <c r="D149">
        <f t="shared" si="26"/>
        <v>-5.8931633350483708</v>
      </c>
      <c r="E149">
        <f t="shared" si="23"/>
        <v>-5.1776031894689254</v>
      </c>
      <c r="F149">
        <f t="shared" si="24"/>
        <v>0.85567317597428649</v>
      </c>
      <c r="G149">
        <f t="shared" si="25"/>
        <v>-0.83625403445035462</v>
      </c>
      <c r="J149" t="e">
        <f t="shared" si="27"/>
        <v>#N/A</v>
      </c>
      <c r="K149" t="e">
        <f t="shared" si="28"/>
        <v>#N/A</v>
      </c>
      <c r="L149" t="e">
        <f t="shared" si="29"/>
        <v>#N/A</v>
      </c>
      <c r="M149">
        <f t="shared" si="30"/>
        <v>-3.4662568375203522</v>
      </c>
      <c r="N149">
        <f t="shared" si="31"/>
        <v>-6.8889495414174986</v>
      </c>
      <c r="O149">
        <f t="shared" si="32"/>
        <v>-5.9764105921052533</v>
      </c>
      <c r="P149">
        <f t="shared" si="33"/>
        <v>8.3247257056882518E-2</v>
      </c>
      <c r="Q149" cm="1">
        <f t="array" ref="Q149">_xlfn.LET(_xlpm.y, P149:P1147, _xlpm.x, O149:O1147, _xlpm.keep, ISNUMBER(_xlpm.y)*ISNUMBER(_xlpm.x), SLOPE(_xlfn._xlws.FILTER(_xlpm.y, _xlpm.keep), _xlfn._xlws.FILTER(_xlpm.x, _xlpm.keep)))</f>
        <v>-0.34044350484543839</v>
      </c>
      <c r="R149" cm="1">
        <f t="array" ref="R149">_xlfn.LET(_xlpm.y, P149:P1147, _xlpm.x, O149:O1147, _xlpm.keep, ISNUMBER(_xlpm.y)*ISNUMBER(_xlpm.x), INTERCEPT(_xlfn._xlws.FILTER(_xlpm.y, _xlpm.keep), _xlfn._xlws.FILTER(_xlpm.x, _xlpm.keep)))</f>
        <v>-1.9287846449965045</v>
      </c>
      <c r="T149">
        <f t="shared" si="34"/>
        <v>0.13093521517993878</v>
      </c>
      <c r="U149">
        <f t="shared" si="35"/>
        <v>-4.7687958123056262E-2</v>
      </c>
    </row>
    <row r="150" spans="1:21" x14ac:dyDescent="0.2">
      <c r="A150" s="9">
        <v>45810</v>
      </c>
      <c r="B150" s="10">
        <v>606.32000000000005</v>
      </c>
      <c r="C150" s="10">
        <v>609.4</v>
      </c>
      <c r="D150">
        <f t="shared" si="26"/>
        <v>-5.9764105921052533</v>
      </c>
      <c r="E150">
        <f t="shared" si="23"/>
        <v>-5.1888808053099069</v>
      </c>
      <c r="F150">
        <f t="shared" si="24"/>
        <v>0.86174792725165938</v>
      </c>
      <c r="G150">
        <f t="shared" si="25"/>
        <v>-0.91387488369944303</v>
      </c>
      <c r="J150" t="e">
        <f t="shared" si="27"/>
        <v>#N/A</v>
      </c>
      <c r="K150" t="e">
        <f t="shared" si="28"/>
        <v>#N/A</v>
      </c>
      <c r="L150" t="e">
        <f t="shared" si="29"/>
        <v>#N/A</v>
      </c>
      <c r="M150">
        <f t="shared" si="30"/>
        <v>-3.4653849508065884</v>
      </c>
      <c r="N150">
        <f t="shared" si="31"/>
        <v>-6.9123766598132255</v>
      </c>
      <c r="O150">
        <f t="shared" si="32"/>
        <v>-5.8331710593843127</v>
      </c>
      <c r="P150">
        <f t="shared" si="33"/>
        <v>-0.14323953272094059</v>
      </c>
      <c r="Q150" cm="1">
        <f t="array" ref="Q150">_xlfn.LET(_xlpm.y, P150:P1148, _xlpm.x, O150:O1148, _xlpm.keep, ISNUMBER(_xlpm.y)*ISNUMBER(_xlpm.x), SLOPE(_xlfn._xlws.FILTER(_xlpm.y, _xlpm.keep), _xlfn._xlws.FILTER(_xlpm.x, _xlpm.keep)))</f>
        <v>-0.34071793239790038</v>
      </c>
      <c r="R150" cm="1">
        <f t="array" ref="R150">_xlfn.LET(_xlpm.y, P150:P1148, _xlpm.x, O150:O1148, _xlpm.keep, ISNUMBER(_xlpm.y)*ISNUMBER(_xlpm.x), INTERCEPT(_xlfn._xlws.FILTER(_xlpm.y, _xlpm.keep), _xlfn._xlws.FILTER(_xlpm.x, _xlpm.keep)))</f>
        <v>-1.9301120449950564</v>
      </c>
      <c r="T150">
        <f t="shared" si="34"/>
        <v>7.9413933651035773E-2</v>
      </c>
      <c r="U150">
        <f t="shared" si="35"/>
        <v>-0.22265346637197636</v>
      </c>
    </row>
    <row r="151" spans="1:21" x14ac:dyDescent="0.2">
      <c r="A151" s="9">
        <v>45779</v>
      </c>
      <c r="B151" s="10">
        <v>604.22</v>
      </c>
      <c r="C151" s="10">
        <v>607.16999999999996</v>
      </c>
      <c r="D151">
        <f t="shared" si="26"/>
        <v>-5.8331710593843127</v>
      </c>
      <c r="E151">
        <f t="shared" si="23"/>
        <v>-5.198790756900566</v>
      </c>
      <c r="F151">
        <f t="shared" si="24"/>
        <v>0.8657387167026348</v>
      </c>
      <c r="G151">
        <f t="shared" si="25"/>
        <v>-0.73276184863249516</v>
      </c>
      <c r="J151" t="e">
        <f t="shared" si="27"/>
        <v>#N/A</v>
      </c>
      <c r="K151" t="e">
        <f t="shared" si="28"/>
        <v>#N/A</v>
      </c>
      <c r="L151" t="e">
        <f t="shared" si="29"/>
        <v>#N/A</v>
      </c>
      <c r="M151">
        <f t="shared" si="30"/>
        <v>-3.4673133234952962</v>
      </c>
      <c r="N151">
        <f t="shared" si="31"/>
        <v>-6.9302681903058359</v>
      </c>
      <c r="O151">
        <f t="shared" si="32"/>
        <v>-5.7784472741163881</v>
      </c>
      <c r="P151">
        <f t="shared" si="33"/>
        <v>-5.4723785267924541E-2</v>
      </c>
      <c r="Q151" cm="1">
        <f t="array" ref="Q151">_xlfn.LET(_xlpm.y, P151:P1149, _xlpm.x, O151:O1149, _xlpm.keep, ISNUMBER(_xlpm.y)*ISNUMBER(_xlpm.x), SLOPE(_xlfn._xlws.FILTER(_xlpm.y, _xlpm.keep), _xlfn._xlws.FILTER(_xlpm.x, _xlpm.keep)))</f>
        <v>-0.34211881786113518</v>
      </c>
      <c r="R151" cm="1">
        <f t="array" ref="R151">_xlfn.LET(_xlpm.y, P151:P1149, _xlpm.x, O151:O1149, _xlpm.keep, ISNUMBER(_xlpm.y)*ISNUMBER(_xlpm.x), INTERCEPT(_xlfn._xlws.FILTER(_xlpm.y, _xlpm.keep), _xlfn._xlws.FILTER(_xlpm.x, _xlpm.keep)))</f>
        <v>-1.9360303701843602</v>
      </c>
      <c r="T151">
        <f t="shared" si="34"/>
        <v>5.9730543922245971E-2</v>
      </c>
      <c r="U151">
        <f t="shared" si="35"/>
        <v>-0.11445432919017051</v>
      </c>
    </row>
    <row r="152" spans="1:21" x14ac:dyDescent="0.2">
      <c r="A152" s="9">
        <v>45749</v>
      </c>
      <c r="B152" s="10">
        <v>601.78</v>
      </c>
      <c r="C152" s="10">
        <v>604.69000000000005</v>
      </c>
      <c r="D152">
        <f t="shared" si="26"/>
        <v>-5.7784472741163881</v>
      </c>
      <c r="E152">
        <f t="shared" si="23"/>
        <v>-5.2076030053009825</v>
      </c>
      <c r="F152">
        <f t="shared" si="24"/>
        <v>0.8689508317722815</v>
      </c>
      <c r="G152">
        <f t="shared" si="25"/>
        <v>-0.65693506231086951</v>
      </c>
      <c r="J152" t="e">
        <f t="shared" si="27"/>
        <v>#N/A</v>
      </c>
      <c r="K152" t="e">
        <f t="shared" si="28"/>
        <v>#N/A</v>
      </c>
      <c r="L152" t="e">
        <f t="shared" si="29"/>
        <v>#N/A</v>
      </c>
      <c r="M152">
        <f t="shared" si="30"/>
        <v>-3.4697013417564193</v>
      </c>
      <c r="N152">
        <f t="shared" si="31"/>
        <v>-6.9455046688455457</v>
      </c>
      <c r="O152">
        <f t="shared" si="32"/>
        <v>-5.7546398632595128</v>
      </c>
      <c r="P152">
        <f t="shared" si="33"/>
        <v>-2.3807410856875322E-2</v>
      </c>
      <c r="Q152" cm="1">
        <f t="array" ref="Q152">_xlfn.LET(_xlpm.y, P152:P1150, _xlpm.x, O152:O1150, _xlpm.keep, ISNUMBER(_xlpm.y)*ISNUMBER(_xlpm.x), SLOPE(_xlfn._xlws.FILTER(_xlpm.y, _xlpm.keep), _xlfn._xlws.FILTER(_xlpm.x, _xlpm.keep)))</f>
        <v>-0.34260004740482303</v>
      </c>
      <c r="R152" cm="1">
        <f t="array" ref="R152">_xlfn.LET(_xlpm.y, P152:P1150, _xlpm.x, O152:O1150, _xlpm.keep, ISNUMBER(_xlpm.y)*ISNUMBER(_xlpm.x), INTERCEPT(_xlfn._xlws.FILTER(_xlpm.y, _xlpm.keep), _xlfn._xlws.FILTER(_xlpm.x, _xlpm.keep)))</f>
        <v>-1.9377889303307356</v>
      </c>
      <c r="T152">
        <f t="shared" si="34"/>
        <v>5.116734705940118E-2</v>
      </c>
      <c r="U152">
        <f t="shared" si="35"/>
        <v>-7.4974757916276502E-2</v>
      </c>
    </row>
    <row r="153" spans="1:21" x14ac:dyDescent="0.2">
      <c r="A153" s="9">
        <v>45718</v>
      </c>
      <c r="B153" s="10">
        <v>597.77</v>
      </c>
      <c r="C153" s="10">
        <v>600.67999999999995</v>
      </c>
      <c r="D153">
        <f t="shared" si="26"/>
        <v>-5.7546398632595128</v>
      </c>
      <c r="E153">
        <f t="shared" si="23"/>
        <v>-5.2033301565553565</v>
      </c>
      <c r="F153">
        <f t="shared" si="24"/>
        <v>0.86555700845952432</v>
      </c>
      <c r="G153">
        <f t="shared" si="25"/>
        <v>-0.63694210931911943</v>
      </c>
      <c r="J153" t="e">
        <f t="shared" si="27"/>
        <v>#N/A</v>
      </c>
      <c r="K153" t="e">
        <f t="shared" si="28"/>
        <v>#N/A</v>
      </c>
      <c r="L153" t="e">
        <f t="shared" si="29"/>
        <v>#N/A</v>
      </c>
      <c r="M153">
        <f t="shared" si="30"/>
        <v>-3.4722161396363078</v>
      </c>
      <c r="N153">
        <f t="shared" si="31"/>
        <v>-6.9344441734744056</v>
      </c>
      <c r="O153">
        <f t="shared" si="32"/>
        <v>-5.7082691638106553</v>
      </c>
      <c r="P153">
        <f t="shared" si="33"/>
        <v>-4.6370699448857522E-2</v>
      </c>
      <c r="Q153" cm="1">
        <f t="array" ref="Q153">_xlfn.LET(_xlpm.y, P153:P1151, _xlpm.x, O153:O1151, _xlpm.keep, ISNUMBER(_xlpm.y)*ISNUMBER(_xlpm.x), SLOPE(_xlfn._xlws.FILTER(_xlpm.y, _xlpm.keep), _xlfn._xlws.FILTER(_xlpm.x, _xlpm.keep)))</f>
        <v>-0.34284208462881938</v>
      </c>
      <c r="R153" cm="1">
        <f t="array" ref="R153">_xlfn.LET(_xlpm.y, P153:P1151, _xlpm.x, O153:O1151, _xlpm.keep, ISNUMBER(_xlpm.y)*ISNUMBER(_xlpm.x), INTERCEPT(_xlfn._xlws.FILTER(_xlpm.y, _xlpm.keep), _xlfn._xlws.FILTER(_xlpm.x, _xlpm.keep)))</f>
        <v>-1.9385726040465581</v>
      </c>
      <c r="T153">
        <f t="shared" si="34"/>
        <v>3.4488446928868655E-2</v>
      </c>
      <c r="U153">
        <f t="shared" si="35"/>
        <v>-8.0859146377726177E-2</v>
      </c>
    </row>
    <row r="154" spans="1:21" x14ac:dyDescent="0.2">
      <c r="A154" s="10" t="s">
        <v>75</v>
      </c>
      <c r="B154" s="10">
        <v>601.82000000000005</v>
      </c>
      <c r="C154" s="10">
        <v>604.66</v>
      </c>
      <c r="D154">
        <f t="shared" si="26"/>
        <v>-5.7082691638106553</v>
      </c>
      <c r="E154">
        <f t="shared" si="23"/>
        <v>-5.2115510691570952</v>
      </c>
      <c r="F154">
        <f t="shared" si="24"/>
        <v>0.86800881657821904</v>
      </c>
      <c r="G154">
        <f t="shared" si="25"/>
        <v>-0.57225005687347097</v>
      </c>
      <c r="J154" t="e">
        <f t="shared" si="27"/>
        <v>#N/A</v>
      </c>
      <c r="K154" t="e">
        <f t="shared" si="28"/>
        <v>#N/A</v>
      </c>
      <c r="L154" t="e">
        <f t="shared" si="29"/>
        <v>#N/A</v>
      </c>
      <c r="M154">
        <f t="shared" si="30"/>
        <v>-3.4755334360006573</v>
      </c>
      <c r="N154">
        <f t="shared" si="31"/>
        <v>-6.9475687023135331</v>
      </c>
      <c r="O154">
        <f t="shared" si="32"/>
        <v>-5.7877425572298762</v>
      </c>
      <c r="P154">
        <f t="shared" si="33"/>
        <v>7.9473393419220884E-2</v>
      </c>
      <c r="Q154" cm="1">
        <f t="array" ref="Q154">_xlfn.LET(_xlpm.y, P154:P1152, _xlpm.x, O154:O1152, _xlpm.keep, ISNUMBER(_xlpm.y)*ISNUMBER(_xlpm.x), SLOPE(_xlfn._xlws.FILTER(_xlpm.y, _xlpm.keep), _xlfn._xlws.FILTER(_xlpm.x, _xlpm.keep)))</f>
        <v>-0.34300619647090913</v>
      </c>
      <c r="R154" cm="1">
        <f t="array" ref="R154">_xlfn.LET(_xlpm.y, P154:P1152, _xlpm.x, O154:O1152, _xlpm.keep, ISNUMBER(_xlpm.y)*ISNUMBER(_xlpm.x), INTERCEPT(_xlfn._xlws.FILTER(_xlpm.y, _xlpm.keep), _xlfn._xlws.FILTER(_xlpm.x, _xlpm.keep)))</f>
        <v>-1.9388365066334492</v>
      </c>
      <c r="T154">
        <f t="shared" si="34"/>
        <v>6.3073928873898399E-2</v>
      </c>
      <c r="U154">
        <f t="shared" si="35"/>
        <v>1.6399464545322484E-2</v>
      </c>
    </row>
    <row r="155" spans="1:21" x14ac:dyDescent="0.2">
      <c r="A155" s="10" t="s">
        <v>76</v>
      </c>
      <c r="B155" s="10">
        <v>605.04</v>
      </c>
      <c r="C155" s="10">
        <v>607.94000000000005</v>
      </c>
      <c r="D155">
        <f t="shared" si="26"/>
        <v>-5.7877425572298762</v>
      </c>
      <c r="E155">
        <f t="shared" si="23"/>
        <v>-5.2222781762468946</v>
      </c>
      <c r="F155">
        <f t="shared" si="24"/>
        <v>0.87113275121727418</v>
      </c>
      <c r="G155">
        <f t="shared" si="25"/>
        <v>-0.64911390392891555</v>
      </c>
      <c r="J155" t="e">
        <f t="shared" si="27"/>
        <v>#N/A</v>
      </c>
      <c r="K155" t="e">
        <f t="shared" si="28"/>
        <v>#N/A</v>
      </c>
      <c r="L155" t="e">
        <f t="shared" si="29"/>
        <v>#N/A</v>
      </c>
      <c r="M155">
        <f t="shared" si="30"/>
        <v>-3.4800126738123462</v>
      </c>
      <c r="N155">
        <f t="shared" si="31"/>
        <v>-6.9645436786814425</v>
      </c>
      <c r="O155">
        <f t="shared" si="32"/>
        <v>-5.9697534163578894</v>
      </c>
      <c r="P155">
        <f t="shared" si="33"/>
        <v>0.18201085912801318</v>
      </c>
      <c r="Q155" cm="1">
        <f t="array" ref="Q155">_xlfn.LET(_xlpm.y, P155:P1153, _xlpm.x, O155:O1153, _xlpm.keep, ISNUMBER(_xlpm.y)*ISNUMBER(_xlpm.x), SLOPE(_xlfn._xlws.FILTER(_xlpm.y, _xlpm.keep), _xlfn._xlws.FILTER(_xlpm.x, _xlpm.keep)))</f>
        <v>-0.34282407928566117</v>
      </c>
      <c r="R155" cm="1">
        <f t="array" ref="R155">_xlfn.LET(_xlpm.y, P155:P1153, _xlpm.x, O155:O1153, _xlpm.keep, ISNUMBER(_xlpm.y)*ISNUMBER(_xlpm.x), INTERCEPT(_xlfn._xlws.FILTER(_xlpm.y, _xlpm.keep), _xlfn._xlws.FILTER(_xlpm.x, _xlpm.keep)))</f>
        <v>-1.9381507993199583</v>
      </c>
      <c r="T155">
        <f t="shared" si="34"/>
        <v>0.1285407210109617</v>
      </c>
      <c r="U155">
        <f t="shared" si="35"/>
        <v>5.347013811705148E-2</v>
      </c>
    </row>
    <row r="156" spans="1:21" x14ac:dyDescent="0.2">
      <c r="A156" s="10" t="s">
        <v>77</v>
      </c>
      <c r="B156" s="10">
        <v>601.80999999999995</v>
      </c>
      <c r="C156" s="10">
        <v>604.91</v>
      </c>
      <c r="D156">
        <f t="shared" si="26"/>
        <v>-5.9697534163578894</v>
      </c>
      <c r="E156">
        <f t="shared" si="23"/>
        <v>-5.2365625456962466</v>
      </c>
      <c r="F156">
        <f t="shared" si="24"/>
        <v>0.87631674572812168</v>
      </c>
      <c r="G156">
        <f t="shared" si="25"/>
        <v>-0.83667335382532582</v>
      </c>
      <c r="J156" t="e">
        <f t="shared" si="27"/>
        <v>#N/A</v>
      </c>
      <c r="K156" t="e">
        <f t="shared" si="28"/>
        <v>#N/A</v>
      </c>
      <c r="L156" t="e">
        <f t="shared" si="29"/>
        <v>#N/A</v>
      </c>
      <c r="M156">
        <f t="shared" si="30"/>
        <v>-3.4839290542400034</v>
      </c>
      <c r="N156">
        <f t="shared" si="31"/>
        <v>-6.9891960371524897</v>
      </c>
      <c r="O156">
        <f t="shared" si="32"/>
        <v>-5.8550709026447976</v>
      </c>
      <c r="P156">
        <f t="shared" si="33"/>
        <v>-0.11468251371309179</v>
      </c>
      <c r="Q156" cm="1">
        <f t="array" ref="Q156">_xlfn.LET(_xlpm.y, P156:P1154, _xlpm.x, O156:O1154, _xlpm.keep, ISNUMBER(_xlpm.y)*ISNUMBER(_xlpm.x), SLOPE(_xlfn._xlws.FILTER(_xlpm.y, _xlpm.keep), _xlfn._xlws.FILTER(_xlpm.x, _xlpm.keep)))</f>
        <v>-0.34191443854203379</v>
      </c>
      <c r="R156" cm="1">
        <f t="array" ref="R156">_xlfn.LET(_xlpm.y, P156:P1154, _xlpm.x, O156:O1154, _xlpm.keep, ISNUMBER(_xlpm.y)*ISNUMBER(_xlpm.x), INTERCEPT(_xlfn._xlws.FILTER(_xlpm.y, _xlpm.keep), _xlfn._xlws.FILTER(_xlpm.x, _xlpm.keep)))</f>
        <v>-1.9337921941768066</v>
      </c>
      <c r="T156">
        <f t="shared" si="34"/>
        <v>8.7291004796335336E-2</v>
      </c>
      <c r="U156">
        <f t="shared" si="35"/>
        <v>-0.20197351850942713</v>
      </c>
    </row>
    <row r="157" spans="1:21" x14ac:dyDescent="0.2">
      <c r="A157" s="10" t="s">
        <v>78</v>
      </c>
      <c r="B157" s="10">
        <v>604.52</v>
      </c>
      <c r="C157" s="10">
        <v>607.49</v>
      </c>
      <c r="D157">
        <f t="shared" si="26"/>
        <v>-5.8550709026447976</v>
      </c>
      <c r="E157">
        <f t="shared" si="23"/>
        <v>-5.2496617054245371</v>
      </c>
      <c r="F157">
        <f t="shared" si="24"/>
        <v>0.87963929467875046</v>
      </c>
      <c r="G157">
        <f t="shared" si="25"/>
        <v>-0.68824710410573409</v>
      </c>
      <c r="J157" t="e">
        <f t="shared" si="27"/>
        <v>#N/A</v>
      </c>
      <c r="K157" t="e">
        <f t="shared" si="28"/>
        <v>#N/A</v>
      </c>
      <c r="L157" t="e">
        <f t="shared" si="29"/>
        <v>#N/A</v>
      </c>
      <c r="M157">
        <f t="shared" si="30"/>
        <v>-3.4903831160670364</v>
      </c>
      <c r="N157">
        <f t="shared" si="31"/>
        <v>-7.0089402947820378</v>
      </c>
      <c r="O157">
        <f t="shared" si="32"/>
        <v>-5.8546734104785401</v>
      </c>
      <c r="P157">
        <f t="shared" si="33"/>
        <v>-3.9749216625750705E-4</v>
      </c>
      <c r="Q157" cm="1">
        <f t="array" ref="Q157">_xlfn.LET(_xlpm.y, P157:P1155, _xlpm.x, O157:O1155, _xlpm.keep, ISNUMBER(_xlpm.y)*ISNUMBER(_xlpm.x), SLOPE(_xlfn._xlws.FILTER(_xlpm.y, _xlpm.keep), _xlfn._xlws.FILTER(_xlpm.x, _xlpm.keep)))</f>
        <v>-0.34342033096490843</v>
      </c>
      <c r="R157" cm="1">
        <f t="array" ref="R157">_xlfn.LET(_xlpm.y, P157:P1155, _xlpm.x, O157:O1155, _xlpm.keep, ISNUMBER(_xlpm.y)*ISNUMBER(_xlpm.x), INTERCEPT(_xlfn._xlws.FILTER(_xlpm.y, _xlpm.keep), _xlfn._xlws.FILTER(_xlpm.x, _xlpm.keep)))</f>
        <v>-1.940348787857876</v>
      </c>
      <c r="T157">
        <f t="shared" si="34"/>
        <v>8.7148032354201099E-2</v>
      </c>
      <c r="U157">
        <f t="shared" si="35"/>
        <v>-8.7545524520458606E-2</v>
      </c>
    </row>
    <row r="158" spans="1:21" x14ac:dyDescent="0.2">
      <c r="A158" s="10" t="s">
        <v>79</v>
      </c>
      <c r="B158" s="10">
        <v>599.37</v>
      </c>
      <c r="C158" s="10">
        <v>602.37</v>
      </c>
      <c r="D158">
        <f t="shared" si="26"/>
        <v>-5.8546734104785401</v>
      </c>
      <c r="E158">
        <f t="shared" si="23"/>
        <v>-5.2655459703808178</v>
      </c>
      <c r="F158">
        <f t="shared" si="24"/>
        <v>0.88185011454523499</v>
      </c>
      <c r="G158">
        <f t="shared" si="25"/>
        <v>-0.66805847204718216</v>
      </c>
      <c r="J158" t="e">
        <f t="shared" si="27"/>
        <v>#N/A</v>
      </c>
      <c r="K158" t="e">
        <f t="shared" si="28"/>
        <v>#N/A</v>
      </c>
      <c r="L158" t="e">
        <f t="shared" si="29"/>
        <v>#N/A</v>
      </c>
      <c r="M158">
        <f t="shared" si="30"/>
        <v>-3.5018457412903476</v>
      </c>
      <c r="N158">
        <f t="shared" si="31"/>
        <v>-7.029246199471288</v>
      </c>
      <c r="O158">
        <f t="shared" si="32"/>
        <v>-5.825256737286395</v>
      </c>
      <c r="P158">
        <f t="shared" si="33"/>
        <v>-2.9416673192145026E-2</v>
      </c>
      <c r="Q158" cm="1">
        <f t="array" ref="Q158">_xlfn.LET(_xlpm.y, P158:P1156, _xlpm.x, O158:O1156, _xlpm.keep, ISNUMBER(_xlpm.y)*ISNUMBER(_xlpm.x), SLOPE(_xlfn._xlws.FILTER(_xlpm.y, _xlpm.keep), _xlfn._xlws.FILTER(_xlpm.x, _xlpm.keep)))</f>
        <v>-0.34400860186246962</v>
      </c>
      <c r="R158" cm="1">
        <f t="array" ref="R158">_xlfn.LET(_xlpm.y, P158:P1156, _xlpm.x, O158:O1156, _xlpm.keep, ISNUMBER(_xlpm.y)*ISNUMBER(_xlpm.x), INTERCEPT(_xlfn._xlws.FILTER(_xlpm.y, _xlpm.keep), _xlfn._xlws.FILTER(_xlpm.x, _xlpm.keep)))</f>
        <v>-1.9429087536886767</v>
      </c>
      <c r="T158">
        <f t="shared" si="34"/>
        <v>7.6567261303174927E-2</v>
      </c>
      <c r="U158">
        <f t="shared" si="35"/>
        <v>-0.10598393449531995</v>
      </c>
    </row>
    <row r="159" spans="1:21" x14ac:dyDescent="0.2">
      <c r="A159" s="10" t="s">
        <v>80</v>
      </c>
      <c r="B159" s="10">
        <v>607.97</v>
      </c>
      <c r="C159" s="10">
        <v>610.89</v>
      </c>
      <c r="D159">
        <f t="shared" si="26"/>
        <v>-5.825256737286395</v>
      </c>
      <c r="E159">
        <f t="shared" si="23"/>
        <v>-5.2867780653888738</v>
      </c>
      <c r="F159">
        <f t="shared" si="24"/>
        <v>0.87969604637655385</v>
      </c>
      <c r="G159">
        <f t="shared" si="25"/>
        <v>-0.61211900873659875</v>
      </c>
      <c r="J159" t="e">
        <f t="shared" si="27"/>
        <v>#N/A</v>
      </c>
      <c r="K159" t="e">
        <f t="shared" si="28"/>
        <v>#N/A</v>
      </c>
      <c r="L159" t="e">
        <f t="shared" si="29"/>
        <v>#N/A</v>
      </c>
      <c r="M159">
        <f t="shared" si="30"/>
        <v>-3.5273859726357664</v>
      </c>
      <c r="N159">
        <f t="shared" si="31"/>
        <v>-7.0461701581419813</v>
      </c>
      <c r="O159">
        <f t="shared" si="32"/>
        <v>-5.8660027257280944</v>
      </c>
      <c r="P159">
        <f t="shared" si="33"/>
        <v>4.074598844169941E-2</v>
      </c>
      <c r="Q159" cm="1">
        <f t="array" ref="Q159">_xlfn.LET(_xlpm.y, P159:P1157, _xlpm.x, O159:O1157, _xlpm.keep, ISNUMBER(_xlpm.y)*ISNUMBER(_xlpm.x), SLOPE(_xlfn._xlws.FILTER(_xlpm.y, _xlpm.keep), _xlfn._xlws.FILTER(_xlpm.x, _xlpm.keep)))</f>
        <v>-0.3446711745929748</v>
      </c>
      <c r="R159" cm="1">
        <f t="array" ref="R159">_xlfn.LET(_xlpm.y, P159:P1157, _xlpm.x, O159:O1157, _xlpm.keep, ISNUMBER(_xlpm.y)*ISNUMBER(_xlpm.x), INTERCEPT(_xlfn._xlws.FILTER(_xlpm.y, _xlpm.keep), _xlfn._xlws.FILTER(_xlpm.x, _xlpm.keep)))</f>
        <v>-1.9456647986913223</v>
      </c>
      <c r="T159">
        <f t="shared" si="34"/>
        <v>9.1223030571621511E-2</v>
      </c>
      <c r="U159">
        <f t="shared" si="35"/>
        <v>-5.0477042129922101E-2</v>
      </c>
    </row>
    <row r="160" spans="1:21" x14ac:dyDescent="0.2">
      <c r="A160" s="10" t="s">
        <v>81</v>
      </c>
      <c r="B160" s="10">
        <v>609.75</v>
      </c>
      <c r="C160" s="10">
        <v>612.70000000000005</v>
      </c>
      <c r="D160">
        <f t="shared" si="26"/>
        <v>-5.8660027257280944</v>
      </c>
      <c r="E160">
        <f t="shared" si="23"/>
        <v>-5.3038089457451845</v>
      </c>
      <c r="F160">
        <f t="shared" si="24"/>
        <v>0.88087226965786125</v>
      </c>
      <c r="G160">
        <f t="shared" si="25"/>
        <v>-0.63822395067706139</v>
      </c>
      <c r="J160" t="e">
        <f t="shared" si="27"/>
        <v>#N/A</v>
      </c>
      <c r="K160" t="e">
        <f t="shared" si="28"/>
        <v>#N/A</v>
      </c>
      <c r="L160" t="e">
        <f t="shared" si="29"/>
        <v>#N/A</v>
      </c>
      <c r="M160">
        <f t="shared" si="30"/>
        <v>-3.542064406429462</v>
      </c>
      <c r="N160">
        <f t="shared" si="31"/>
        <v>-7.0655534850609065</v>
      </c>
      <c r="O160">
        <f t="shared" si="32"/>
        <v>-5.7558168910862832</v>
      </c>
      <c r="P160">
        <f t="shared" si="33"/>
        <v>-0.1101858346418112</v>
      </c>
      <c r="Q160" cm="1">
        <f t="array" ref="Q160">_xlfn.LET(_xlpm.y, P160:P1158, _xlpm.x, O160:O1158, _xlpm.keep, ISNUMBER(_xlpm.y)*ISNUMBER(_xlpm.x), SLOPE(_xlfn._xlws.FILTER(_xlpm.y, _xlpm.keep), _xlfn._xlws.FILTER(_xlpm.x, _xlpm.keep)))</f>
        <v>-0.34498826930381776</v>
      </c>
      <c r="R160" cm="1">
        <f t="array" ref="R160">_xlfn.LET(_xlpm.y, P160:P1158, _xlpm.x, O160:O1158, _xlpm.keep, ISNUMBER(_xlpm.y)*ISNUMBER(_xlpm.x), INTERCEPT(_xlfn._xlws.FILTER(_xlpm.y, _xlpm.keep), _xlfn._xlws.FILTER(_xlpm.x, _xlpm.keep)))</f>
        <v>-1.9470632845450835</v>
      </c>
      <c r="T160">
        <f t="shared" si="34"/>
        <v>5.1590707711858474E-2</v>
      </c>
      <c r="U160">
        <f t="shared" si="35"/>
        <v>-0.16177654235366967</v>
      </c>
    </row>
    <row r="161" spans="1:21" x14ac:dyDescent="0.2">
      <c r="A161" s="10" t="s">
        <v>82</v>
      </c>
      <c r="B161" s="10">
        <v>606.44000000000005</v>
      </c>
      <c r="C161" s="10">
        <v>609.29999999999995</v>
      </c>
      <c r="D161">
        <f t="shared" si="26"/>
        <v>-5.7558168910862832</v>
      </c>
      <c r="E161">
        <f t="shared" si="23"/>
        <v>-5.3217872979371386</v>
      </c>
      <c r="F161">
        <f t="shared" si="24"/>
        <v>0.87887056697187993</v>
      </c>
      <c r="G161">
        <f t="shared" si="25"/>
        <v>-0.49384927594580802</v>
      </c>
      <c r="J161" t="e">
        <f t="shared" si="27"/>
        <v>#N/A</v>
      </c>
      <c r="K161" t="e">
        <f t="shared" si="28"/>
        <v>#N/A</v>
      </c>
      <c r="L161" t="e">
        <f t="shared" si="29"/>
        <v>#N/A</v>
      </c>
      <c r="M161">
        <f t="shared" si="30"/>
        <v>-3.5640461639933787</v>
      </c>
      <c r="N161">
        <f t="shared" si="31"/>
        <v>-7.0795284318808989</v>
      </c>
      <c r="O161">
        <f t="shared" si="32"/>
        <v>-5.5244436544070368</v>
      </c>
      <c r="P161">
        <f t="shared" si="33"/>
        <v>-0.23137323667924647</v>
      </c>
      <c r="Q161" cm="1">
        <f t="array" ref="Q161">_xlfn.LET(_xlpm.y, P161:P1159, _xlpm.x, O161:O1159, _xlpm.keep, ISNUMBER(_xlpm.y)*ISNUMBER(_xlpm.x), SLOPE(_xlfn._xlws.FILTER(_xlpm.y, _xlpm.keep), _xlfn._xlws.FILTER(_xlpm.x, _xlpm.keep)))</f>
        <v>-0.34571998845133678</v>
      </c>
      <c r="R161" cm="1">
        <f t="array" ref="R161">_xlfn.LET(_xlpm.y, P161:P1159, _xlpm.x, O161:O1159, _xlpm.keep, ISNUMBER(_xlpm.y)*ISNUMBER(_xlpm.x), INTERCEPT(_xlfn._xlws.FILTER(_xlpm.y, _xlpm.keep), _xlfn._xlws.FILTER(_xlpm.x, _xlpm.keep)))</f>
        <v>-1.949542742303394</v>
      </c>
      <c r="T161">
        <f t="shared" si="34"/>
        <v>-3.1631049848806159E-2</v>
      </c>
      <c r="U161">
        <f t="shared" si="35"/>
        <v>-0.19974218683044032</v>
      </c>
    </row>
    <row r="162" spans="1:21" x14ac:dyDescent="0.2">
      <c r="A162" s="10" t="s">
        <v>83</v>
      </c>
      <c r="B162" s="10">
        <v>603.04999999999995</v>
      </c>
      <c r="C162" s="10">
        <v>605.70000000000005</v>
      </c>
      <c r="D162">
        <f t="shared" si="26"/>
        <v>-5.5244436544070368</v>
      </c>
      <c r="E162">
        <f t="shared" si="23"/>
        <v>-5.3322952064411062</v>
      </c>
      <c r="F162">
        <f t="shared" si="24"/>
        <v>0.87743666721603075</v>
      </c>
      <c r="G162">
        <f t="shared" si="25"/>
        <v>-0.21898839556772515</v>
      </c>
      <c r="J162" t="e">
        <f t="shared" si="27"/>
        <v>#N/A</v>
      </c>
      <c r="K162" t="e">
        <f t="shared" si="28"/>
        <v>#N/A</v>
      </c>
      <c r="L162" t="e">
        <f t="shared" si="29"/>
        <v>#N/A</v>
      </c>
      <c r="M162">
        <f t="shared" si="30"/>
        <v>-3.5774218720090447</v>
      </c>
      <c r="N162">
        <f t="shared" si="31"/>
        <v>-7.0871685408731677</v>
      </c>
      <c r="O162">
        <f t="shared" si="32"/>
        <v>-5.5221463189802762</v>
      </c>
      <c r="P162">
        <f t="shared" si="33"/>
        <v>-2.2973354267605828E-3</v>
      </c>
      <c r="Q162" cm="1">
        <f t="array" ref="Q162">_xlfn.LET(_xlpm.y, P162:P1160, _xlpm.x, O162:O1160, _xlpm.keep, ISNUMBER(_xlpm.y)*ISNUMBER(_xlpm.x), SLOPE(_xlfn._xlws.FILTER(_xlpm.y, _xlpm.keep), _xlfn._xlws.FILTER(_xlpm.x, _xlpm.keep)))</f>
        <v>-0.34500727157399574</v>
      </c>
      <c r="R162" cm="1">
        <f t="array" ref="R162">_xlfn.LET(_xlpm.y, P162:P1160, _xlpm.x, O162:O1160, _xlpm.keep, ISNUMBER(_xlpm.y)*ISNUMBER(_xlpm.x), INTERCEPT(_xlfn._xlws.FILTER(_xlpm.y, _xlpm.keep), _xlfn._xlws.FILTER(_xlpm.x, _xlpm.keep)))</f>
        <v>-1.9434036066158558</v>
      </c>
      <c r="T162">
        <f t="shared" si="34"/>
        <v>-3.2457369671553993E-2</v>
      </c>
      <c r="U162">
        <f t="shared" si="35"/>
        <v>3.016003424479341E-2</v>
      </c>
    </row>
    <row r="163" spans="1:21" x14ac:dyDescent="0.2">
      <c r="A163" s="10" t="s">
        <v>84</v>
      </c>
      <c r="B163" s="10">
        <v>597.58000000000004</v>
      </c>
      <c r="C163" s="10">
        <v>600.26</v>
      </c>
      <c r="D163">
        <f t="shared" si="26"/>
        <v>-5.5221463189802762</v>
      </c>
      <c r="E163">
        <f t="shared" si="23"/>
        <v>-5.3399058098083909</v>
      </c>
      <c r="F163">
        <f t="shared" si="24"/>
        <v>0.87706371719787379</v>
      </c>
      <c r="G163">
        <f t="shared" si="25"/>
        <v>-0.20778480012162004</v>
      </c>
      <c r="J163" t="e">
        <f t="shared" si="27"/>
        <v>#N/A</v>
      </c>
      <c r="K163" t="e">
        <f t="shared" si="28"/>
        <v>#N/A</v>
      </c>
      <c r="L163" t="e">
        <f t="shared" si="29"/>
        <v>#N/A</v>
      </c>
      <c r="M163">
        <f t="shared" si="30"/>
        <v>-3.5857783754126435</v>
      </c>
      <c r="N163">
        <f t="shared" si="31"/>
        <v>-7.0940332442041383</v>
      </c>
      <c r="O163">
        <f t="shared" si="32"/>
        <v>-5.7886615815158393</v>
      </c>
      <c r="P163">
        <f t="shared" si="33"/>
        <v>0.26651526253556312</v>
      </c>
      <c r="Q163" cm="1">
        <f t="array" ref="Q163">_xlfn.LET(_xlpm.y, P163:P1161, _xlpm.x, O163:O1161, _xlpm.keep, ISNUMBER(_xlpm.y)*ISNUMBER(_xlpm.x), SLOPE(_xlfn._xlws.FILTER(_xlpm.y, _xlpm.keep), _xlfn._xlws.FILTER(_xlpm.x, _xlpm.keep)))</f>
        <v>-0.34514546525959638</v>
      </c>
      <c r="R163" cm="1">
        <f t="array" ref="R163">_xlfn.LET(_xlpm.y, P163:P1161, _xlpm.x, O163:O1161, _xlpm.keep, ISNUMBER(_xlpm.y)*ISNUMBER(_xlpm.x), INTERCEPT(_xlfn._xlws.FILTER(_xlpm.y, _xlpm.keep), _xlfn._xlws.FILTER(_xlpm.x, _xlpm.keep)))</f>
        <v>-1.9445846953628263</v>
      </c>
      <c r="T163">
        <f t="shared" si="34"/>
        <v>6.3404489216211335E-2</v>
      </c>
      <c r="U163">
        <f t="shared" si="35"/>
        <v>0.20311077331935179</v>
      </c>
    </row>
    <row r="164" spans="1:21" x14ac:dyDescent="0.2">
      <c r="A164" s="10" t="s">
        <v>85</v>
      </c>
      <c r="B164" s="10">
        <v>591.64</v>
      </c>
      <c r="C164" s="10">
        <v>594.62</v>
      </c>
      <c r="D164">
        <f t="shared" si="26"/>
        <v>-5.7886615815158393</v>
      </c>
      <c r="E164">
        <f t="shared" si="23"/>
        <v>-5.3548267304920865</v>
      </c>
      <c r="F164">
        <f t="shared" si="24"/>
        <v>0.87695415696402168</v>
      </c>
      <c r="G164">
        <f t="shared" si="25"/>
        <v>-0.49470641946173199</v>
      </c>
      <c r="J164" t="e">
        <f t="shared" si="27"/>
        <v>#N/A</v>
      </c>
      <c r="K164" t="e">
        <f t="shared" si="28"/>
        <v>#N/A</v>
      </c>
      <c r="L164" t="e">
        <f t="shared" si="29"/>
        <v>#N/A</v>
      </c>
      <c r="M164">
        <f t="shared" si="30"/>
        <v>-3.6009184165640429</v>
      </c>
      <c r="N164">
        <f t="shared" si="31"/>
        <v>-7.10873504442013</v>
      </c>
      <c r="O164">
        <f t="shared" si="32"/>
        <v>-5.6646579618064834</v>
      </c>
      <c r="P164">
        <f t="shared" si="33"/>
        <v>-0.12400361970935592</v>
      </c>
      <c r="Q164" cm="1">
        <f t="array" ref="Q164">_xlfn.LET(_xlpm.y, P164:P1162, _xlpm.x, O164:O1162, _xlpm.keep, ISNUMBER(_xlpm.y)*ISNUMBER(_xlpm.x), SLOPE(_xlfn._xlws.FILTER(_xlpm.y, _xlpm.keep), _xlfn._xlws.FILTER(_xlpm.x, _xlpm.keep)))</f>
        <v>-0.34383814156957027</v>
      </c>
      <c r="R164" cm="1">
        <f t="array" ref="R164">_xlfn.LET(_xlpm.y, P164:P1162, _xlpm.x, O164:O1162, _xlpm.keep, ISNUMBER(_xlpm.y)*ISNUMBER(_xlpm.x), INTERCEPT(_xlfn._xlws.FILTER(_xlpm.y, _xlpm.keep), _xlfn._xlws.FILTER(_xlpm.x, _xlpm.keep)))</f>
        <v>-1.9396549483032315</v>
      </c>
      <c r="T164">
        <f t="shared" si="34"/>
        <v>1.8802099915657955E-2</v>
      </c>
      <c r="U164">
        <f t="shared" si="35"/>
        <v>-0.14280571962501387</v>
      </c>
    </row>
    <row r="165" spans="1:21" x14ac:dyDescent="0.2">
      <c r="A165" s="10" t="s">
        <v>86</v>
      </c>
      <c r="B165" s="10">
        <v>592.78</v>
      </c>
      <c r="C165" s="10">
        <v>595.63</v>
      </c>
      <c r="D165">
        <f t="shared" si="26"/>
        <v>-5.6646579618064834</v>
      </c>
      <c r="E165">
        <f t="shared" si="23"/>
        <v>-5.3574634912849053</v>
      </c>
      <c r="F165">
        <f t="shared" si="24"/>
        <v>0.87765534078575103</v>
      </c>
      <c r="G165">
        <f t="shared" si="25"/>
        <v>-0.35001720635181427</v>
      </c>
      <c r="J165" t="e">
        <f t="shared" si="27"/>
        <v>#N/A</v>
      </c>
      <c r="K165" t="e">
        <f t="shared" si="28"/>
        <v>#N/A</v>
      </c>
      <c r="L165" t="e">
        <f t="shared" si="29"/>
        <v>#N/A</v>
      </c>
      <c r="M165">
        <f t="shared" si="30"/>
        <v>-3.6021528097134032</v>
      </c>
      <c r="N165">
        <f t="shared" si="31"/>
        <v>-7.1127741728564073</v>
      </c>
      <c r="O165">
        <f t="shared" si="32"/>
        <v>-5.5514881733982975</v>
      </c>
      <c r="P165">
        <f t="shared" si="33"/>
        <v>-0.11316978840818592</v>
      </c>
      <c r="Q165" cm="1">
        <f t="array" ref="Q165">_xlfn.LET(_xlpm.y, P165:P1163, _xlpm.x, O165:O1163, _xlpm.keep, ISNUMBER(_xlpm.y)*ISNUMBER(_xlpm.x), SLOPE(_xlfn._xlws.FILTER(_xlpm.y, _xlpm.keep), _xlfn._xlws.FILTER(_xlpm.x, _xlpm.keep)))</f>
        <v>-0.34404119362199226</v>
      </c>
      <c r="R165" cm="1">
        <f t="array" ref="R165">_xlfn.LET(_xlpm.y, P165:P1163, _xlpm.x, O165:O1163, _xlpm.keep, ISNUMBER(_xlpm.y)*ISNUMBER(_xlpm.x), INTERCEPT(_xlfn._xlws.FILTER(_xlpm.y, _xlpm.keep), _xlfn._xlws.FILTER(_xlpm.x, _xlpm.keep)))</f>
        <v>-1.9392786839527973</v>
      </c>
      <c r="T165">
        <f t="shared" si="34"/>
        <v>-2.1903509900200957E-2</v>
      </c>
      <c r="U165">
        <f t="shared" si="35"/>
        <v>-9.1266278507984966E-2</v>
      </c>
    </row>
    <row r="166" spans="1:21" x14ac:dyDescent="0.2">
      <c r="A166" s="10" t="s">
        <v>87</v>
      </c>
      <c r="B166" s="10">
        <v>582.19000000000005</v>
      </c>
      <c r="C166" s="10">
        <v>584.99</v>
      </c>
      <c r="D166">
        <f t="shared" si="26"/>
        <v>-5.5514881733982975</v>
      </c>
      <c r="E166">
        <f t="shared" si="23"/>
        <v>-5.3685290079554591</v>
      </c>
      <c r="F166">
        <f t="shared" si="24"/>
        <v>0.87581382807392327</v>
      </c>
      <c r="G166">
        <f t="shared" si="25"/>
        <v>-0.20890189167850831</v>
      </c>
      <c r="J166" t="e">
        <f t="shared" si="27"/>
        <v>#N/A</v>
      </c>
      <c r="K166" t="e">
        <f t="shared" si="28"/>
        <v>#N/A</v>
      </c>
      <c r="L166" t="e">
        <f t="shared" si="29"/>
        <v>#N/A</v>
      </c>
      <c r="M166">
        <f t="shared" si="30"/>
        <v>-3.6169013518076127</v>
      </c>
      <c r="N166">
        <f t="shared" si="31"/>
        <v>-7.1201566641033054</v>
      </c>
      <c r="O166">
        <f t="shared" si="32"/>
        <v>-5.5366791951454388</v>
      </c>
      <c r="P166">
        <f t="shared" si="33"/>
        <v>-1.4808978252858651E-2</v>
      </c>
      <c r="Q166" cm="1">
        <f t="array" ref="Q166">_xlfn.LET(_xlpm.y, P166:P1164, _xlpm.x, O166:O1164, _xlpm.keep, ISNUMBER(_xlpm.y)*ISNUMBER(_xlpm.x), SLOPE(_xlfn._xlws.FILTER(_xlpm.y, _xlpm.keep), _xlfn._xlws.FILTER(_xlpm.x, _xlpm.keep)))</f>
        <v>-0.34381448069572607</v>
      </c>
      <c r="R166" cm="1">
        <f t="array" ref="R166">_xlfn.LET(_xlpm.y, P166:P1164, _xlpm.x, O166:O1164, _xlpm.keep, ISNUMBER(_xlpm.y)*ISNUMBER(_xlpm.x), INTERCEPT(_xlfn._xlws.FILTER(_xlpm.y, _xlpm.keep), _xlfn._xlws.FILTER(_xlpm.x, _xlpm.keep)))</f>
        <v>-1.9370288249480858</v>
      </c>
      <c r="T166">
        <f t="shared" si="34"/>
        <v>-2.7230094839620911E-2</v>
      </c>
      <c r="U166">
        <f t="shared" si="35"/>
        <v>1.242111658676226E-2</v>
      </c>
    </row>
    <row r="167" spans="1:21" x14ac:dyDescent="0.2">
      <c r="A167" s="10" t="s">
        <v>88</v>
      </c>
      <c r="B167" s="10">
        <v>581.39</v>
      </c>
      <c r="C167" s="10">
        <v>584.17999999999995</v>
      </c>
      <c r="D167">
        <f t="shared" si="26"/>
        <v>-5.5366791951454388</v>
      </c>
      <c r="E167">
        <f t="shared" si="23"/>
        <v>-5.4582821878964349</v>
      </c>
      <c r="F167">
        <f t="shared" si="24"/>
        <v>0.5459149619226259</v>
      </c>
      <c r="G167">
        <f t="shared" si="25"/>
        <v>-0.14360662871906288</v>
      </c>
      <c r="J167" t="e">
        <f t="shared" si="27"/>
        <v>#N/A</v>
      </c>
      <c r="K167" t="e">
        <f t="shared" si="28"/>
        <v>#N/A</v>
      </c>
      <c r="L167" t="e">
        <f t="shared" si="29"/>
        <v>#N/A</v>
      </c>
      <c r="M167">
        <f t="shared" si="30"/>
        <v>-4.3664522640511834</v>
      </c>
      <c r="N167">
        <f t="shared" si="31"/>
        <v>-6.5501121117416865</v>
      </c>
      <c r="O167">
        <f t="shared" si="32"/>
        <v>-5.5816327364850622</v>
      </c>
      <c r="P167">
        <f t="shared" si="33"/>
        <v>4.4953541339623371E-2</v>
      </c>
      <c r="Q167" cm="1">
        <f t="array" ref="Q167">_xlfn.LET(_xlpm.y, P167:P1165, _xlpm.x, O167:O1165, _xlpm.keep, ISNUMBER(_xlpm.y)*ISNUMBER(_xlpm.x), SLOPE(_xlfn._xlws.FILTER(_xlpm.y, _xlpm.keep), _xlfn._xlws.FILTER(_xlpm.x, _xlpm.keep)))</f>
        <v>-0.34387585822892924</v>
      </c>
      <c r="R167" cm="1">
        <f t="array" ref="R167">_xlfn.LET(_xlpm.y, P167:P1165, _xlpm.x, O167:O1165, _xlpm.keep, ISNUMBER(_xlpm.y)*ISNUMBER(_xlpm.x), INTERCEPT(_xlfn._xlws.FILTER(_xlpm.y, _xlpm.keep), _xlfn._xlws.FILTER(_xlpm.x, _xlpm.keep)))</f>
        <v>-1.9375932546618055</v>
      </c>
      <c r="T167">
        <f t="shared" si="34"/>
        <v>-1.1060926907524582E-2</v>
      </c>
      <c r="U167">
        <f t="shared" si="35"/>
        <v>5.6014468247147953E-2</v>
      </c>
    </row>
    <row r="168" spans="1:21" x14ac:dyDescent="0.2">
      <c r="A168" s="9">
        <v>45931</v>
      </c>
      <c r="B168" s="10">
        <v>580.49</v>
      </c>
      <c r="C168" s="10">
        <v>583.33000000000004</v>
      </c>
      <c r="D168">
        <f t="shared" si="26"/>
        <v>-5.5816327364850622</v>
      </c>
      <c r="E168">
        <f t="shared" si="23"/>
        <v>-5.475313112417326</v>
      </c>
      <c r="F168">
        <f t="shared" si="24"/>
        <v>0.53320054915909321</v>
      </c>
      <c r="G168">
        <f t="shared" si="25"/>
        <v>-0.19939893954612786</v>
      </c>
      <c r="J168" t="e">
        <f t="shared" si="27"/>
        <v>#N/A</v>
      </c>
      <c r="K168" t="e">
        <f t="shared" si="28"/>
        <v>#N/A</v>
      </c>
      <c r="L168" t="e">
        <f t="shared" si="29"/>
        <v>#N/A</v>
      </c>
      <c r="M168">
        <f t="shared" si="30"/>
        <v>-4.4089120140991396</v>
      </c>
      <c r="N168">
        <f t="shared" si="31"/>
        <v>-6.5417142107355124</v>
      </c>
      <c r="O168">
        <f t="shared" si="32"/>
        <v>-5.4942346467572634</v>
      </c>
      <c r="P168">
        <f t="shared" si="33"/>
        <v>-8.7398089727798833E-2</v>
      </c>
      <c r="Q168" cm="1">
        <f t="array" ref="Q168">_xlfn.LET(_xlpm.y, P168:P1166, _xlpm.x, O168:O1166, _xlpm.keep, ISNUMBER(_xlpm.y)*ISNUMBER(_xlpm.x), SLOPE(_xlfn._xlws.FILTER(_xlpm.y, _xlpm.keep), _xlfn._xlws.FILTER(_xlpm.x, _xlpm.keep)))</f>
        <v>-0.34397949429171937</v>
      </c>
      <c r="R168" cm="1">
        <f t="array" ref="R168">_xlfn.LET(_xlpm.y, P168:P1166, _xlpm.x, O168:O1166, _xlpm.keep, ISNUMBER(_xlpm.y)*ISNUMBER(_xlpm.x), INTERCEPT(_xlfn._xlws.FILTER(_xlpm.y, _xlpm.keep), _xlfn._xlws.FILTER(_xlpm.x, _xlpm.keep)))</f>
        <v>-1.9389281632161459</v>
      </c>
      <c r="T168">
        <f t="shared" si="34"/>
        <v>-4.2496812660703709E-2</v>
      </c>
      <c r="U168">
        <f t="shared" si="35"/>
        <v>-4.4901277067095124E-2</v>
      </c>
    </row>
    <row r="169" spans="1:21" x14ac:dyDescent="0.2">
      <c r="A169" s="9">
        <v>45870</v>
      </c>
      <c r="B169" s="10">
        <v>589.49</v>
      </c>
      <c r="C169" s="10">
        <v>592.19000000000005</v>
      </c>
      <c r="D169">
        <f t="shared" si="26"/>
        <v>-5.4942346467572634</v>
      </c>
      <c r="E169">
        <f t="shared" si="23"/>
        <v>-5.4954706931555775</v>
      </c>
      <c r="F169">
        <f t="shared" si="24"/>
        <v>0.50977687858522935</v>
      </c>
      <c r="G169">
        <f t="shared" si="25"/>
        <v>2.4246811698177884E-3</v>
      </c>
      <c r="J169" t="e">
        <f t="shared" si="27"/>
        <v>#N/A</v>
      </c>
      <c r="K169" t="e">
        <f t="shared" si="28"/>
        <v>#N/A</v>
      </c>
      <c r="L169" t="e">
        <f t="shared" si="29"/>
        <v>#N/A</v>
      </c>
      <c r="M169">
        <f t="shared" si="30"/>
        <v>-4.4759169359851185</v>
      </c>
      <c r="N169">
        <f t="shared" si="31"/>
        <v>-6.5150244503260364</v>
      </c>
      <c r="O169">
        <f t="shared" si="32"/>
        <v>-5.7305537004402822</v>
      </c>
      <c r="P169">
        <f t="shared" si="33"/>
        <v>0.23631905368301886</v>
      </c>
      <c r="Q169" cm="1">
        <f t="array" ref="Q169">_xlfn.LET(_xlpm.y, P169:P1167, _xlpm.x, O169:O1167, _xlpm.keep, ISNUMBER(_xlpm.y)*ISNUMBER(_xlpm.x), SLOPE(_xlfn._xlws.FILTER(_xlpm.y, _xlpm.keep), _xlfn._xlws.FILTER(_xlpm.x, _xlpm.keep)))</f>
        <v>-0.34378930083233472</v>
      </c>
      <c r="R169" cm="1">
        <f t="array" ref="R169">_xlfn.LET(_xlpm.y, P169:P1167, _xlpm.x, O169:O1167, _xlpm.keep, ISNUMBER(_xlpm.y)*ISNUMBER(_xlpm.x), INTERCEPT(_xlfn._xlws.FILTER(_xlpm.y, _xlpm.keep), _xlfn._xlws.FILTER(_xlpm.x, _xlpm.keep)))</f>
        <v>-1.9373955504681386</v>
      </c>
      <c r="T169">
        <f t="shared" si="34"/>
        <v>4.250388696575369E-2</v>
      </c>
      <c r="U169">
        <f t="shared" si="35"/>
        <v>0.19381516671726517</v>
      </c>
    </row>
    <row r="170" spans="1:21" x14ac:dyDescent="0.2">
      <c r="A170" s="9">
        <v>45839</v>
      </c>
      <c r="B170" s="10">
        <v>588.63</v>
      </c>
      <c r="C170" s="10">
        <v>591.57000000000005</v>
      </c>
      <c r="D170">
        <f t="shared" si="26"/>
        <v>-5.7305537004402822</v>
      </c>
      <c r="E170">
        <f t="shared" si="23"/>
        <v>-5.5139452160796756</v>
      </c>
      <c r="F170">
        <f t="shared" si="24"/>
        <v>0.49752699934069222</v>
      </c>
      <c r="G170">
        <f t="shared" si="25"/>
        <v>-0.43537031085277716</v>
      </c>
      <c r="J170" t="e">
        <f t="shared" si="27"/>
        <v>#N/A</v>
      </c>
      <c r="K170" t="e">
        <f t="shared" si="28"/>
        <v>#N/A</v>
      </c>
      <c r="L170" t="e">
        <f t="shared" si="29"/>
        <v>#N/A</v>
      </c>
      <c r="M170">
        <f t="shared" si="30"/>
        <v>-4.5188912173982914</v>
      </c>
      <c r="N170">
        <f t="shared" si="31"/>
        <v>-6.5089992147610598</v>
      </c>
      <c r="O170">
        <f t="shared" si="32"/>
        <v>-5.7705097790103537</v>
      </c>
      <c r="P170">
        <f t="shared" si="33"/>
        <v>3.995607857007144E-2</v>
      </c>
      <c r="Q170" cm="1">
        <f t="array" ref="Q170">_xlfn.LET(_xlpm.y, P170:P1168, _xlpm.x, O170:O1168, _xlpm.keep, ISNUMBER(_xlpm.y)*ISNUMBER(_xlpm.x), SLOPE(_xlfn._xlws.FILTER(_xlpm.y, _xlpm.keep), _xlfn._xlws.FILTER(_xlpm.x, _xlpm.keep)))</f>
        <v>-0.34299635771561843</v>
      </c>
      <c r="R170" cm="1">
        <f t="array" ref="R170">_xlfn.LET(_xlpm.y, P170:P1168, _xlpm.x, O170:O1168, _xlpm.keep, ISNUMBER(_xlpm.y)*ISNUMBER(_xlpm.x), INTERCEPT(_xlfn._xlws.FILTER(_xlpm.y, _xlpm.keep), _xlfn._xlws.FILTER(_xlpm.x, _xlpm.keep)))</f>
        <v>-1.9354174880210695</v>
      </c>
      <c r="T170">
        <f t="shared" si="34"/>
        <v>5.6875536563425477E-2</v>
      </c>
      <c r="U170">
        <f t="shared" si="35"/>
        <v>-1.6919457993354037E-2</v>
      </c>
    </row>
    <row r="171" spans="1:21" x14ac:dyDescent="0.2">
      <c r="A171" s="9">
        <v>45809</v>
      </c>
      <c r="B171" s="10">
        <v>595.36</v>
      </c>
      <c r="C171" s="10">
        <v>598.29999999999995</v>
      </c>
      <c r="D171">
        <f t="shared" si="26"/>
        <v>-5.7705097790103537</v>
      </c>
      <c r="E171">
        <f t="shared" si="23"/>
        <v>-5.5125404178011728</v>
      </c>
      <c r="F171">
        <f t="shared" si="24"/>
        <v>0.49666652109671711</v>
      </c>
      <c r="G171">
        <f t="shared" si="25"/>
        <v>-0.51940155064115123</v>
      </c>
      <c r="J171" t="e">
        <f t="shared" si="27"/>
        <v>#N/A</v>
      </c>
      <c r="K171" t="e">
        <f t="shared" si="28"/>
        <v>#N/A</v>
      </c>
      <c r="L171" t="e">
        <f t="shared" si="29"/>
        <v>#N/A</v>
      </c>
      <c r="M171">
        <f t="shared" si="30"/>
        <v>-4.5192073756077384</v>
      </c>
      <c r="N171">
        <f t="shared" si="31"/>
        <v>-6.5058734599946071</v>
      </c>
      <c r="O171">
        <f t="shared" si="32"/>
        <v>-5.468602211413895</v>
      </c>
      <c r="P171">
        <f t="shared" si="33"/>
        <v>-0.30190756759645865</v>
      </c>
      <c r="Q171" cm="1">
        <f t="array" ref="Q171">_xlfn.LET(_xlpm.y, P171:P1169, _xlpm.x, O171:O1169, _xlpm.keep, ISNUMBER(_xlpm.y)*ISNUMBER(_xlpm.x), SLOPE(_xlfn._xlws.FILTER(_xlpm.y, _xlpm.keep), _xlfn._xlws.FILTER(_xlpm.x, _xlpm.keep)))</f>
        <v>-0.34301757524040216</v>
      </c>
      <c r="R171" cm="1">
        <f t="array" ref="R171">_xlfn.LET(_xlpm.y, P171:P1169, _xlpm.x, O171:O1169, _xlpm.keep, ISNUMBER(_xlpm.y)*ISNUMBER(_xlpm.x), INTERCEPT(_xlfn._xlws.FILTER(_xlpm.y, _xlpm.keep), _xlfn._xlws.FILTER(_xlpm.x, _xlpm.keep)))</f>
        <v>-1.9354887928124374</v>
      </c>
      <c r="T171">
        <f t="shared" si="34"/>
        <v>-5.1716445624530039E-2</v>
      </c>
      <c r="U171">
        <f t="shared" si="35"/>
        <v>-0.25019112197192861</v>
      </c>
    </row>
    <row r="172" spans="1:21" x14ac:dyDescent="0.2">
      <c r="A172" s="9">
        <v>45717</v>
      </c>
      <c r="B172" s="10">
        <v>591.95000000000005</v>
      </c>
      <c r="C172" s="10">
        <v>594.61</v>
      </c>
      <c r="D172">
        <f t="shared" si="26"/>
        <v>-5.468602211413895</v>
      </c>
      <c r="E172">
        <f t="shared" si="23"/>
        <v>-5.5149193086223898</v>
      </c>
      <c r="F172">
        <f t="shared" si="24"/>
        <v>0.49609876458566304</v>
      </c>
      <c r="G172">
        <f t="shared" si="25"/>
        <v>9.3362653799749631E-2</v>
      </c>
      <c r="J172" t="e">
        <f t="shared" si="27"/>
        <v>#N/A</v>
      </c>
      <c r="K172" t="e">
        <f t="shared" si="28"/>
        <v>#N/A</v>
      </c>
      <c r="L172" t="e">
        <f t="shared" si="29"/>
        <v>#N/A</v>
      </c>
      <c r="M172">
        <f t="shared" si="30"/>
        <v>-4.5227217794510635</v>
      </c>
      <c r="N172">
        <f t="shared" si="31"/>
        <v>-6.5071168377937161</v>
      </c>
      <c r="O172">
        <f t="shared" si="32"/>
        <v>-5.5760932184626881</v>
      </c>
      <c r="P172">
        <f t="shared" si="33"/>
        <v>0.10749100704879311</v>
      </c>
      <c r="Q172" cm="1">
        <f t="array" ref="Q172">_xlfn.LET(_xlpm.y, P172:P1170, _xlpm.x, O172:O1170, _xlpm.keep, ISNUMBER(_xlpm.y)*ISNUMBER(_xlpm.x), SLOPE(_xlfn._xlws.FILTER(_xlpm.y, _xlpm.keep), _xlfn._xlws.FILTER(_xlpm.x, _xlpm.keep)))</f>
        <v>-0.34159255265226202</v>
      </c>
      <c r="R172" cm="1">
        <f t="array" ref="R172">_xlfn.LET(_xlpm.y, P172:P1170, _xlpm.x, O172:O1170, _xlpm.keep, ISNUMBER(_xlpm.y)*ISNUMBER(_xlpm.x), INTERCEPT(_xlfn._xlws.FILTER(_xlpm.y, _xlpm.keep), _xlfn._xlws.FILTER(_xlpm.x, _xlpm.keep)))</f>
        <v>-1.9244432587699922</v>
      </c>
      <c r="T172">
        <f t="shared" si="34"/>
        <v>-1.3053415029649074E-2</v>
      </c>
      <c r="U172">
        <f t="shared" si="35"/>
        <v>0.12054442207844218</v>
      </c>
    </row>
    <row r="173" spans="1:21" x14ac:dyDescent="0.2">
      <c r="A173" s="9">
        <v>45689</v>
      </c>
      <c r="B173" s="10">
        <v>584.64</v>
      </c>
      <c r="C173" s="10">
        <v>587.45000000000005</v>
      </c>
      <c r="D173">
        <f t="shared" si="26"/>
        <v>-5.5760932184626881</v>
      </c>
      <c r="E173">
        <f t="shared" si="23"/>
        <v>-5.5172614591418458</v>
      </c>
      <c r="F173">
        <f t="shared" si="24"/>
        <v>0.49604949419887828</v>
      </c>
      <c r="G173">
        <f t="shared" si="25"/>
        <v>-0.11860058322578432</v>
      </c>
      <c r="J173" t="e">
        <f t="shared" si="27"/>
        <v>#N/A</v>
      </c>
      <c r="K173" t="e">
        <f t="shared" si="28"/>
        <v>#N/A</v>
      </c>
      <c r="L173" t="e">
        <f t="shared" si="29"/>
        <v>#N/A</v>
      </c>
      <c r="M173">
        <f t="shared" si="30"/>
        <v>-4.5251624707440889</v>
      </c>
      <c r="N173">
        <f t="shared" si="31"/>
        <v>-6.5093604475396027</v>
      </c>
      <c r="O173">
        <f t="shared" si="32"/>
        <v>-5.3733957409946242</v>
      </c>
      <c r="P173">
        <f t="shared" si="33"/>
        <v>-0.20269747746806388</v>
      </c>
      <c r="Q173" cm="1">
        <f t="array" ref="Q173">_xlfn.LET(_xlpm.y, P173:P1171, _xlpm.x, O173:O1171, _xlpm.keep, ISNUMBER(_xlpm.y)*ISNUMBER(_xlpm.x), SLOPE(_xlfn._xlws.FILTER(_xlpm.y, _xlpm.keep), _xlfn._xlws.FILTER(_xlpm.x, _xlpm.keep)))</f>
        <v>-0.34183346530938785</v>
      </c>
      <c r="R173" cm="1">
        <f t="array" ref="R173">_xlfn.LET(_xlpm.y, P173:P1171, _xlpm.x, O173:O1171, _xlpm.keep, ISNUMBER(_xlpm.y)*ISNUMBER(_xlpm.x), INTERCEPT(_xlfn._xlws.FILTER(_xlpm.y, _xlpm.keep), _xlfn._xlws.FILTER(_xlpm.x, _xlpm.keep)))</f>
        <v>-1.9274087381878096</v>
      </c>
      <c r="T173">
        <f t="shared" si="34"/>
        <v>-8.5960898064909586E-2</v>
      </c>
      <c r="U173">
        <f t="shared" si="35"/>
        <v>-0.11673657940315429</v>
      </c>
    </row>
    <row r="174" spans="1:21" x14ac:dyDescent="0.2">
      <c r="A174" s="10" t="s">
        <v>89</v>
      </c>
      <c r="B174" s="10">
        <v>586.08000000000004</v>
      </c>
      <c r="C174" s="10">
        <v>588.67999999999995</v>
      </c>
      <c r="D174">
        <f t="shared" si="26"/>
        <v>-5.3733957409946242</v>
      </c>
      <c r="E174">
        <f t="shared" si="23"/>
        <v>-5.5214113446894144</v>
      </c>
      <c r="F174">
        <f t="shared" si="24"/>
        <v>0.49374334436273237</v>
      </c>
      <c r="G174">
        <f t="shared" si="25"/>
        <v>0.29978247886223525</v>
      </c>
      <c r="J174" t="e">
        <f t="shared" si="27"/>
        <v>#N/A</v>
      </c>
      <c r="K174" t="e">
        <f t="shared" si="28"/>
        <v>#N/A</v>
      </c>
      <c r="L174" t="e">
        <f t="shared" si="29"/>
        <v>#N/A</v>
      </c>
      <c r="M174">
        <f t="shared" si="30"/>
        <v>-4.5339246559639497</v>
      </c>
      <c r="N174">
        <f t="shared" si="31"/>
        <v>-6.5088980334148792</v>
      </c>
      <c r="O174">
        <f t="shared" si="32"/>
        <v>-5.5470508644287975</v>
      </c>
      <c r="P174">
        <f t="shared" si="33"/>
        <v>0.17365512343417322</v>
      </c>
      <c r="Q174" cm="1">
        <f t="array" ref="Q174">_xlfn.LET(_xlpm.y, P174:P1172, _xlpm.x, O174:O1172, _xlpm.keep, ISNUMBER(_xlpm.y)*ISNUMBER(_xlpm.x), SLOPE(_xlfn._xlws.FILTER(_xlpm.y, _xlpm.keep), _xlfn._xlws.FILTER(_xlpm.x, _xlpm.keep)))</f>
        <v>-0.34075674565608738</v>
      </c>
      <c r="R174" cm="1">
        <f t="array" ref="R174">_xlfn.LET(_xlpm.y, P174:P1172, _xlpm.x, O174:O1172, _xlpm.keep, ISNUMBER(_xlpm.y)*ISNUMBER(_xlpm.x), INTERCEPT(_xlfn._xlws.FILTER(_xlpm.y, _xlpm.keep), _xlfn._xlws.FILTER(_xlpm.x, _xlpm.keep)))</f>
        <v>-1.9199095953646577</v>
      </c>
      <c r="T174">
        <f t="shared" si="34"/>
        <v>-2.3499548649459578E-2</v>
      </c>
      <c r="U174">
        <f t="shared" si="35"/>
        <v>0.1971546720836328</v>
      </c>
    </row>
    <row r="175" spans="1:21" x14ac:dyDescent="0.2">
      <c r="A175" s="10" t="s">
        <v>90</v>
      </c>
      <c r="B175" s="10">
        <v>588.22</v>
      </c>
      <c r="C175" s="10">
        <v>590.98</v>
      </c>
      <c r="D175">
        <f t="shared" si="26"/>
        <v>-5.5470508644287975</v>
      </c>
      <c r="E175">
        <f t="shared" si="23"/>
        <v>-5.5296628472694405</v>
      </c>
      <c r="F175">
        <f t="shared" si="24"/>
        <v>0.48988679364311055</v>
      </c>
      <c r="G175">
        <f t="shared" si="25"/>
        <v>-3.549394959200395E-2</v>
      </c>
      <c r="J175" t="e">
        <f t="shared" si="27"/>
        <v>#N/A</v>
      </c>
      <c r="K175" t="e">
        <f t="shared" si="28"/>
        <v>#N/A</v>
      </c>
      <c r="L175" t="e">
        <f t="shared" si="29"/>
        <v>#N/A</v>
      </c>
      <c r="M175">
        <f t="shared" si="30"/>
        <v>-4.5498892599832192</v>
      </c>
      <c r="N175">
        <f t="shared" si="31"/>
        <v>-6.5094364345556617</v>
      </c>
      <c r="O175">
        <f t="shared" si="32"/>
        <v>-5.3459382811649903</v>
      </c>
      <c r="P175">
        <f t="shared" si="33"/>
        <v>-0.20111258326380721</v>
      </c>
      <c r="Q175" cm="1">
        <f t="array" ref="Q175">_xlfn.LET(_xlpm.y, P175:P1173, _xlpm.x, O175:O1173, _xlpm.keep, ISNUMBER(_xlpm.y)*ISNUMBER(_xlpm.x), SLOPE(_xlfn._xlws.FILTER(_xlpm.y, _xlpm.keep), _xlfn._xlws.FILTER(_xlpm.x, _xlpm.keep)))</f>
        <v>-0.34139702972228858</v>
      </c>
      <c r="R175" cm="1">
        <f t="array" ref="R175">_xlfn.LET(_xlpm.y, P175:P1173, _xlpm.x, O175:O1173, _xlpm.keep, ISNUMBER(_xlpm.y)*ISNUMBER(_xlpm.x), INTERCEPT(_xlfn._xlws.FILTER(_xlpm.y, _xlpm.keep), _xlfn._xlws.FILTER(_xlpm.x, _xlpm.keep)))</f>
        <v>-1.9261563055408686</v>
      </c>
      <c r="T175">
        <f t="shared" si="34"/>
        <v>-9.5836967129635964E-2</v>
      </c>
      <c r="U175">
        <f t="shared" si="35"/>
        <v>-0.10527561613417125</v>
      </c>
    </row>
    <row r="176" spans="1:21" x14ac:dyDescent="0.2">
      <c r="A176" s="10" t="s">
        <v>91</v>
      </c>
      <c r="B176" s="10">
        <v>595.01</v>
      </c>
      <c r="C176" s="10">
        <v>597.53</v>
      </c>
      <c r="D176">
        <f t="shared" si="26"/>
        <v>-5.3459382811649903</v>
      </c>
      <c r="E176">
        <f t="shared" si="23"/>
        <v>-5.5320912131755655</v>
      </c>
      <c r="F176">
        <f t="shared" si="24"/>
        <v>0.48858554462738218</v>
      </c>
      <c r="G176">
        <f t="shared" si="25"/>
        <v>0.38100376496513838</v>
      </c>
      <c r="J176" t="e">
        <f t="shared" si="27"/>
        <v>#N/A</v>
      </c>
      <c r="K176" t="e">
        <f t="shared" si="28"/>
        <v>#N/A</v>
      </c>
      <c r="L176" t="e">
        <f t="shared" si="29"/>
        <v>#N/A</v>
      </c>
      <c r="M176">
        <f t="shared" si="30"/>
        <v>-4.5549201239208008</v>
      </c>
      <c r="N176">
        <f t="shared" si="31"/>
        <v>-6.5092623024303302</v>
      </c>
      <c r="O176">
        <f t="shared" si="32"/>
        <v>-5.5947663277993342</v>
      </c>
      <c r="P176">
        <f t="shared" si="33"/>
        <v>0.24882804663434399</v>
      </c>
      <c r="Q176" cm="1">
        <f t="array" ref="Q176">_xlfn.LET(_xlpm.y, P176:P1174, _xlpm.x, O176:O1174, _xlpm.keep, ISNUMBER(_xlpm.y)*ISNUMBER(_xlpm.x), SLOPE(_xlfn._xlws.FILTER(_xlpm.y, _xlpm.keep), _xlfn._xlws.FILTER(_xlpm.x, _xlpm.keep)))</f>
        <v>-0.34031155976560845</v>
      </c>
      <c r="R176" cm="1">
        <f t="array" ref="R176">_xlfn.LET(_xlpm.y, P176:P1174, _xlpm.x, O176:O1174, _xlpm.keep, ISNUMBER(_xlpm.y)*ISNUMBER(_xlpm.x), INTERCEPT(_xlfn._xlws.FILTER(_xlpm.y, _xlpm.keep), _xlfn._xlws.FILTER(_xlpm.x, _xlpm.keep)))</f>
        <v>-1.9187234068968011</v>
      </c>
      <c r="T176">
        <f t="shared" si="34"/>
        <v>-6.336955509862463E-3</v>
      </c>
      <c r="U176">
        <f t="shared" si="35"/>
        <v>0.25516500214420645</v>
      </c>
    </row>
    <row r="177" spans="1:21" x14ac:dyDescent="0.2">
      <c r="A177" s="10" t="s">
        <v>92</v>
      </c>
      <c r="B177" s="10">
        <v>601.34</v>
      </c>
      <c r="C177" s="10">
        <v>604.07000000000005</v>
      </c>
      <c r="D177">
        <f t="shared" si="26"/>
        <v>-5.5947663277993342</v>
      </c>
      <c r="E177">
        <f t="shared" si="23"/>
        <v>-5.5336552695532681</v>
      </c>
      <c r="F177">
        <f t="shared" si="24"/>
        <v>0.48863428082476068</v>
      </c>
      <c r="G177">
        <f t="shared" si="25"/>
        <v>-0.12506502438371167</v>
      </c>
      <c r="J177" t="e">
        <f t="shared" si="27"/>
        <v>#N/A</v>
      </c>
      <c r="K177" t="e">
        <f t="shared" si="28"/>
        <v>#N/A</v>
      </c>
      <c r="L177" t="e">
        <f t="shared" si="29"/>
        <v>#N/A</v>
      </c>
      <c r="M177">
        <f t="shared" si="30"/>
        <v>-4.556386707903747</v>
      </c>
      <c r="N177">
        <f t="shared" si="31"/>
        <v>-6.5109238312027893</v>
      </c>
      <c r="O177">
        <f t="shared" si="32"/>
        <v>-5.9264880607540817</v>
      </c>
      <c r="P177">
        <f t="shared" si="33"/>
        <v>0.33172173295474749</v>
      </c>
      <c r="Q177" cm="1">
        <f t="array" ref="Q177">_xlfn.LET(_xlpm.y, P177:P1175, _xlpm.x, O177:O1175, _xlpm.keep, ISNUMBER(_xlpm.y)*ISNUMBER(_xlpm.x), SLOPE(_xlfn._xlws.FILTER(_xlpm.y, _xlpm.keep), _xlfn._xlws.FILTER(_xlpm.x, _xlpm.keep)))</f>
        <v>-0.34071424443113479</v>
      </c>
      <c r="R177" cm="1">
        <f t="array" ref="R177">_xlfn.LET(_xlpm.y, P177:P1175, _xlpm.x, O177:O1175, _xlpm.keep, ISNUMBER(_xlpm.y)*ISNUMBER(_xlpm.x), INTERCEPT(_xlfn._xlws.FILTER(_xlpm.y, _xlpm.keep), _xlfn._xlws.FILTER(_xlpm.x, _xlpm.keep)))</f>
        <v>-1.9245072213710557</v>
      </c>
      <c r="T177">
        <f t="shared" si="34"/>
        <v>0.11297877017121261</v>
      </c>
      <c r="U177">
        <f t="shared" si="35"/>
        <v>0.21874296278353489</v>
      </c>
    </row>
    <row r="178" spans="1:21" x14ac:dyDescent="0.2">
      <c r="A178" s="10" t="s">
        <v>93</v>
      </c>
      <c r="B178" s="10">
        <v>601.29999999999995</v>
      </c>
      <c r="C178" s="10">
        <v>604.36</v>
      </c>
      <c r="D178">
        <f t="shared" si="26"/>
        <v>-5.9264880607540817</v>
      </c>
      <c r="E178">
        <f t="shared" si="23"/>
        <v>-5.5456008873696438</v>
      </c>
      <c r="F178">
        <f t="shared" si="24"/>
        <v>0.48934210273447365</v>
      </c>
      <c r="G178">
        <f t="shared" si="25"/>
        <v>-0.77836583293368189</v>
      </c>
      <c r="J178" t="e">
        <f t="shared" si="27"/>
        <v>#N/A</v>
      </c>
      <c r="K178" t="e">
        <f t="shared" si="28"/>
        <v>#N/A</v>
      </c>
      <c r="L178" t="e">
        <f t="shared" si="29"/>
        <v>#N/A</v>
      </c>
      <c r="M178">
        <f t="shared" si="30"/>
        <v>-4.5669166819006968</v>
      </c>
      <c r="N178">
        <f t="shared" si="31"/>
        <v>-6.5242850928385909</v>
      </c>
      <c r="O178">
        <f t="shared" si="32"/>
        <v>-5.7765913522857772</v>
      </c>
      <c r="P178">
        <f t="shared" si="33"/>
        <v>-0.1498967084683045</v>
      </c>
      <c r="Q178" cm="1">
        <f t="array" ref="Q178">_xlfn.LET(_xlpm.y, P178:P1176, _xlpm.x, O178:O1176, _xlpm.keep, ISNUMBER(_xlpm.y)*ISNUMBER(_xlpm.x), SLOPE(_xlfn._xlws.FILTER(_xlpm.y, _xlpm.keep), _xlfn._xlws.FILTER(_xlpm.x, _xlpm.keep)))</f>
        <v>-0.3380809774074981</v>
      </c>
      <c r="R178" cm="1">
        <f t="array" ref="R178">_xlfn.LET(_xlpm.y, P178:P1176, _xlpm.x, O178:O1176, _xlpm.keep, ISNUMBER(_xlpm.y)*ISNUMBER(_xlpm.x), INTERCEPT(_xlfn._xlws.FILTER(_xlpm.y, _xlpm.keep), _xlfn._xlws.FILTER(_xlpm.x, _xlpm.keep)))</f>
        <v>-1.9128804935289405</v>
      </c>
      <c r="T178">
        <f t="shared" si="34"/>
        <v>5.906299447333252E-2</v>
      </c>
      <c r="U178">
        <f t="shared" si="35"/>
        <v>-0.20895970294163702</v>
      </c>
    </row>
    <row r="179" spans="1:21" x14ac:dyDescent="0.2">
      <c r="A179" s="10" t="s">
        <v>94</v>
      </c>
      <c r="B179" s="10">
        <v>594.69000000000005</v>
      </c>
      <c r="C179" s="10">
        <v>597.64</v>
      </c>
      <c r="D179">
        <f t="shared" si="26"/>
        <v>-5.7765913522857772</v>
      </c>
      <c r="E179">
        <f t="shared" si="23"/>
        <v>-5.5528375915887809</v>
      </c>
      <c r="F179">
        <f t="shared" si="24"/>
        <v>0.48949654675355292</v>
      </c>
      <c r="G179">
        <f t="shared" si="25"/>
        <v>-0.45710998817250043</v>
      </c>
      <c r="J179" t="e">
        <f t="shared" si="27"/>
        <v>#N/A</v>
      </c>
      <c r="K179" t="e">
        <f t="shared" si="28"/>
        <v>#N/A</v>
      </c>
      <c r="L179" t="e">
        <f t="shared" si="29"/>
        <v>#N/A</v>
      </c>
      <c r="M179">
        <f t="shared" si="30"/>
        <v>-4.5738444980816748</v>
      </c>
      <c r="N179">
        <f t="shared" si="31"/>
        <v>-6.5318306850958869</v>
      </c>
      <c r="O179">
        <f t="shared" si="32"/>
        <v>-4.981002838372433</v>
      </c>
      <c r="P179">
        <f t="shared" si="33"/>
        <v>-0.79558851391334429</v>
      </c>
      <c r="Q179" cm="1">
        <f t="array" ref="Q179">_xlfn.LET(_xlpm.y, P179:P1177, _xlpm.x, O179:O1177, _xlpm.keep, ISNUMBER(_xlpm.y)*ISNUMBER(_xlpm.x), SLOPE(_xlfn._xlws.FILTER(_xlpm.y, _xlpm.keep), _xlfn._xlws.FILTER(_xlpm.x, _xlpm.keep)))</f>
        <v>-0.33913419627666963</v>
      </c>
      <c r="R179" cm="1">
        <f t="array" ref="R179">_xlfn.LET(_xlpm.y, P179:P1177, _xlpm.x, O179:O1177, _xlpm.keep, ISNUMBER(_xlpm.y)*ISNUMBER(_xlpm.x), INTERCEPT(_xlfn._xlws.FILTER(_xlpm.y, _xlpm.keep), _xlfn._xlws.FILTER(_xlpm.x, _xlpm.keep)))</f>
        <v>-1.9162072693805645</v>
      </c>
      <c r="T179">
        <f t="shared" si="34"/>
        <v>-0.22709920549940366</v>
      </c>
      <c r="U179">
        <f t="shared" si="35"/>
        <v>-0.56848930841394063</v>
      </c>
    </row>
    <row r="180" spans="1:21" x14ac:dyDescent="0.2">
      <c r="A180" s="10" t="s">
        <v>95</v>
      </c>
      <c r="B180" s="10">
        <v>591.15</v>
      </c>
      <c r="C180" s="10">
        <v>593.33000000000004</v>
      </c>
      <c r="D180">
        <f t="shared" si="26"/>
        <v>-4.981002838372433</v>
      </c>
      <c r="E180">
        <f t="shared" si="23"/>
        <v>-5.5484845086312573</v>
      </c>
      <c r="F180">
        <f t="shared" si="24"/>
        <v>0.49345135301357335</v>
      </c>
      <c r="G180">
        <f t="shared" si="25"/>
        <v>1.1500255633977654</v>
      </c>
      <c r="J180" t="e">
        <f t="shared" si="27"/>
        <v>#N/A</v>
      </c>
      <c r="K180" t="e">
        <f t="shared" si="28"/>
        <v>#N/A</v>
      </c>
      <c r="L180" t="e">
        <f t="shared" si="29"/>
        <v>#N/A</v>
      </c>
      <c r="M180">
        <f t="shared" si="30"/>
        <v>-4.5615818026041106</v>
      </c>
      <c r="N180">
        <f t="shared" si="31"/>
        <v>-6.535387214658404</v>
      </c>
      <c r="O180">
        <f t="shared" si="32"/>
        <v>-3.492412272145657</v>
      </c>
      <c r="P180">
        <f t="shared" si="33"/>
        <v>-1.488590566226776</v>
      </c>
      <c r="Q180" cm="1">
        <f t="array" ref="Q180">_xlfn.LET(_xlpm.y, P180:P1178, _xlpm.x, O180:O1178, _xlpm.keep, ISNUMBER(_xlpm.y)*ISNUMBER(_xlpm.x), SLOPE(_xlfn._xlws.FILTER(_xlpm.y, _xlpm.keep), _xlfn._xlws.FILTER(_xlpm.x, _xlpm.keep)))</f>
        <v>-0.32480861255678156</v>
      </c>
      <c r="R180" cm="1">
        <f t="array" ref="R180">_xlfn.LET(_xlpm.y, P180:P1178, _xlpm.x, O180:O1178, _xlpm.keep, ISNUMBER(_xlpm.y)*ISNUMBER(_xlpm.x), INTERCEPT(_xlfn._xlws.FILTER(_xlpm.y, _xlpm.keep), _xlfn._xlws.FILTER(_xlpm.x, _xlpm.keep)))</f>
        <v>-1.8275345341216656</v>
      </c>
      <c r="T180">
        <f t="shared" si="34"/>
        <v>-0.76252467210752606</v>
      </c>
      <c r="U180">
        <f t="shared" si="35"/>
        <v>-0.72606589411924993</v>
      </c>
    </row>
    <row r="181" spans="1:21" x14ac:dyDescent="0.2">
      <c r="A181" s="10" t="s">
        <v>96</v>
      </c>
      <c r="B181" s="10">
        <v>586.1</v>
      </c>
      <c r="C181" s="10">
        <v>586.83000000000004</v>
      </c>
      <c r="D181">
        <f t="shared" si="26"/>
        <v>-3.492412272145657</v>
      </c>
      <c r="E181">
        <f t="shared" si="23"/>
        <v>-5.5418057508761178</v>
      </c>
      <c r="F181">
        <f t="shared" si="24"/>
        <v>0.51832101482519122</v>
      </c>
      <c r="G181">
        <f t="shared" si="25"/>
        <v>3.9539077523639259</v>
      </c>
      <c r="J181" t="e">
        <f t="shared" si="27"/>
        <v>#N/A</v>
      </c>
      <c r="K181" t="e">
        <f t="shared" si="28"/>
        <v>#N/A</v>
      </c>
      <c r="L181" t="e">
        <f t="shared" si="29"/>
        <v>#N/A</v>
      </c>
      <c r="M181">
        <f t="shared" si="30"/>
        <v>-4.5051637212257356</v>
      </c>
      <c r="N181">
        <f t="shared" si="31"/>
        <v>-6.5784477805265</v>
      </c>
      <c r="O181">
        <f t="shared" si="32"/>
        <v>-3.7449651865267697</v>
      </c>
      <c r="P181">
        <f t="shared" si="33"/>
        <v>0.25255291438111271</v>
      </c>
      <c r="Q181" cm="1">
        <f t="array" ref="Q181">_xlfn.LET(_xlpm.y, P181:P1179, _xlpm.x, O181:O1179, _xlpm.keep, ISNUMBER(_xlpm.y)*ISNUMBER(_xlpm.x), SLOPE(_xlfn._xlws.FILTER(_xlpm.y, _xlpm.keep), _xlfn._xlws.FILTER(_xlpm.x, _xlpm.keep)))</f>
        <v>-0.24402150468062503</v>
      </c>
      <c r="R181" cm="1">
        <f t="array" ref="R181">_xlfn.LET(_xlpm.y, P181:P1179, _xlpm.x, O181:O1179, _xlpm.keep, ISNUMBER(_xlpm.y)*ISNUMBER(_xlpm.x), INTERCEPT(_xlfn._xlws.FILTER(_xlpm.y, _xlpm.keep), _xlfn._xlws.FILTER(_xlpm.x, _xlpm.keep)))</f>
        <v>-1.3583680960353413</v>
      </c>
      <c r="T181">
        <f t="shared" si="34"/>
        <v>-0.67168487700623958</v>
      </c>
      <c r="U181">
        <f t="shared" si="35"/>
        <v>0.92423779138735229</v>
      </c>
    </row>
    <row r="182" spans="1:21" x14ac:dyDescent="0.2">
      <c r="A182" s="10" t="s">
        <v>97</v>
      </c>
      <c r="B182" s="10">
        <v>586.28</v>
      </c>
      <c r="C182" s="10">
        <v>587.26</v>
      </c>
      <c r="D182">
        <f t="shared" si="26"/>
        <v>-3.7449651865267697</v>
      </c>
      <c r="E182">
        <f t="shared" si="23"/>
        <v>-5.5453772083116686</v>
      </c>
      <c r="F182">
        <f t="shared" si="24"/>
        <v>0.50479025029544544</v>
      </c>
      <c r="G182">
        <f t="shared" si="25"/>
        <v>3.5666537155405584</v>
      </c>
      <c r="J182" t="e">
        <f t="shared" si="27"/>
        <v>#N/A</v>
      </c>
      <c r="K182" t="e">
        <f t="shared" si="28"/>
        <v>#N/A</v>
      </c>
      <c r="L182" t="e">
        <f t="shared" si="29"/>
        <v>#N/A</v>
      </c>
      <c r="M182">
        <f t="shared" si="30"/>
        <v>-4.5357967077207775</v>
      </c>
      <c r="N182">
        <f t="shared" si="31"/>
        <v>-6.5549577089025597</v>
      </c>
      <c r="O182">
        <f t="shared" si="32"/>
        <v>-3.6305845977842637</v>
      </c>
      <c r="P182">
        <f t="shared" si="33"/>
        <v>-0.11438058874250601</v>
      </c>
      <c r="Q182" cm="1">
        <f t="array" ref="Q182">_xlfn.LET(_xlpm.y, P182:P1180, _xlpm.x, O182:O1180, _xlpm.keep, ISNUMBER(_xlpm.y)*ISNUMBER(_xlpm.x), SLOPE(_xlfn._xlws.FILTER(_xlpm.y, _xlpm.keep), _xlfn._xlws.FILTER(_xlpm.x, _xlpm.keep)))</f>
        <v>-0.32097965990130584</v>
      </c>
      <c r="R182" cm="1">
        <f t="array" ref="R182">_xlfn.LET(_xlpm.y, P182:P1180, _xlpm.x, O182:O1180, _xlpm.keep, ISNUMBER(_xlpm.y)*ISNUMBER(_xlpm.x), INTERCEPT(_xlfn._xlws.FILTER(_xlpm.y, _xlpm.keep), _xlfn._xlws.FILTER(_xlpm.x, _xlpm.keep)))</f>
        <v>-1.8066991315692706</v>
      </c>
      <c r="T182">
        <f t="shared" si="34"/>
        <v>-0.71282599497906318</v>
      </c>
      <c r="U182">
        <f t="shared" si="35"/>
        <v>0.59844540623655718</v>
      </c>
    </row>
    <row r="183" spans="1:21" x14ac:dyDescent="0.2">
      <c r="A183" s="10" t="s">
        <v>98</v>
      </c>
      <c r="B183" s="10">
        <v>604.29</v>
      </c>
      <c r="C183" s="10">
        <v>605.04999999999995</v>
      </c>
      <c r="D183">
        <f t="shared" si="26"/>
        <v>-3.6305845977842637</v>
      </c>
      <c r="E183">
        <f t="shared" si="23"/>
        <v>-5.5471439396339708</v>
      </c>
      <c r="F183">
        <f t="shared" si="24"/>
        <v>0.49773390921068006</v>
      </c>
      <c r="G183">
        <f t="shared" si="25"/>
        <v>3.8505701668769943</v>
      </c>
      <c r="J183" t="e">
        <f t="shared" si="27"/>
        <v>#N/A</v>
      </c>
      <c r="K183" t="e">
        <f t="shared" si="28"/>
        <v>#N/A</v>
      </c>
      <c r="L183" t="e">
        <f t="shared" si="29"/>
        <v>#N/A</v>
      </c>
      <c r="M183">
        <f t="shared" si="30"/>
        <v>-4.5516761212126102</v>
      </c>
      <c r="N183">
        <f t="shared" si="31"/>
        <v>-6.5426117580553314</v>
      </c>
      <c r="O183">
        <f t="shared" si="32"/>
        <v>-5.9389635064865161</v>
      </c>
      <c r="P183">
        <f t="shared" si="33"/>
        <v>2.3083789087022524</v>
      </c>
      <c r="Q183" cm="1">
        <f t="array" ref="Q183">_xlfn.LET(_xlpm.y, P183:P1181, _xlpm.x, O183:O1181, _xlpm.keep, ISNUMBER(_xlpm.y)*ISNUMBER(_xlpm.x), SLOPE(_xlfn._xlws.FILTER(_xlpm.y, _xlpm.keep), _xlfn._xlws.FILTER(_xlpm.x, _xlpm.keep)))</f>
        <v>-0.40372907434876926</v>
      </c>
      <c r="R183" cm="1">
        <f t="array" ref="R183">_xlfn.LET(_xlpm.y, P183:P1181, _xlpm.x, O183:O1181, _xlpm.keep, ISNUMBER(_xlpm.y)*ISNUMBER(_xlpm.x), INTERCEPT(_xlfn._xlws.FILTER(_xlpm.y, _xlpm.keep), _xlfn._xlws.FILTER(_xlpm.x, _xlpm.keep)))</f>
        <v>-2.2881750998191919</v>
      </c>
      <c r="T183">
        <f t="shared" si="34"/>
        <v>0.11746601569323989</v>
      </c>
      <c r="U183">
        <f t="shared" si="35"/>
        <v>2.1909128930090125</v>
      </c>
    </row>
    <row r="184" spans="1:21" x14ac:dyDescent="0.2">
      <c r="A184" s="10" t="s">
        <v>99</v>
      </c>
      <c r="B184" s="10">
        <v>606.79</v>
      </c>
      <c r="C184" s="10">
        <v>609.83000000000004</v>
      </c>
      <c r="D184">
        <f t="shared" si="26"/>
        <v>-5.9389635064865161</v>
      </c>
      <c r="E184">
        <f t="shared" si="23"/>
        <v>-5.5607903821304854</v>
      </c>
      <c r="F184">
        <f t="shared" si="24"/>
        <v>0.49705321242930178</v>
      </c>
      <c r="G184">
        <f t="shared" si="25"/>
        <v>-0.76083025901340495</v>
      </c>
      <c r="J184" t="e">
        <f t="shared" si="27"/>
        <v>#N/A</v>
      </c>
      <c r="K184" t="e">
        <f t="shared" si="28"/>
        <v>#N/A</v>
      </c>
      <c r="L184" t="e">
        <f t="shared" si="29"/>
        <v>#N/A</v>
      </c>
      <c r="M184">
        <f t="shared" si="30"/>
        <v>-4.5666839572718816</v>
      </c>
      <c r="N184">
        <f t="shared" si="31"/>
        <v>-6.5548968069890892</v>
      </c>
      <c r="O184">
        <f t="shared" si="32"/>
        <v>-5.9135866500976135</v>
      </c>
      <c r="P184">
        <f t="shared" si="33"/>
        <v>-2.5376856388902524E-2</v>
      </c>
      <c r="Q184" cm="1">
        <f t="array" ref="Q184">_xlfn.LET(_xlpm.y, P184:P1182, _xlpm.x, O184:O1182, _xlpm.keep, ISNUMBER(_xlpm.y)*ISNUMBER(_xlpm.x), SLOPE(_xlfn._xlws.FILTER(_xlpm.y, _xlpm.keep), _xlfn._xlws.FILTER(_xlpm.x, _xlpm.keep)))</f>
        <v>-0.36803329880978275</v>
      </c>
      <c r="R184" cm="1">
        <f t="array" ref="R184">_xlfn.LET(_xlpm.y, P184:P1182, _xlpm.x, O184:O1182, _xlpm.keep, ISNUMBER(_xlpm.y)*ISNUMBER(_xlpm.x), INTERCEPT(_xlfn._xlws.FILTER(_xlpm.y, _xlpm.keep), _xlfn._xlws.FILTER(_xlpm.x, _xlpm.keep)))</f>
        <v>-2.1162217086671316</v>
      </c>
      <c r="T184">
        <f t="shared" si="34"/>
        <v>0.1083383109493381</v>
      </c>
      <c r="U184">
        <f t="shared" si="35"/>
        <v>-0.13371516733824063</v>
      </c>
    </row>
    <row r="185" spans="1:21" x14ac:dyDescent="0.2">
      <c r="A185" s="10" t="s">
        <v>100</v>
      </c>
      <c r="B185" s="10">
        <v>604.21</v>
      </c>
      <c r="C185" s="10">
        <v>607.24</v>
      </c>
      <c r="D185">
        <f t="shared" si="26"/>
        <v>-5.9135866500976135</v>
      </c>
      <c r="E185">
        <f t="shared" si="23"/>
        <v>-5.5695812918749237</v>
      </c>
      <c r="F185">
        <f t="shared" si="24"/>
        <v>0.49857380897309167</v>
      </c>
      <c r="G185">
        <f t="shared" si="25"/>
        <v>-0.68997879959084663</v>
      </c>
      <c r="J185" t="e">
        <f t="shared" si="27"/>
        <v>#N/A</v>
      </c>
      <c r="K185" t="e">
        <f t="shared" si="28"/>
        <v>#N/A</v>
      </c>
      <c r="L185" t="e">
        <f t="shared" si="29"/>
        <v>#N/A</v>
      </c>
      <c r="M185">
        <f t="shared" si="30"/>
        <v>-4.5724336739287406</v>
      </c>
      <c r="N185">
        <f t="shared" si="31"/>
        <v>-6.5667289098211068</v>
      </c>
      <c r="O185">
        <f t="shared" si="32"/>
        <v>-5.9042397212183459</v>
      </c>
      <c r="P185">
        <f t="shared" si="33"/>
        <v>-9.3469288792675798E-3</v>
      </c>
      <c r="Q185" cm="1">
        <f t="array" ref="Q185">_xlfn.LET(_xlpm.y, P185:P1183, _xlpm.x, O185:O1183, _xlpm.keep, ISNUMBER(_xlpm.y)*ISNUMBER(_xlpm.x), SLOPE(_xlfn._xlws.FILTER(_xlpm.y, _xlpm.keep), _xlfn._xlws.FILTER(_xlpm.x, _xlpm.keep)))</f>
        <v>-0.36928065955109707</v>
      </c>
      <c r="R185" cm="1">
        <f t="array" ref="R185">_xlfn.LET(_xlpm.y, P185:P1183, _xlpm.x, O185:O1183, _xlpm.keep, ISNUMBER(_xlpm.y)*ISNUMBER(_xlpm.x), INTERCEPT(_xlfn._xlws.FILTER(_xlpm.y, _xlpm.keep), _xlfn._xlws.FILTER(_xlpm.x, _xlpm.keep)))</f>
        <v>-2.1220799850344481</v>
      </c>
      <c r="T185">
        <f t="shared" si="34"/>
        <v>0.10497634972905434</v>
      </c>
      <c r="U185">
        <f t="shared" si="35"/>
        <v>-0.11432327860832192</v>
      </c>
    </row>
    <row r="186" spans="1:21" x14ac:dyDescent="0.2">
      <c r="A186" s="9">
        <v>45638</v>
      </c>
      <c r="B186" s="10">
        <v>604.33000000000004</v>
      </c>
      <c r="C186" s="10">
        <v>607.35</v>
      </c>
      <c r="D186">
        <f t="shared" si="26"/>
        <v>-5.9042397212183459</v>
      </c>
      <c r="E186">
        <f t="shared" si="23"/>
        <v>-5.5811876797575488</v>
      </c>
      <c r="F186">
        <f t="shared" si="24"/>
        <v>0.49811583371579182</v>
      </c>
      <c r="G186">
        <f t="shared" si="25"/>
        <v>-0.64854802757609142</v>
      </c>
      <c r="J186" t="e">
        <f t="shared" si="27"/>
        <v>#N/A</v>
      </c>
      <c r="K186" t="e">
        <f t="shared" si="28"/>
        <v>#N/A</v>
      </c>
      <c r="L186" t="e">
        <f t="shared" si="29"/>
        <v>#N/A</v>
      </c>
      <c r="M186">
        <f t="shared" si="30"/>
        <v>-4.5849560123259652</v>
      </c>
      <c r="N186">
        <f t="shared" si="31"/>
        <v>-6.5774193471891325</v>
      </c>
      <c r="O186">
        <f t="shared" si="32"/>
        <v>-6.0334756342298306</v>
      </c>
      <c r="P186">
        <f t="shared" si="33"/>
        <v>0.12923591301148463</v>
      </c>
      <c r="Q186" cm="1">
        <f t="array" ref="Q186">_xlfn.LET(_xlpm.y, P186:P1184, _xlpm.x, O186:O1184, _xlpm.keep, ISNUMBER(_xlpm.y)*ISNUMBER(_xlpm.x), SLOPE(_xlfn._xlws.FILTER(_xlpm.y, _xlpm.keep), _xlfn._xlws.FILTER(_xlpm.x, _xlpm.keep)))</f>
        <v>-0.37023516041800753</v>
      </c>
      <c r="R186" cm="1">
        <f t="array" ref="R186">_xlfn.LET(_xlpm.y, P186:P1184, _xlpm.x, O186:O1184, _xlpm.keep, ISNUMBER(_xlpm.y)*ISNUMBER(_xlpm.x), INTERCEPT(_xlfn._xlws.FILTER(_xlpm.y, _xlpm.keep), _xlfn._xlws.FILTER(_xlpm.x, _xlpm.keep)))</f>
        <v>-2.1265132055395077</v>
      </c>
      <c r="T186">
        <f t="shared" si="34"/>
        <v>0.15146072266317612</v>
      </c>
      <c r="U186">
        <f t="shared" si="35"/>
        <v>-2.2224809651691491E-2</v>
      </c>
    </row>
    <row r="187" spans="1:21" x14ac:dyDescent="0.2">
      <c r="A187" s="9">
        <v>45608</v>
      </c>
      <c r="B187" s="10">
        <v>607.46</v>
      </c>
      <c r="C187" s="10">
        <v>610.59</v>
      </c>
      <c r="D187">
        <f t="shared" si="26"/>
        <v>-6.0334756342298306</v>
      </c>
      <c r="E187">
        <f t="shared" si="23"/>
        <v>-5.5947137892636913</v>
      </c>
      <c r="F187">
        <f t="shared" si="24"/>
        <v>0.4992120838614193</v>
      </c>
      <c r="G187">
        <f t="shared" si="25"/>
        <v>-0.87890870263456811</v>
      </c>
      <c r="J187" t="e">
        <f t="shared" si="27"/>
        <v>#N/A</v>
      </c>
      <c r="K187" t="e">
        <f t="shared" si="28"/>
        <v>#N/A</v>
      </c>
      <c r="L187" t="e">
        <f t="shared" si="29"/>
        <v>#N/A</v>
      </c>
      <c r="M187">
        <f t="shared" si="30"/>
        <v>-4.5962896215408531</v>
      </c>
      <c r="N187">
        <f t="shared" si="31"/>
        <v>-6.5931379569865296</v>
      </c>
      <c r="O187">
        <f t="shared" si="32"/>
        <v>-5.9957497966485107</v>
      </c>
      <c r="P187">
        <f t="shared" si="33"/>
        <v>-3.7725837581319865E-2</v>
      </c>
      <c r="Q187" cm="1">
        <f t="array" ref="Q187">_xlfn.LET(_xlpm.y, P187:P1185, _xlpm.x, O187:O1185, _xlpm.keep, ISNUMBER(_xlpm.y)*ISNUMBER(_xlpm.x), SLOPE(_xlfn._xlws.FILTER(_xlpm.y, _xlpm.keep), _xlfn._xlws.FILTER(_xlpm.x, _xlpm.keep)))</f>
        <v>-0.36969869042063336</v>
      </c>
      <c r="R187" cm="1">
        <f t="array" ref="R187">_xlfn.LET(_xlpm.y, P187:P1185, _xlpm.x, O187:O1185, _xlpm.keep, ISNUMBER(_xlpm.y)*ISNUMBER(_xlpm.x), INTERCEPT(_xlfn._xlws.FILTER(_xlpm.y, _xlpm.keep), _xlfn._xlws.FILTER(_xlpm.x, _xlpm.keep)))</f>
        <v>-2.1237861909145543</v>
      </c>
      <c r="T187">
        <f t="shared" si="34"/>
        <v>0.13789125994559281</v>
      </c>
      <c r="U187">
        <f t="shared" si="35"/>
        <v>-0.17561709752691268</v>
      </c>
    </row>
    <row r="188" spans="1:21" x14ac:dyDescent="0.2">
      <c r="A188" s="9">
        <v>45577</v>
      </c>
      <c r="B188" s="10">
        <v>602.79999999999995</v>
      </c>
      <c r="C188" s="10">
        <v>605.91999999999996</v>
      </c>
      <c r="D188">
        <f t="shared" si="26"/>
        <v>-5.9957497966485107</v>
      </c>
      <c r="E188">
        <f t="shared" si="23"/>
        <v>-5.6060588199590784</v>
      </c>
      <c r="F188">
        <f t="shared" si="24"/>
        <v>0.5004818676807683</v>
      </c>
      <c r="G188">
        <f t="shared" si="25"/>
        <v>-0.77863155861222166</v>
      </c>
      <c r="J188" t="e">
        <f t="shared" si="27"/>
        <v>#N/A</v>
      </c>
      <c r="K188" t="e">
        <f t="shared" si="28"/>
        <v>#N/A</v>
      </c>
      <c r="L188" t="e">
        <f t="shared" si="29"/>
        <v>#N/A</v>
      </c>
      <c r="M188">
        <f t="shared" si="30"/>
        <v>-4.6050950845975418</v>
      </c>
      <c r="N188">
        <f t="shared" si="31"/>
        <v>-6.607022555320615</v>
      </c>
      <c r="O188">
        <f t="shared" si="32"/>
        <v>-5.8861989345806478</v>
      </c>
      <c r="P188">
        <f t="shared" si="33"/>
        <v>-0.10955086206786291</v>
      </c>
      <c r="Q188" cm="1">
        <f t="array" ref="Q188">_xlfn.LET(_xlpm.y, P188:P1186, _xlpm.x, O188:O1186, _xlpm.keep, ISNUMBER(_xlpm.y)*ISNUMBER(_xlpm.x), SLOPE(_xlfn._xlws.FILTER(_xlpm.y, _xlpm.keep), _xlfn._xlws.FILTER(_xlpm.x, _xlpm.keep)))</f>
        <v>-0.37257713522942781</v>
      </c>
      <c r="R188" cm="1">
        <f t="array" ref="R188">_xlfn.LET(_xlpm.y, P188:P1186, _xlpm.x, O188:O1186, _xlpm.keep, ISNUMBER(_xlpm.y)*ISNUMBER(_xlpm.x), INTERCEPT(_xlfn._xlws.FILTER(_xlpm.y, _xlpm.keep), _xlfn._xlws.FILTER(_xlpm.x, _xlpm.keep)))</f>
        <v>-2.1381767470858528</v>
      </c>
      <c r="T188">
        <f t="shared" si="34"/>
        <v>9.8487327950586678E-2</v>
      </c>
      <c r="U188">
        <f t="shared" si="35"/>
        <v>-0.20803819001844959</v>
      </c>
    </row>
    <row r="189" spans="1:21" x14ac:dyDescent="0.2">
      <c r="A189" s="9">
        <v>45547</v>
      </c>
      <c r="B189" s="10">
        <v>604.67999999999995</v>
      </c>
      <c r="C189" s="10">
        <v>607.67999999999995</v>
      </c>
      <c r="D189">
        <f t="shared" si="26"/>
        <v>-5.8861989345806478</v>
      </c>
      <c r="E189">
        <f t="shared" si="23"/>
        <v>-5.6127697088049029</v>
      </c>
      <c r="F189">
        <f t="shared" si="24"/>
        <v>0.50150976681948478</v>
      </c>
      <c r="G189">
        <f t="shared" si="25"/>
        <v>-0.54521216507865944</v>
      </c>
      <c r="J189" t="e">
        <f t="shared" si="27"/>
        <v>#N/A</v>
      </c>
      <c r="K189" t="e">
        <f t="shared" si="28"/>
        <v>#N/A</v>
      </c>
      <c r="L189" t="e">
        <f t="shared" si="29"/>
        <v>#N/A</v>
      </c>
      <c r="M189">
        <f t="shared" si="30"/>
        <v>-4.6097501751659333</v>
      </c>
      <c r="N189">
        <f t="shared" si="31"/>
        <v>-6.6157892424438725</v>
      </c>
      <c r="O189">
        <f t="shared" si="32"/>
        <v>-5.9249005166752795</v>
      </c>
      <c r="P189">
        <f t="shared" si="33"/>
        <v>3.8701582094631704E-2</v>
      </c>
      <c r="Q189" cm="1">
        <f t="array" ref="Q189">_xlfn.LET(_xlpm.y, P189:P1187, _xlpm.x, O189:O1187, _xlpm.keep, ISNUMBER(_xlpm.y)*ISNUMBER(_xlpm.x), SLOPE(_xlfn._xlws.FILTER(_xlpm.y, _xlpm.keep), _xlfn._xlws.FILTER(_xlpm.x, _xlpm.keep)))</f>
        <v>-0.37486283975009888</v>
      </c>
      <c r="R189" cm="1">
        <f t="array" ref="R189">_xlfn.LET(_xlpm.y, P189:P1187, _xlpm.x, O189:O1187, _xlpm.keep, ISNUMBER(_xlpm.y)*ISNUMBER(_xlpm.x), INTERCEPT(_xlfn._xlws.FILTER(_xlpm.y, _xlpm.keep), _xlfn._xlws.FILTER(_xlpm.x, _xlpm.keep)))</f>
        <v>-2.1486072915709435</v>
      </c>
      <c r="T189">
        <f t="shared" si="34"/>
        <v>0.11240775249285395</v>
      </c>
      <c r="U189">
        <f t="shared" si="35"/>
        <v>-7.3706170398222248E-2</v>
      </c>
    </row>
    <row r="190" spans="1:21" x14ac:dyDescent="0.2">
      <c r="A190" s="9">
        <v>45455</v>
      </c>
      <c r="B190" s="10">
        <v>607.80999999999995</v>
      </c>
      <c r="C190" s="10">
        <v>610.83000000000004</v>
      </c>
      <c r="D190">
        <f t="shared" si="26"/>
        <v>-5.9249005166752795</v>
      </c>
      <c r="E190">
        <f t="shared" ref="E190:E252" si="36">AVERAGE($D131:$D190)</f>
        <v>-5.6231344449599003</v>
      </c>
      <c r="F190">
        <f t="shared" ref="F190:F252" si="37">_xlfn.STDEV.S($D131:$D190)</f>
        <v>0.50142582393586488</v>
      </c>
      <c r="G190">
        <f t="shared" ref="G190:G252" si="38">IF($F190=0,"",($D190-$E190)/$F190)</f>
        <v>-0.60181597618310279</v>
      </c>
      <c r="J190" t="e">
        <f t="shared" si="27"/>
        <v>#N/A</v>
      </c>
      <c r="K190" t="e">
        <f t="shared" si="28"/>
        <v>#N/A</v>
      </c>
      <c r="L190" t="e">
        <f t="shared" si="29"/>
        <v>#N/A</v>
      </c>
      <c r="M190">
        <f t="shared" si="30"/>
        <v>-4.620282797088171</v>
      </c>
      <c r="N190">
        <f t="shared" si="31"/>
        <v>-6.6259860928316296</v>
      </c>
      <c r="O190">
        <f t="shared" si="32"/>
        <v>-5.9683698054676597</v>
      </c>
      <c r="P190">
        <f t="shared" si="33"/>
        <v>4.3469288792380212E-2</v>
      </c>
      <c r="Q190" cm="1">
        <f t="array" ref="Q190">_xlfn.LET(_xlpm.y, P190:P1188, _xlpm.x, O190:O1188, _xlpm.keep, ISNUMBER(_xlpm.y)*ISNUMBER(_xlpm.x), SLOPE(_xlfn._xlws.FILTER(_xlpm.y, _xlpm.keep), _xlfn._xlws.FILTER(_xlpm.x, _xlpm.keep)))</f>
        <v>-0.3754431335346034</v>
      </c>
      <c r="R190" cm="1">
        <f t="array" ref="R190">_xlfn.LET(_xlpm.y, P190:P1188, _xlpm.x, O190:O1188, _xlpm.keep, ISNUMBER(_xlpm.y)*ISNUMBER(_xlpm.x), INTERCEPT(_xlfn._xlws.FILTER(_xlpm.y, _xlpm.keep), _xlfn._xlws.FILTER(_xlpm.x, _xlpm.keep)))</f>
        <v>-2.1513721849437215</v>
      </c>
      <c r="T190">
        <f t="shared" si="34"/>
        <v>0.12804305528385518</v>
      </c>
      <c r="U190">
        <f t="shared" si="35"/>
        <v>-8.4573766491474967E-2</v>
      </c>
    </row>
    <row r="191" spans="1:21" x14ac:dyDescent="0.2">
      <c r="A191" s="9">
        <v>45424</v>
      </c>
      <c r="B191" s="10">
        <v>606.66</v>
      </c>
      <c r="C191" s="10">
        <v>609.73</v>
      </c>
      <c r="D191">
        <f t="shared" si="26"/>
        <v>-5.9683698054676597</v>
      </c>
      <c r="E191">
        <f t="shared" si="36"/>
        <v>-5.6305175512657817</v>
      </c>
      <c r="F191">
        <f t="shared" si="37"/>
        <v>0.50322022565196445</v>
      </c>
      <c r="G191">
        <f t="shared" si="38"/>
        <v>-0.67138051489119266</v>
      </c>
      <c r="J191" t="e">
        <f t="shared" si="27"/>
        <v>#N/A</v>
      </c>
      <c r="K191" t="e">
        <f t="shared" si="28"/>
        <v>#N/A</v>
      </c>
      <c r="L191" t="e">
        <f t="shared" si="29"/>
        <v>#N/A</v>
      </c>
      <c r="M191">
        <f t="shared" si="30"/>
        <v>-4.6240770999618528</v>
      </c>
      <c r="N191">
        <f t="shared" si="31"/>
        <v>-6.6369580025697106</v>
      </c>
      <c r="O191">
        <f t="shared" si="32"/>
        <v>-5.9441287053507494</v>
      </c>
      <c r="P191">
        <f t="shared" si="33"/>
        <v>-2.4241100116910275E-2</v>
      </c>
      <c r="Q191" cm="1">
        <f t="array" ref="Q191">_xlfn.LET(_xlpm.y, P191:P1189, _xlpm.x, O191:O1189, _xlpm.keep, ISNUMBER(_xlpm.y)*ISNUMBER(_xlpm.x), SLOPE(_xlfn._xlws.FILTER(_xlpm.y, _xlpm.keep), _xlfn._xlws.FILTER(_xlpm.x, _xlpm.keep)))</f>
        <v>-0.37640876068610107</v>
      </c>
      <c r="R191" cm="1">
        <f t="array" ref="R191">_xlfn.LET(_xlpm.y, P191:P1189, _xlpm.x, O191:O1189, _xlpm.keep, ISNUMBER(_xlpm.y)*ISNUMBER(_xlpm.x), INTERCEPT(_xlfn._xlws.FILTER(_xlpm.y, _xlpm.keep), _xlfn._xlws.FILTER(_xlpm.x, _xlpm.keep)))</f>
        <v>-2.1561206024446986</v>
      </c>
      <c r="T191">
        <f t="shared" si="34"/>
        <v>0.11932386638418979</v>
      </c>
      <c r="U191">
        <f t="shared" si="35"/>
        <v>-0.14356496650110007</v>
      </c>
    </row>
    <row r="192" spans="1:21" x14ac:dyDescent="0.2">
      <c r="A192" s="9">
        <v>45394</v>
      </c>
      <c r="B192" s="10">
        <v>607.66</v>
      </c>
      <c r="C192" s="10">
        <v>610.70000000000005</v>
      </c>
      <c r="D192">
        <f t="shared" si="26"/>
        <v>-5.9441287053507494</v>
      </c>
      <c r="E192">
        <f t="shared" si="36"/>
        <v>-5.6336223501166218</v>
      </c>
      <c r="F192">
        <f t="shared" si="37"/>
        <v>0.50459192273871378</v>
      </c>
      <c r="G192">
        <f t="shared" si="38"/>
        <v>-0.61536132712713487</v>
      </c>
      <c r="J192" t="e">
        <f t="shared" si="27"/>
        <v>#N/A</v>
      </c>
      <c r="K192" t="e">
        <f t="shared" si="28"/>
        <v>#N/A</v>
      </c>
      <c r="L192" t="e">
        <f t="shared" si="29"/>
        <v>#N/A</v>
      </c>
      <c r="M192">
        <f t="shared" si="30"/>
        <v>-4.624438504639194</v>
      </c>
      <c r="N192">
        <f t="shared" si="31"/>
        <v>-6.6428061955940496</v>
      </c>
      <c r="O192">
        <f t="shared" si="32"/>
        <v>-5.9319242872448967</v>
      </c>
      <c r="P192">
        <f t="shared" si="33"/>
        <v>-1.220441810585271E-2</v>
      </c>
      <c r="Q192" cm="1">
        <f t="array" ref="Q192">_xlfn.LET(_xlpm.y, P192:P1190, _xlpm.x, O192:O1190, _xlpm.keep, ISNUMBER(_xlpm.y)*ISNUMBER(_xlpm.x), SLOPE(_xlfn._xlws.FILTER(_xlpm.y, _xlpm.keep), _xlfn._xlws.FILTER(_xlpm.x, _xlpm.keep)))</f>
        <v>-0.37847221417506849</v>
      </c>
      <c r="R192" cm="1">
        <f t="array" ref="R192">_xlfn.LET(_xlpm.y, P192:P1190, _xlpm.x, O192:O1190, _xlpm.keep, ISNUMBER(_xlpm.y)*ISNUMBER(_xlpm.x), INTERCEPT(_xlfn._xlws.FILTER(_xlpm.y, _xlpm.keep), _xlfn._xlws.FILTER(_xlpm.x, _xlpm.keep)))</f>
        <v>-2.1661093950675672</v>
      </c>
      <c r="T192">
        <f t="shared" si="34"/>
        <v>0.11493410575607399</v>
      </c>
      <c r="U192">
        <f t="shared" si="35"/>
        <v>-0.1271385238619267</v>
      </c>
    </row>
    <row r="193" spans="1:21" x14ac:dyDescent="0.2">
      <c r="A193" s="9">
        <v>45363</v>
      </c>
      <c r="B193" s="10">
        <v>603.91</v>
      </c>
      <c r="C193" s="10">
        <v>606.96</v>
      </c>
      <c r="D193">
        <f t="shared" si="26"/>
        <v>-5.9319242872448967</v>
      </c>
      <c r="E193">
        <f t="shared" si="36"/>
        <v>-5.6396520755773398</v>
      </c>
      <c r="F193">
        <f t="shared" si="37"/>
        <v>0.50598017277273144</v>
      </c>
      <c r="G193">
        <f t="shared" si="38"/>
        <v>-0.57763570075469206</v>
      </c>
      <c r="J193" t="e">
        <f t="shared" si="27"/>
        <v>#N/A</v>
      </c>
      <c r="K193" t="e">
        <f t="shared" si="28"/>
        <v>#N/A</v>
      </c>
      <c r="L193" t="e">
        <f t="shared" si="29"/>
        <v>#N/A</v>
      </c>
      <c r="M193">
        <f t="shared" si="30"/>
        <v>-4.6276917300318772</v>
      </c>
      <c r="N193">
        <f t="shared" si="31"/>
        <v>-6.6516124211228025</v>
      </c>
      <c r="O193">
        <f t="shared" si="32"/>
        <v>-5.9604400346976263</v>
      </c>
      <c r="P193">
        <f t="shared" si="33"/>
        <v>2.8515747452729556E-2</v>
      </c>
      <c r="Q193" cm="1">
        <f t="array" ref="Q193">_xlfn.LET(_xlpm.y, P193:P1191, _xlpm.x, O193:O1191, _xlpm.keep, ISNUMBER(_xlpm.y)*ISNUMBER(_xlpm.x), SLOPE(_xlfn._xlws.FILTER(_xlpm.y, _xlpm.keep), _xlfn._xlws.FILTER(_xlpm.x, _xlpm.keep)))</f>
        <v>-0.38020438379727312</v>
      </c>
      <c r="R193" cm="1">
        <f t="array" ref="R193">_xlfn.LET(_xlpm.y, P193:P1191, _xlpm.x, O193:O1191, _xlpm.keep, ISNUMBER(_xlpm.y)*ISNUMBER(_xlpm.x), INTERCEPT(_xlfn._xlws.FILTER(_xlpm.y, _xlpm.keep), _xlfn._xlws.FILTER(_xlpm.x, _xlpm.keep)))</f>
        <v>-2.174418985798467</v>
      </c>
      <c r="T193">
        <f t="shared" si="34"/>
        <v>0.12519082626200717</v>
      </c>
      <c r="U193">
        <f t="shared" si="35"/>
        <v>-9.6675078809277615E-2</v>
      </c>
    </row>
    <row r="194" spans="1:21" x14ac:dyDescent="0.2">
      <c r="A194" s="9">
        <v>45334</v>
      </c>
      <c r="B194" s="10">
        <v>603.63</v>
      </c>
      <c r="C194" s="10">
        <v>606.71</v>
      </c>
      <c r="D194">
        <f t="shared" si="26"/>
        <v>-5.9604400346976263</v>
      </c>
      <c r="E194">
        <f t="shared" si="36"/>
        <v>-5.6426231629599988</v>
      </c>
      <c r="F194">
        <f t="shared" si="37"/>
        <v>0.50735276277097074</v>
      </c>
      <c r="G194">
        <f t="shared" si="38"/>
        <v>-0.62642188051136416</v>
      </c>
      <c r="J194" t="e">
        <f t="shared" si="27"/>
        <v>#N/A</v>
      </c>
      <c r="K194" t="e">
        <f t="shared" si="28"/>
        <v>#N/A</v>
      </c>
      <c r="L194" t="e">
        <f t="shared" si="29"/>
        <v>#N/A</v>
      </c>
      <c r="M194">
        <f t="shared" si="30"/>
        <v>-4.6279176374180571</v>
      </c>
      <c r="N194">
        <f t="shared" si="31"/>
        <v>-6.6573286885019405</v>
      </c>
      <c r="O194">
        <f t="shared" si="32"/>
        <v>-5.3907033379881568</v>
      </c>
      <c r="P194">
        <f t="shared" si="33"/>
        <v>-0.56973669670946947</v>
      </c>
      <c r="Q194" cm="1">
        <f t="array" ref="Q194">_xlfn.LET(_xlpm.y, P194:P1192, _xlpm.x, O194:O1192, _xlpm.keep, ISNUMBER(_xlpm.y)*ISNUMBER(_xlpm.x), SLOPE(_xlfn._xlws.FILTER(_xlpm.y, _xlpm.keep), _xlfn._xlws.FILTER(_xlpm.x, _xlpm.keep)))</f>
        <v>-0.38157861188675385</v>
      </c>
      <c r="R194" cm="1">
        <f t="array" ref="R194">_xlfn.LET(_xlpm.y, P194:P1192, _xlpm.x, O194:O1192, _xlpm.keep, ISNUMBER(_xlpm.y)*ISNUMBER(_xlpm.x), INTERCEPT(_xlfn._xlws.FILTER(_xlpm.y, _xlpm.keep), _xlfn._xlws.FILTER(_xlpm.x, _xlpm.keep)))</f>
        <v>-2.1811403497486279</v>
      </c>
      <c r="T194">
        <f t="shared" si="34"/>
        <v>-7.9735594474805049E-2</v>
      </c>
      <c r="U194">
        <f t="shared" si="35"/>
        <v>-0.49000110223466442</v>
      </c>
    </row>
    <row r="195" spans="1:21" x14ac:dyDescent="0.2">
      <c r="A195" s="10" t="s">
        <v>101</v>
      </c>
      <c r="B195" s="10">
        <v>602.54999999999995</v>
      </c>
      <c r="C195" s="10">
        <v>605.07000000000005</v>
      </c>
      <c r="D195">
        <f t="shared" ref="D195:D252" si="39">_xlfn.NUMBERVALUE(SUBSTITUTE(B195,"""",""))-($H$2+$I$2*_xlfn.NUMBERVALUE(SUBSTITUTE(C195,"""","")))</f>
        <v>-5.3907033379881568</v>
      </c>
      <c r="E195">
        <f t="shared" si="36"/>
        <v>-5.6377510661569259</v>
      </c>
      <c r="F195">
        <f t="shared" si="37"/>
        <v>0.50836076611018366</v>
      </c>
      <c r="G195">
        <f t="shared" si="38"/>
        <v>0.48596930494676138</v>
      </c>
      <c r="J195" t="e">
        <f t="shared" ref="J195:J252" si="40">IF(COUNT($D195:$D314)&lt;120, NA(), AVERAGE($D195:$D314))</f>
        <v>#N/A</v>
      </c>
      <c r="K195" t="e">
        <f t="shared" ref="K195:K252" si="41">IF(COUNTA($D195:$D314)&lt;120, NA(), _xlfn.STDEV.S($D195:$D314))</f>
        <v>#N/A</v>
      </c>
      <c r="L195" t="e">
        <f t="shared" ref="L195:L252" si="42">IFERROR(($D195-$J195)/$K195, NA())</f>
        <v>#N/A</v>
      </c>
      <c r="M195">
        <f t="shared" ref="M195:M252" si="43">IF(ISNA($E195), NA(), $E195 + 2*$F195)</f>
        <v>-4.621029533936559</v>
      </c>
      <c r="N195">
        <f t="shared" ref="N195:N252" si="44">IF(COUNT($E195,$F195)=2, $E195 - 2*$F195, NA())</f>
        <v>-6.6544725983772928</v>
      </c>
      <c r="O195">
        <f t="shared" ref="O195:O252" si="45">IF(D196="","",D196)</f>
        <v>-5.8414080548747052</v>
      </c>
      <c r="P195">
        <f t="shared" ref="P195:P252" si="46">IF(OR(D195="",O195=""),"",D195-O195)</f>
        <v>0.45070471688654834</v>
      </c>
      <c r="Q195" cm="1">
        <f t="array" ref="Q195">_xlfn.LET(_xlpm.y, P195:P1193, _xlpm.x, O195:O1193, _xlpm.keep, ISNUMBER(_xlpm.y)*ISNUMBER(_xlpm.x), SLOPE(_xlfn._xlws.FILTER(_xlpm.y, _xlpm.keep), _xlfn._xlws.FILTER(_xlpm.x, _xlpm.keep)))</f>
        <v>-0.37101233435054981</v>
      </c>
      <c r="R195" cm="1">
        <f t="array" ref="R195">_xlfn.LET(_xlpm.y, P195:P1193, _xlpm.x, O195:O1193, _xlpm.keep, ISNUMBER(_xlpm.y)*ISNUMBER(_xlpm.x), INTERCEPT(_xlfn._xlws.FILTER(_xlpm.y, _xlpm.keep), _xlfn._xlws.FILTER(_xlpm.x, _xlpm.keep)))</f>
        <v>-2.1132040724664503</v>
      </c>
      <c r="T195">
        <f t="shared" ref="T195:T252" si="47">IF(O195="","",$R$2 + $Q$2*O195)</f>
        <v>8.2376667161480732E-2</v>
      </c>
      <c r="U195">
        <f t="shared" ref="U195:U252" si="48">IF(P195="","",P195 - T195)</f>
        <v>0.36832804972506761</v>
      </c>
    </row>
    <row r="196" spans="1:21" x14ac:dyDescent="0.2">
      <c r="A196" s="10" t="s">
        <v>102</v>
      </c>
      <c r="B196" s="10">
        <v>598.83000000000004</v>
      </c>
      <c r="C196" s="10">
        <v>601.82000000000005</v>
      </c>
      <c r="D196">
        <f t="shared" si="39"/>
        <v>-5.8414080548747052</v>
      </c>
      <c r="E196">
        <f t="shared" si="36"/>
        <v>-5.643473659874422</v>
      </c>
      <c r="F196">
        <f t="shared" si="37"/>
        <v>0.50869399110470315</v>
      </c>
      <c r="G196">
        <f t="shared" si="38"/>
        <v>-0.38910307269492178</v>
      </c>
      <c r="J196" t="e">
        <f t="shared" si="40"/>
        <v>#N/A</v>
      </c>
      <c r="K196" t="e">
        <f t="shared" si="41"/>
        <v>#N/A</v>
      </c>
      <c r="L196" t="e">
        <f t="shared" si="42"/>
        <v>#N/A</v>
      </c>
      <c r="M196">
        <f t="shared" si="43"/>
        <v>-4.6260856776650154</v>
      </c>
      <c r="N196">
        <f t="shared" si="44"/>
        <v>-6.6608616420838285</v>
      </c>
      <c r="O196">
        <f t="shared" si="45"/>
        <v>-5.9729258546408346</v>
      </c>
      <c r="P196">
        <f t="shared" si="46"/>
        <v>0.13151779976612943</v>
      </c>
      <c r="Q196" cm="1">
        <f t="array" ref="Q196">_xlfn.LET(_xlpm.y, P196:P1194, _xlpm.x, O196:O1194, _xlpm.keep, ISNUMBER(_xlpm.y)*ISNUMBER(_xlpm.x), SLOPE(_xlfn._xlws.FILTER(_xlpm.y, _xlpm.keep), _xlfn._xlws.FILTER(_xlpm.x, _xlpm.keep)))</f>
        <v>-0.36614634453827688</v>
      </c>
      <c r="R196" cm="1">
        <f t="array" ref="R196">_xlfn.LET(_xlpm.y, P196:P1194, _xlpm.x, O196:O1194, _xlpm.keep, ISNUMBER(_xlpm.y)*ISNUMBER(_xlpm.x), INTERCEPT(_xlfn._xlws.FILTER(_xlpm.y, _xlpm.keep), _xlfn._xlws.FILTER(_xlpm.x, _xlpm.keep)))</f>
        <v>-2.0926145859070533</v>
      </c>
      <c r="T196">
        <f t="shared" si="47"/>
        <v>0.12968180324436362</v>
      </c>
      <c r="U196">
        <f t="shared" si="48"/>
        <v>1.8359965217658036E-3</v>
      </c>
    </row>
    <row r="197" spans="1:21" x14ac:dyDescent="0.2">
      <c r="A197" s="10" t="s">
        <v>103</v>
      </c>
      <c r="B197" s="10">
        <v>600.65</v>
      </c>
      <c r="C197" s="10">
        <v>603.76</v>
      </c>
      <c r="D197">
        <f t="shared" si="39"/>
        <v>-5.9729258546408346</v>
      </c>
      <c r="E197">
        <f t="shared" si="36"/>
        <v>-5.6502815236414712</v>
      </c>
      <c r="F197">
        <f t="shared" si="37"/>
        <v>0.51034914676370591</v>
      </c>
      <c r="G197">
        <f t="shared" si="38"/>
        <v>-0.63220313592245359</v>
      </c>
      <c r="J197" t="e">
        <f t="shared" si="40"/>
        <v>#N/A</v>
      </c>
      <c r="K197" t="e">
        <f t="shared" si="41"/>
        <v>#N/A</v>
      </c>
      <c r="L197" t="e">
        <f t="shared" si="42"/>
        <v>#N/A</v>
      </c>
      <c r="M197">
        <f t="shared" si="43"/>
        <v>-4.6295832301140596</v>
      </c>
      <c r="N197">
        <f t="shared" si="44"/>
        <v>-6.6709798171688828</v>
      </c>
      <c r="O197">
        <f t="shared" si="45"/>
        <v>-5.5319088385728037</v>
      </c>
      <c r="P197">
        <f t="shared" si="46"/>
        <v>-0.4410170160680309</v>
      </c>
      <c r="Q197" cm="1">
        <f t="array" ref="Q197">_xlfn.LET(_xlpm.y, P197:P1195, _xlpm.x, O197:O1195, _xlpm.keep, ISNUMBER(_xlpm.y)*ISNUMBER(_xlpm.x), SLOPE(_xlfn._xlws.FILTER(_xlpm.y, _xlpm.keep), _xlfn._xlws.FILTER(_xlpm.x, _xlpm.keep)))</f>
        <v>-0.36528095983825676</v>
      </c>
      <c r="R197" cm="1">
        <f t="array" ref="R197">_xlfn.LET(_xlpm.y, P197:P1195, _xlpm.x, O197:O1195, _xlpm.keep, ISNUMBER(_xlpm.y)*ISNUMBER(_xlpm.x), INTERCEPT(_xlfn._xlws.FILTER(_xlpm.y, _xlpm.keep), _xlfn._xlws.FILTER(_xlpm.x, _xlpm.keep)))</f>
        <v>-2.0883733999567076</v>
      </c>
      <c r="T197">
        <f t="shared" si="47"/>
        <v>-2.894592621175196E-2</v>
      </c>
      <c r="U197">
        <f t="shared" si="48"/>
        <v>-0.41207108985627894</v>
      </c>
    </row>
    <row r="198" spans="1:21" x14ac:dyDescent="0.2">
      <c r="A198" s="10" t="s">
        <v>104</v>
      </c>
      <c r="B198" s="10">
        <v>597.53</v>
      </c>
      <c r="C198" s="10">
        <v>600.22</v>
      </c>
      <c r="D198">
        <f t="shared" si="39"/>
        <v>-5.5319088385728037</v>
      </c>
      <c r="E198">
        <f t="shared" si="36"/>
        <v>-5.6480922271746827</v>
      </c>
      <c r="F198">
        <f t="shared" si="37"/>
        <v>0.51057419891186373</v>
      </c>
      <c r="G198">
        <f t="shared" si="38"/>
        <v>0.22755436692549136</v>
      </c>
      <c r="J198" t="e">
        <f t="shared" si="40"/>
        <v>#N/A</v>
      </c>
      <c r="K198" t="e">
        <f t="shared" si="41"/>
        <v>#N/A</v>
      </c>
      <c r="L198" t="e">
        <f t="shared" si="42"/>
        <v>#N/A</v>
      </c>
      <c r="M198">
        <f t="shared" si="43"/>
        <v>-4.6269438293509548</v>
      </c>
      <c r="N198">
        <f t="shared" si="44"/>
        <v>-6.6692406249984106</v>
      </c>
      <c r="O198">
        <f t="shared" si="45"/>
        <v>-5.7714003305387678</v>
      </c>
      <c r="P198">
        <f t="shared" si="46"/>
        <v>0.23949149196596409</v>
      </c>
      <c r="Q198" cm="1">
        <f t="array" ref="Q198">_xlfn.LET(_xlpm.y, P198:P1196, _xlpm.x, O198:O1196, _xlpm.keep, ISNUMBER(_xlpm.y)*ISNUMBER(_xlpm.x), SLOPE(_xlfn._xlws.FILTER(_xlpm.y, _xlpm.keep), _xlfn._xlws.FILTER(_xlpm.x, _xlpm.keep)))</f>
        <v>-0.36071334326347754</v>
      </c>
      <c r="R198" cm="1">
        <f t="array" ref="R198">_xlfn.LET(_xlpm.y, P198:P1196, _xlpm.x, O198:O1196, _xlpm.keep, ISNUMBER(_xlpm.y)*ISNUMBER(_xlpm.x), INTERCEPT(_xlfn._xlws.FILTER(_xlpm.y, _xlpm.keep), _xlfn._xlws.FILTER(_xlpm.x, _xlpm.keep)))</f>
        <v>-2.0554945714644886</v>
      </c>
      <c r="T198">
        <f t="shared" si="47"/>
        <v>5.7195855648107585E-2</v>
      </c>
      <c r="U198">
        <f t="shared" si="48"/>
        <v>0.1822956363178565</v>
      </c>
    </row>
    <row r="199" spans="1:21" x14ac:dyDescent="0.2">
      <c r="A199" s="10" t="s">
        <v>105</v>
      </c>
      <c r="B199" s="10">
        <v>595.51</v>
      </c>
      <c r="C199" s="10">
        <v>598.45000000000005</v>
      </c>
      <c r="D199">
        <f t="shared" si="39"/>
        <v>-5.7714003305387678</v>
      </c>
      <c r="E199">
        <f t="shared" si="36"/>
        <v>-5.6504388544114761</v>
      </c>
      <c r="F199">
        <f t="shared" si="37"/>
        <v>0.51081595325979057</v>
      </c>
      <c r="G199">
        <f t="shared" si="38"/>
        <v>-0.23680050584828377</v>
      </c>
      <c r="J199" t="e">
        <f t="shared" si="40"/>
        <v>#N/A</v>
      </c>
      <c r="K199" t="e">
        <f t="shared" si="41"/>
        <v>#N/A</v>
      </c>
      <c r="L199" t="e">
        <f t="shared" si="42"/>
        <v>#N/A</v>
      </c>
      <c r="M199">
        <f t="shared" si="43"/>
        <v>-4.6288069478918947</v>
      </c>
      <c r="N199">
        <f t="shared" si="44"/>
        <v>-6.6720707609310574</v>
      </c>
      <c r="O199">
        <f t="shared" si="45"/>
        <v>-5.6297044204669646</v>
      </c>
      <c r="P199">
        <f t="shared" si="46"/>
        <v>-0.14169591007180316</v>
      </c>
      <c r="Q199" cm="1">
        <f t="array" ref="Q199">_xlfn.LET(_xlpm.y, P199:P1197, _xlpm.x, O199:O1197, _xlpm.keep, ISNUMBER(_xlpm.y)*ISNUMBER(_xlpm.x), SLOPE(_xlfn._xlws.FILTER(_xlpm.y, _xlpm.keep), _xlfn._xlws.FILTER(_xlpm.x, _xlpm.keep)))</f>
        <v>-0.35920171334807544</v>
      </c>
      <c r="R199" cm="1">
        <f t="array" ref="R199">_xlfn.LET(_xlpm.y, P199:P1197, _xlpm.x, O199:O1197, _xlpm.keep, ISNUMBER(_xlpm.y)*ISNUMBER(_xlpm.x), INTERCEPT(_xlfn._xlws.FILTER(_xlpm.y, _xlpm.keep), _xlfn._xlws.FILTER(_xlpm.x, _xlpm.keep)))</f>
        <v>-2.0509260272253877</v>
      </c>
      <c r="T199">
        <f t="shared" si="47"/>
        <v>6.2297938659452434E-3</v>
      </c>
      <c r="U199">
        <f t="shared" si="48"/>
        <v>-0.1479257039377484</v>
      </c>
    </row>
    <row r="200" spans="1:21" x14ac:dyDescent="0.2">
      <c r="A200" s="10" t="s">
        <v>106</v>
      </c>
      <c r="B200" s="10">
        <v>593.66999999999996</v>
      </c>
      <c r="C200" s="10">
        <v>596.48</v>
      </c>
      <c r="D200">
        <f t="shared" si="39"/>
        <v>-5.6297044204669646</v>
      </c>
      <c r="E200">
        <f t="shared" si="36"/>
        <v>-5.6478065628263776</v>
      </c>
      <c r="F200">
        <f t="shared" si="37"/>
        <v>0.51050378652619532</v>
      </c>
      <c r="G200">
        <f t="shared" si="38"/>
        <v>3.5459369425233672E-2</v>
      </c>
      <c r="J200" t="e">
        <f t="shared" si="40"/>
        <v>#N/A</v>
      </c>
      <c r="K200" t="e">
        <f t="shared" si="41"/>
        <v>#N/A</v>
      </c>
      <c r="L200" t="e">
        <f t="shared" si="42"/>
        <v>#N/A</v>
      </c>
      <c r="M200">
        <f t="shared" si="43"/>
        <v>-4.6267989897739872</v>
      </c>
      <c r="N200">
        <f t="shared" si="44"/>
        <v>-6.668814135878768</v>
      </c>
      <c r="O200">
        <f t="shared" si="45"/>
        <v>-5.7416559094931472</v>
      </c>
      <c r="P200">
        <f t="shared" si="46"/>
        <v>0.11195148902618257</v>
      </c>
      <c r="Q200" cm="1">
        <f t="array" ref="Q200">_xlfn.LET(_xlpm.y, P200:P1198, _xlpm.x, O200:O1198, _xlpm.keep, ISNUMBER(_xlpm.y)*ISNUMBER(_xlpm.x), SLOPE(_xlfn._xlws.FILTER(_xlpm.y, _xlpm.keep), _xlfn._xlws.FILTER(_xlpm.x, _xlpm.keep)))</f>
        <v>-0.35871000154692989</v>
      </c>
      <c r="R200" cm="1">
        <f t="array" ref="R200">_xlfn.LET(_xlpm.y, P200:P1198, _xlpm.x, O200:O1198, _xlpm.keep, ISNUMBER(_xlpm.y)*ISNUMBER(_xlpm.x), INTERCEPT(_xlfn._xlws.FILTER(_xlpm.y, _xlpm.keep), _xlfn._xlws.FILTER(_xlpm.x, _xlpm.keep)))</f>
        <v>-2.0459586601158049</v>
      </c>
      <c r="T200">
        <f t="shared" si="47"/>
        <v>4.6497198220962765E-2</v>
      </c>
      <c r="U200">
        <f t="shared" si="48"/>
        <v>6.5454290805219806E-2</v>
      </c>
    </row>
    <row r="201" spans="1:21" x14ac:dyDescent="0.2">
      <c r="A201" s="10" t="s">
        <v>107</v>
      </c>
      <c r="B201" s="10">
        <v>590.5</v>
      </c>
      <c r="C201" s="10">
        <v>593.44000000000005</v>
      </c>
      <c r="D201">
        <f t="shared" si="39"/>
        <v>-5.7416559094931472</v>
      </c>
      <c r="E201">
        <f t="shared" si="36"/>
        <v>-5.6434922470934037</v>
      </c>
      <c r="F201">
        <f t="shared" si="37"/>
        <v>0.50856262400844077</v>
      </c>
      <c r="G201">
        <f t="shared" si="38"/>
        <v>-0.19302177896210132</v>
      </c>
      <c r="J201" t="e">
        <f t="shared" si="40"/>
        <v>#N/A</v>
      </c>
      <c r="K201" t="e">
        <f t="shared" si="41"/>
        <v>#N/A</v>
      </c>
      <c r="L201" t="e">
        <f t="shared" si="42"/>
        <v>#N/A</v>
      </c>
      <c r="M201">
        <f t="shared" si="43"/>
        <v>-4.6263669990765219</v>
      </c>
      <c r="N201">
        <f t="shared" si="44"/>
        <v>-6.6606174951102854</v>
      </c>
      <c r="O201">
        <f t="shared" si="45"/>
        <v>-5.6700529167421791</v>
      </c>
      <c r="P201">
        <f t="shared" si="46"/>
        <v>-7.1602992750968042E-2</v>
      </c>
      <c r="Q201" cm="1">
        <f t="array" ref="Q201">_xlfn.LET(_xlpm.y, P201:P1199, _xlpm.x, O201:O1199, _xlpm.keep, ISNUMBER(_xlpm.y)*ISNUMBER(_xlpm.x), SLOPE(_xlfn._xlws.FILTER(_xlpm.y, _xlpm.keep), _xlfn._xlws.FILTER(_xlpm.x, _xlpm.keep)))</f>
        <v>-0.3582461767092453</v>
      </c>
      <c r="R201" cm="1">
        <f t="array" ref="R201">_xlfn.LET(_xlpm.y, P201:P1199, _xlpm.x, O201:O1199, _xlpm.keep, ISNUMBER(_xlpm.y)*ISNUMBER(_xlpm.x), INTERCEPT(_xlfn._xlws.FILTER(_xlpm.y, _xlpm.keep), _xlfn._xlws.FILTER(_xlpm.x, _xlpm.keep)))</f>
        <v>-2.0452506719115844</v>
      </c>
      <c r="T201">
        <f t="shared" si="47"/>
        <v>2.0742590692175877E-2</v>
      </c>
      <c r="U201">
        <f t="shared" si="48"/>
        <v>-9.2345583443143919E-2</v>
      </c>
    </row>
    <row r="202" spans="1:21" x14ac:dyDescent="0.2">
      <c r="A202" s="10" t="s">
        <v>108</v>
      </c>
      <c r="B202" s="10">
        <v>590.29999999999995</v>
      </c>
      <c r="C202" s="10">
        <v>593.16999999999996</v>
      </c>
      <c r="D202">
        <f t="shared" si="39"/>
        <v>-5.6700529167421791</v>
      </c>
      <c r="E202">
        <f t="shared" si="36"/>
        <v>-5.6404147239087292</v>
      </c>
      <c r="F202">
        <f t="shared" si="37"/>
        <v>0.50782098933598019</v>
      </c>
      <c r="G202">
        <f t="shared" si="38"/>
        <v>-5.8363465583028434E-2</v>
      </c>
      <c r="J202" t="e">
        <f t="shared" si="40"/>
        <v>#N/A</v>
      </c>
      <c r="K202" t="e">
        <f t="shared" si="41"/>
        <v>#N/A</v>
      </c>
      <c r="L202" t="e">
        <f t="shared" si="42"/>
        <v>#N/A</v>
      </c>
      <c r="M202">
        <f t="shared" si="43"/>
        <v>-4.6247727452367684</v>
      </c>
      <c r="N202">
        <f t="shared" si="44"/>
        <v>-6.65605670258069</v>
      </c>
      <c r="O202">
        <f t="shared" si="45"/>
        <v>-5.7478226757534685</v>
      </c>
      <c r="P202">
        <f t="shared" si="46"/>
        <v>7.7769759011289352E-2</v>
      </c>
      <c r="Q202" cm="1">
        <f t="array" ref="Q202">_xlfn.LET(_xlpm.y, P202:P1200, _xlpm.x, O202:O1200, _xlpm.keep, ISNUMBER(_xlpm.y)*ISNUMBER(_xlpm.x), SLOPE(_xlfn._xlws.FILTER(_xlpm.y, _xlpm.keep), _xlfn._xlws.FILTER(_xlpm.x, _xlpm.keep)))</f>
        <v>-0.35818584483680282</v>
      </c>
      <c r="R202" cm="1">
        <f t="array" ref="R202">_xlfn.LET(_xlpm.y, P202:P1200, _xlpm.x, O202:O1200, _xlpm.keep, ISNUMBER(_xlpm.y)*ISNUMBER(_xlpm.x), INTERCEPT(_xlfn._xlws.FILTER(_xlpm.y, _xlpm.keep), _xlfn._xlws.FILTER(_xlpm.x, _xlpm.keep)))</f>
        <v>-2.043755257615083</v>
      </c>
      <c r="T202">
        <f t="shared" si="47"/>
        <v>4.8715298870871226E-2</v>
      </c>
      <c r="U202">
        <f t="shared" si="48"/>
        <v>2.9054460140418126E-2</v>
      </c>
    </row>
    <row r="203" spans="1:21" x14ac:dyDescent="0.2">
      <c r="A203" s="10" t="s">
        <v>109</v>
      </c>
      <c r="B203" s="10">
        <v>588.15</v>
      </c>
      <c r="C203" s="10">
        <v>591.11</v>
      </c>
      <c r="D203">
        <f t="shared" si="39"/>
        <v>-5.7478226757534685</v>
      </c>
      <c r="E203">
        <f t="shared" si="36"/>
        <v>-5.6376022584402188</v>
      </c>
      <c r="F203">
        <f t="shared" si="37"/>
        <v>0.5067317525878603</v>
      </c>
      <c r="G203">
        <f t="shared" si="38"/>
        <v>-0.21751235589709572</v>
      </c>
      <c r="J203" t="e">
        <f t="shared" si="40"/>
        <v>#N/A</v>
      </c>
      <c r="K203" t="e">
        <f t="shared" si="41"/>
        <v>#N/A</v>
      </c>
      <c r="L203" t="e">
        <f t="shared" si="42"/>
        <v>#N/A</v>
      </c>
      <c r="M203">
        <f t="shared" si="43"/>
        <v>-4.6241387532644982</v>
      </c>
      <c r="N203">
        <f t="shared" si="44"/>
        <v>-6.6510657636159394</v>
      </c>
      <c r="O203">
        <f t="shared" si="45"/>
        <v>-5.6832770007910085</v>
      </c>
      <c r="P203">
        <f t="shared" si="46"/>
        <v>-6.4545674962459998E-2</v>
      </c>
      <c r="Q203" cm="1">
        <f t="array" ref="Q203">_xlfn.LET(_xlpm.y, P203:P1201, _xlpm.x, O203:O1201, _xlpm.keep, ISNUMBER(_xlpm.y)*ISNUMBER(_xlpm.x), SLOPE(_xlfn._xlws.FILTER(_xlpm.y, _xlpm.keep), _xlfn._xlws.FILTER(_xlpm.x, _xlpm.keep)))</f>
        <v>-0.35785337605255951</v>
      </c>
      <c r="R203" cm="1">
        <f t="array" ref="R203">_xlfn.LET(_xlpm.y, P203:P1201, _xlpm.x, O203:O1201, _xlpm.keep, ISNUMBER(_xlpm.y)*ISNUMBER(_xlpm.x), INTERCEPT(_xlfn._xlws.FILTER(_xlpm.y, _xlpm.keep), _xlfn._xlws.FILTER(_xlpm.x, _xlpm.keep)))</f>
        <v>-2.0431465746720643</v>
      </c>
      <c r="T203">
        <f t="shared" si="47"/>
        <v>2.5499111076593639E-2</v>
      </c>
      <c r="U203">
        <f t="shared" si="48"/>
        <v>-9.0044786039053637E-2</v>
      </c>
    </row>
    <row r="204" spans="1:21" x14ac:dyDescent="0.2">
      <c r="A204" s="10" t="s">
        <v>110</v>
      </c>
      <c r="B204" s="10">
        <v>585.75</v>
      </c>
      <c r="C204" s="10">
        <v>588.66</v>
      </c>
      <c r="D204">
        <f t="shared" si="39"/>
        <v>-5.6832770007910085</v>
      </c>
      <c r="E204">
        <f t="shared" si="36"/>
        <v>-5.6340588086946637</v>
      </c>
      <c r="F204">
        <f t="shared" si="37"/>
        <v>0.50563721243163517</v>
      </c>
      <c r="G204">
        <f t="shared" si="38"/>
        <v>-9.7338943586948473E-2</v>
      </c>
      <c r="J204" t="e">
        <f t="shared" si="40"/>
        <v>#N/A</v>
      </c>
      <c r="K204" t="e">
        <f t="shared" si="41"/>
        <v>#N/A</v>
      </c>
      <c r="L204" t="e">
        <f t="shared" si="42"/>
        <v>#N/A</v>
      </c>
      <c r="M204">
        <f t="shared" si="43"/>
        <v>-4.6227843838313936</v>
      </c>
      <c r="N204">
        <f t="shared" si="44"/>
        <v>-6.6453332335579338</v>
      </c>
      <c r="O204">
        <f t="shared" si="45"/>
        <v>-5.6982201679196578</v>
      </c>
      <c r="P204">
        <f t="shared" si="46"/>
        <v>1.4943167128649293E-2</v>
      </c>
      <c r="Q204" cm="1">
        <f t="array" ref="Q204">_xlfn.LET(_xlpm.y, P204:P1202, _xlpm.x, O204:O1202, _xlpm.keep, ISNUMBER(_xlpm.y)*ISNUMBER(_xlpm.x), SLOPE(_xlfn._xlws.FILTER(_xlpm.y, _xlpm.keep), _xlfn._xlws.FILTER(_xlpm.x, _xlpm.keep)))</f>
        <v>-0.35786012895326819</v>
      </c>
      <c r="R204" cm="1">
        <f t="array" ref="R204">_xlfn.LET(_xlpm.y, P204:P1202, _xlpm.x, O204:O1202, _xlpm.keep, ISNUMBER(_xlpm.y)*ISNUMBER(_xlpm.x), INTERCEPT(_xlfn._xlws.FILTER(_xlpm.y, _xlpm.keep), _xlfn._xlws.FILTER(_xlpm.x, _xlpm.keep)))</f>
        <v>-2.0420353812690211</v>
      </c>
      <c r="T204">
        <f t="shared" si="47"/>
        <v>3.0873961901250357E-2</v>
      </c>
      <c r="U204">
        <f t="shared" si="48"/>
        <v>-1.5930794772601065E-2</v>
      </c>
    </row>
    <row r="205" spans="1:21" x14ac:dyDescent="0.2">
      <c r="A205" s="10" t="s">
        <v>111</v>
      </c>
      <c r="B205" s="10">
        <v>593.35</v>
      </c>
      <c r="C205" s="10">
        <v>596.23</v>
      </c>
      <c r="D205">
        <f t="shared" si="39"/>
        <v>-5.6982201679196578</v>
      </c>
      <c r="E205">
        <f t="shared" si="36"/>
        <v>-5.631432067902951</v>
      </c>
      <c r="F205">
        <f t="shared" si="37"/>
        <v>0.50487442751731426</v>
      </c>
      <c r="G205">
        <f t="shared" si="38"/>
        <v>-0.13228655756072399</v>
      </c>
      <c r="J205" t="e">
        <f t="shared" si="40"/>
        <v>#N/A</v>
      </c>
      <c r="K205" t="e">
        <f t="shared" si="41"/>
        <v>#N/A</v>
      </c>
      <c r="L205" t="e">
        <f t="shared" si="42"/>
        <v>#N/A</v>
      </c>
      <c r="M205">
        <f t="shared" si="43"/>
        <v>-4.621683212868323</v>
      </c>
      <c r="N205">
        <f t="shared" si="44"/>
        <v>-6.6411809229375791</v>
      </c>
      <c r="O205">
        <f t="shared" si="45"/>
        <v>-5.8517900983689515</v>
      </c>
      <c r="P205">
        <f t="shared" si="46"/>
        <v>0.15356993044929368</v>
      </c>
      <c r="Q205" cm="1">
        <f t="array" ref="Q205">_xlfn.LET(_xlpm.y, P205:P1203, _xlpm.x, O205:O1203, _xlpm.keep, ISNUMBER(_xlpm.y)*ISNUMBER(_xlpm.x), SLOPE(_xlfn._xlws.FILTER(_xlpm.y, _xlpm.keep), _xlfn._xlws.FILTER(_xlpm.x, _xlpm.keep)))</f>
        <v>-0.35783608762510533</v>
      </c>
      <c r="R205" cm="1">
        <f t="array" ref="R205">_xlfn.LET(_xlpm.y, P205:P1203, _xlpm.x, O205:O1203, _xlpm.keep, ISNUMBER(_xlpm.y)*ISNUMBER(_xlpm.x), INTERCEPT(_xlfn._xlws.FILTER(_xlpm.y, _xlpm.keep), _xlfn._xlws.FILTER(_xlpm.x, _xlpm.keep)))</f>
        <v>-2.0422777873896796</v>
      </c>
      <c r="T205">
        <f t="shared" si="47"/>
        <v>8.6110944812012313E-2</v>
      </c>
      <c r="U205">
        <f t="shared" si="48"/>
        <v>6.7458985637281366E-2</v>
      </c>
    </row>
    <row r="206" spans="1:21" x14ac:dyDescent="0.2">
      <c r="A206" s="10" t="s">
        <v>112</v>
      </c>
      <c r="B206" s="10">
        <v>597.19000000000005</v>
      </c>
      <c r="C206" s="10">
        <v>600.20000000000005</v>
      </c>
      <c r="D206">
        <f t="shared" si="39"/>
        <v>-5.8517900983689515</v>
      </c>
      <c r="E206">
        <f t="shared" si="36"/>
        <v>-5.6335040440490465</v>
      </c>
      <c r="F206">
        <f t="shared" si="37"/>
        <v>0.50552992106409922</v>
      </c>
      <c r="G206">
        <f t="shared" si="38"/>
        <v>-0.43179650743605974</v>
      </c>
      <c r="J206" t="e">
        <f t="shared" si="40"/>
        <v>#N/A</v>
      </c>
      <c r="K206" t="e">
        <f t="shared" si="41"/>
        <v>#N/A</v>
      </c>
      <c r="L206" t="e">
        <f t="shared" si="42"/>
        <v>#N/A</v>
      </c>
      <c r="M206">
        <f t="shared" si="43"/>
        <v>-4.6224442019208478</v>
      </c>
      <c r="N206">
        <f t="shared" si="44"/>
        <v>-6.6445638861772451</v>
      </c>
      <c r="O206">
        <f t="shared" si="45"/>
        <v>-5.689118443784082</v>
      </c>
      <c r="P206">
        <f t="shared" si="46"/>
        <v>-0.16267165458486943</v>
      </c>
      <c r="Q206" cm="1">
        <f t="array" ref="Q206">_xlfn.LET(_xlpm.y, P206:P1204, _xlpm.x, O206:O1204, _xlpm.keep, ISNUMBER(_xlpm.y)*ISNUMBER(_xlpm.x), SLOPE(_xlfn._xlws.FILTER(_xlpm.y, _xlpm.keep), _xlfn._xlws.FILTER(_xlpm.x, _xlpm.keep)))</f>
        <v>-0.3564095537068851</v>
      </c>
      <c r="R206" cm="1">
        <f t="array" ref="R206">_xlfn.LET(_xlpm.y, P206:P1204, _xlpm.x, O206:O1204, _xlpm.keep, ISNUMBER(_xlpm.y)*ISNUMBER(_xlpm.x), INTERCEPT(_xlfn._xlws.FILTER(_xlpm.y, _xlpm.keep), _xlfn._xlws.FILTER(_xlpm.x, _xlpm.keep)))</f>
        <v>-2.0363928386115013</v>
      </c>
      <c r="T206">
        <f t="shared" si="47"/>
        <v>2.7600197440561747E-2</v>
      </c>
      <c r="U206">
        <f t="shared" si="48"/>
        <v>-0.19027185202543118</v>
      </c>
    </row>
    <row r="207" spans="1:21" x14ac:dyDescent="0.2">
      <c r="A207" s="9">
        <v>45637</v>
      </c>
      <c r="B207" s="10">
        <v>596.9</v>
      </c>
      <c r="C207" s="10">
        <v>599.75</v>
      </c>
      <c r="D207">
        <f t="shared" si="39"/>
        <v>-5.689118443784082</v>
      </c>
      <c r="E207">
        <f t="shared" si="36"/>
        <v>-5.6314982799423721</v>
      </c>
      <c r="F207">
        <f t="shared" si="37"/>
        <v>0.50505846502031793</v>
      </c>
      <c r="G207">
        <f t="shared" si="38"/>
        <v>-0.11408612632478497</v>
      </c>
      <c r="J207" t="e">
        <f t="shared" si="40"/>
        <v>#N/A</v>
      </c>
      <c r="K207" t="e">
        <f t="shared" si="41"/>
        <v>#N/A</v>
      </c>
      <c r="L207" t="e">
        <f t="shared" si="42"/>
        <v>#N/A</v>
      </c>
      <c r="M207">
        <f t="shared" si="43"/>
        <v>-4.6213813499017364</v>
      </c>
      <c r="N207">
        <f t="shared" si="44"/>
        <v>-6.6416152099830077</v>
      </c>
      <c r="O207">
        <f t="shared" si="45"/>
        <v>-5.6800425425312824</v>
      </c>
      <c r="P207">
        <f t="shared" si="46"/>
        <v>-9.0759012527996674E-3</v>
      </c>
      <c r="Q207" cm="1">
        <f t="array" ref="Q207">_xlfn.LET(_xlpm.y, P207:P1205, _xlpm.x, O207:O1205, _xlpm.keep, ISNUMBER(_xlpm.y)*ISNUMBER(_xlpm.x), SLOPE(_xlfn._xlws.FILTER(_xlpm.y, _xlpm.keep), _xlfn._xlws.FILTER(_xlpm.x, _xlpm.keep)))</f>
        <v>-0.35655411884971583</v>
      </c>
      <c r="R207" cm="1">
        <f t="array" ref="R207">_xlfn.LET(_xlpm.y, P207:P1205, _xlpm.x, O207:O1205, _xlpm.keep, ISNUMBER(_xlpm.y)*ISNUMBER(_xlpm.x), INTERCEPT(_xlfn._xlws.FILTER(_xlpm.y, _xlpm.keep), _xlfn._xlws.FILTER(_xlpm.x, _xlpm.keep)))</f>
        <v>-2.0337928216961751</v>
      </c>
      <c r="T207">
        <f t="shared" si="47"/>
        <v>2.4335721114148612E-2</v>
      </c>
      <c r="U207">
        <f t="shared" si="48"/>
        <v>-3.3411622366948279E-2</v>
      </c>
    </row>
    <row r="208" spans="1:21" x14ac:dyDescent="0.2">
      <c r="A208" s="9">
        <v>45607</v>
      </c>
      <c r="B208" s="10">
        <v>598.76</v>
      </c>
      <c r="C208" s="10">
        <v>601.59</v>
      </c>
      <c r="D208">
        <f t="shared" si="39"/>
        <v>-5.6800425425312824</v>
      </c>
      <c r="E208">
        <f t="shared" si="36"/>
        <v>-5.6297220802296613</v>
      </c>
      <c r="F208">
        <f t="shared" si="37"/>
        <v>0.50469096661132429</v>
      </c>
      <c r="G208">
        <f t="shared" si="38"/>
        <v>-9.9705494313660326E-2</v>
      </c>
      <c r="J208" t="e">
        <f t="shared" si="40"/>
        <v>#N/A</v>
      </c>
      <c r="K208" t="e">
        <f t="shared" si="41"/>
        <v>#N/A</v>
      </c>
      <c r="L208" t="e">
        <f t="shared" si="42"/>
        <v>#N/A</v>
      </c>
      <c r="M208">
        <f t="shared" si="43"/>
        <v>-4.6203401470070125</v>
      </c>
      <c r="N208">
        <f t="shared" si="44"/>
        <v>-6.63910401345231</v>
      </c>
      <c r="O208">
        <f t="shared" si="45"/>
        <v>-5.7873115178443868</v>
      </c>
      <c r="P208">
        <f t="shared" si="46"/>
        <v>0.10726897531310442</v>
      </c>
      <c r="Q208" cm="1">
        <f t="array" ref="Q208">_xlfn.LET(_xlpm.y, P208:P1206, _xlpm.x, O208:O1206, _xlpm.keep, ISNUMBER(_xlpm.y)*ISNUMBER(_xlpm.x), SLOPE(_xlfn._xlws.FILTER(_xlpm.y, _xlpm.keep), _xlfn._xlws.FILTER(_xlpm.x, _xlpm.keep)))</f>
        <v>-0.35655423123700614</v>
      </c>
      <c r="R208" cm="1">
        <f t="array" ref="R208">_xlfn.LET(_xlpm.y, P208:P1206, _xlpm.x, O208:O1206, _xlpm.keep, ISNUMBER(_xlpm.y)*ISNUMBER(_xlpm.x), INTERCEPT(_xlfn._xlws.FILTER(_xlpm.y, _xlpm.keep), _xlfn._xlws.FILTER(_xlpm.x, _xlpm.keep)))</f>
        <v>-2.0337815133225496</v>
      </c>
      <c r="T208">
        <f t="shared" si="47"/>
        <v>6.2918889960352775E-2</v>
      </c>
      <c r="U208">
        <f t="shared" si="48"/>
        <v>4.4350085352751645E-2</v>
      </c>
    </row>
    <row r="209" spans="1:21" x14ac:dyDescent="0.2">
      <c r="A209" s="9">
        <v>45515</v>
      </c>
      <c r="B209" s="10">
        <v>598.19000000000005</v>
      </c>
      <c r="C209" s="10">
        <v>601.13</v>
      </c>
      <c r="D209">
        <f t="shared" si="39"/>
        <v>-5.7873115178443868</v>
      </c>
      <c r="E209">
        <f t="shared" si="36"/>
        <v>-5.6279578832762622</v>
      </c>
      <c r="F209">
        <f t="shared" si="37"/>
        <v>0.50393892096298865</v>
      </c>
      <c r="G209">
        <f t="shared" si="38"/>
        <v>-0.316216168149132</v>
      </c>
      <c r="J209" t="e">
        <f t="shared" si="40"/>
        <v>#N/A</v>
      </c>
      <c r="K209" t="e">
        <f t="shared" si="41"/>
        <v>#N/A</v>
      </c>
      <c r="L209" t="e">
        <f t="shared" si="42"/>
        <v>#N/A</v>
      </c>
      <c r="M209">
        <f t="shared" si="43"/>
        <v>-4.6200800413502847</v>
      </c>
      <c r="N209">
        <f t="shared" si="44"/>
        <v>-6.6358357252022397</v>
      </c>
      <c r="O209">
        <f t="shared" si="45"/>
        <v>-5.7317565511499424</v>
      </c>
      <c r="P209">
        <f t="shared" si="46"/>
        <v>-5.5554966694444374E-2</v>
      </c>
      <c r="Q209" cm="1">
        <f t="array" ref="Q209">_xlfn.LET(_xlpm.y, P209:P1207, _xlpm.x, O209:O1207, _xlpm.keep, ISNUMBER(_xlpm.y)*ISNUMBER(_xlpm.x), SLOPE(_xlfn._xlws.FILTER(_xlpm.y, _xlpm.keep), _xlfn._xlws.FILTER(_xlpm.x, _xlpm.keep)))</f>
        <v>-0.35585174810007153</v>
      </c>
      <c r="R209" cm="1">
        <f t="array" ref="R209">_xlfn.LET(_xlpm.y, P209:P1207, _xlpm.x, O209:O1207, _xlpm.keep, ISNUMBER(_xlpm.y)*ISNUMBER(_xlpm.x), INTERCEPT(_xlfn._xlws.FILTER(_xlpm.y, _xlpm.keep), _xlfn._xlws.FILTER(_xlpm.x, _xlpm.keep)))</f>
        <v>-2.0315987650279377</v>
      </c>
      <c r="T209">
        <f t="shared" si="47"/>
        <v>4.2936535752526872E-2</v>
      </c>
      <c r="U209">
        <f t="shared" si="48"/>
        <v>-9.8491502446971246E-2</v>
      </c>
    </row>
    <row r="210" spans="1:21" x14ac:dyDescent="0.2">
      <c r="A210" s="9">
        <v>45484</v>
      </c>
      <c r="B210" s="10">
        <v>595.61</v>
      </c>
      <c r="C210" s="10">
        <v>598.51</v>
      </c>
      <c r="D210">
        <f t="shared" si="39"/>
        <v>-5.7317565511499424</v>
      </c>
      <c r="E210">
        <f t="shared" si="36"/>
        <v>-5.623880315927007</v>
      </c>
      <c r="F210">
        <f t="shared" si="37"/>
        <v>0.50205795140300524</v>
      </c>
      <c r="G210">
        <f t="shared" si="38"/>
        <v>-0.21486809425380948</v>
      </c>
      <c r="J210" t="e">
        <f t="shared" si="40"/>
        <v>#N/A</v>
      </c>
      <c r="K210" t="e">
        <f t="shared" si="41"/>
        <v>#N/A</v>
      </c>
      <c r="L210" t="e">
        <f t="shared" si="42"/>
        <v>#N/A</v>
      </c>
      <c r="M210">
        <f t="shared" si="43"/>
        <v>-4.6197644131209969</v>
      </c>
      <c r="N210">
        <f t="shared" si="44"/>
        <v>-6.627996218733017</v>
      </c>
      <c r="O210">
        <f t="shared" si="45"/>
        <v>-5.6442681939762451</v>
      </c>
      <c r="P210">
        <f t="shared" si="46"/>
        <v>-8.7488357173697295E-2</v>
      </c>
      <c r="Q210" cm="1">
        <f t="array" ref="Q210">_xlfn.LET(_xlpm.y, P210:P1208, _xlpm.x, O210:O1208, _xlpm.keep, ISNUMBER(_xlpm.y)*ISNUMBER(_xlpm.x), SLOPE(_xlfn._xlws.FILTER(_xlpm.y, _xlpm.keep), _xlfn._xlws.FILTER(_xlpm.x, _xlpm.keep)))</f>
        <v>-0.35615036281341383</v>
      </c>
      <c r="R210" cm="1">
        <f t="array" ref="R210">_xlfn.LET(_xlpm.y, P210:P1208, _xlpm.x, O210:O1208, _xlpm.keep, ISNUMBER(_xlpm.y)*ISNUMBER(_xlpm.x), INTERCEPT(_xlfn._xlws.FILTER(_xlpm.y, _xlpm.keep), _xlfn._xlws.FILTER(_xlpm.x, _xlpm.keep)))</f>
        <v>-2.0317783810217369</v>
      </c>
      <c r="T210">
        <f t="shared" si="47"/>
        <v>1.1468182045810682E-2</v>
      </c>
      <c r="U210">
        <f t="shared" si="48"/>
        <v>-9.8956539219507977E-2</v>
      </c>
    </row>
    <row r="211" spans="1:21" x14ac:dyDescent="0.2">
      <c r="A211" s="9">
        <v>45454</v>
      </c>
      <c r="B211" s="10">
        <v>591.04</v>
      </c>
      <c r="C211" s="10">
        <v>593.88</v>
      </c>
      <c r="D211">
        <f t="shared" si="39"/>
        <v>-5.6442681939762451</v>
      </c>
      <c r="E211">
        <f t="shared" si="36"/>
        <v>-5.6207319348368721</v>
      </c>
      <c r="F211">
        <f t="shared" si="37"/>
        <v>0.50131500499097681</v>
      </c>
      <c r="G211">
        <f t="shared" si="38"/>
        <v>-4.6949041830089848E-2</v>
      </c>
      <c r="J211" t="e">
        <f t="shared" si="40"/>
        <v>#N/A</v>
      </c>
      <c r="K211" t="e">
        <f t="shared" si="41"/>
        <v>#N/A</v>
      </c>
      <c r="L211" t="e">
        <f t="shared" si="42"/>
        <v>#N/A</v>
      </c>
      <c r="M211">
        <f t="shared" si="43"/>
        <v>-4.6181019248549182</v>
      </c>
      <c r="N211">
        <f t="shared" si="44"/>
        <v>-6.6233619448188259</v>
      </c>
      <c r="O211">
        <f t="shared" si="45"/>
        <v>-5.5088346173603213</v>
      </c>
      <c r="P211">
        <f t="shared" si="46"/>
        <v>-0.13543357661592381</v>
      </c>
      <c r="Q211" cm="1">
        <f t="array" ref="Q211">_xlfn.LET(_xlpm.y, P211:P1209, _xlpm.x, O211:O1209, _xlpm.keep, ISNUMBER(_xlpm.y)*ISNUMBER(_xlpm.x), SLOPE(_xlfn._xlws.FILTER(_xlpm.y, _xlpm.keep), _xlfn._xlws.FILTER(_xlpm.x, _xlpm.keep)))</f>
        <v>-0.35599151685219077</v>
      </c>
      <c r="R211" cm="1">
        <f t="array" ref="R211">_xlfn.LET(_xlpm.y, P211:P1209, _xlpm.x, O211:O1209, _xlpm.keep, ISNUMBER(_xlpm.y)*ISNUMBER(_xlpm.x), INTERCEPT(_xlfn._xlws.FILTER(_xlpm.y, _xlpm.keep), _xlfn._xlws.FILTER(_xlpm.x, _xlpm.keep)))</f>
        <v>-2.0292693001075714</v>
      </c>
      <c r="T211">
        <f t="shared" si="47"/>
        <v>-3.7245404886152134E-2</v>
      </c>
      <c r="U211">
        <f t="shared" si="48"/>
        <v>-9.8188171729771678E-2</v>
      </c>
    </row>
    <row r="212" spans="1:21" x14ac:dyDescent="0.2">
      <c r="A212" s="9">
        <v>45423</v>
      </c>
      <c r="B212" s="10">
        <v>576.70000000000005</v>
      </c>
      <c r="C212" s="10">
        <v>579.49</v>
      </c>
      <c r="D212">
        <f t="shared" si="39"/>
        <v>-5.5088346173603213</v>
      </c>
      <c r="E212">
        <f t="shared" si="36"/>
        <v>-5.6162383905576041</v>
      </c>
      <c r="F212">
        <f t="shared" si="37"/>
        <v>0.50108564653296284</v>
      </c>
      <c r="G212">
        <f t="shared" si="38"/>
        <v>0.21434214677753188</v>
      </c>
      <c r="J212" t="e">
        <f t="shared" si="40"/>
        <v>#N/A</v>
      </c>
      <c r="K212" t="e">
        <f t="shared" si="41"/>
        <v>#N/A</v>
      </c>
      <c r="L212" t="e">
        <f t="shared" si="42"/>
        <v>#N/A</v>
      </c>
      <c r="M212">
        <f t="shared" si="43"/>
        <v>-4.6140670974916782</v>
      </c>
      <c r="N212">
        <f t="shared" si="44"/>
        <v>-6.61840968362353</v>
      </c>
      <c r="O212">
        <f t="shared" si="45"/>
        <v>-5.4377505068543996</v>
      </c>
      <c r="P212">
        <f t="shared" si="46"/>
        <v>-7.1084110505921672E-2</v>
      </c>
      <c r="Q212" cm="1">
        <f t="array" ref="Q212">_xlfn.LET(_xlpm.y, P212:P1210, _xlpm.x, O212:O1210, _xlpm.keep, ISNUMBER(_xlpm.y)*ISNUMBER(_xlpm.x), SLOPE(_xlfn._xlws.FILTER(_xlpm.y, _xlpm.keep), _xlfn._xlws.FILTER(_xlpm.x, _xlpm.keep)))</f>
        <v>-0.35507119330933518</v>
      </c>
      <c r="R212" cm="1">
        <f t="array" ref="R212">_xlfn.LET(_xlpm.y, P212:P1210, _xlpm.x, O212:O1210, _xlpm.keep, ISNUMBER(_xlpm.y)*ISNUMBER(_xlpm.x), INTERCEPT(_xlfn._xlws.FILTER(_xlpm.y, _xlpm.keep), _xlfn._xlws.FILTER(_xlpm.x, _xlpm.keep)))</f>
        <v>-2.0223618429630164</v>
      </c>
      <c r="T212">
        <f t="shared" si="47"/>
        <v>-6.2813377638075707E-2</v>
      </c>
      <c r="U212">
        <f t="shared" si="48"/>
        <v>-8.2707328678459646E-3</v>
      </c>
    </row>
    <row r="213" spans="1:21" x14ac:dyDescent="0.2">
      <c r="A213" s="9">
        <v>45393</v>
      </c>
      <c r="B213" s="10">
        <v>569.80999999999995</v>
      </c>
      <c r="C213" s="10">
        <v>572.57000000000005</v>
      </c>
      <c r="D213">
        <f t="shared" si="39"/>
        <v>-5.4377505068543996</v>
      </c>
      <c r="E213">
        <f t="shared" si="36"/>
        <v>-5.6109569012841858</v>
      </c>
      <c r="F213">
        <f t="shared" si="37"/>
        <v>0.50127214425520017</v>
      </c>
      <c r="G213">
        <f t="shared" si="38"/>
        <v>0.34553365155995164</v>
      </c>
      <c r="J213" t="e">
        <f t="shared" si="40"/>
        <v>#N/A</v>
      </c>
      <c r="K213" t="e">
        <f t="shared" si="41"/>
        <v>#N/A</v>
      </c>
      <c r="L213" t="e">
        <f t="shared" si="42"/>
        <v>#N/A</v>
      </c>
      <c r="M213">
        <f t="shared" si="43"/>
        <v>-4.608412612773785</v>
      </c>
      <c r="N213">
        <f t="shared" si="44"/>
        <v>-6.6135011897945866</v>
      </c>
      <c r="O213">
        <f t="shared" si="45"/>
        <v>-5.3645780685714044</v>
      </c>
      <c r="P213">
        <f t="shared" si="46"/>
        <v>-7.3172438282995245E-2</v>
      </c>
      <c r="Q213" cm="1">
        <f t="array" ref="Q213">_xlfn.LET(_xlpm.y, P213:P1211, _xlpm.x, O213:O1211, _xlpm.keep, ISNUMBER(_xlpm.y)*ISNUMBER(_xlpm.x), SLOPE(_xlfn._xlws.FILTER(_xlpm.y, _xlpm.keep), _xlfn._xlws.FILTER(_xlpm.x, _xlpm.keep)))</f>
        <v>-0.35548128555765168</v>
      </c>
      <c r="R213" cm="1">
        <f t="array" ref="R213">_xlfn.LET(_xlpm.y, P213:P1211, _xlpm.x, O213:O1211, _xlpm.keep, ISNUMBER(_xlpm.y)*ISNUMBER(_xlpm.x), INTERCEPT(_xlfn._xlws.FILTER(_xlpm.y, _xlpm.keep), _xlfn._xlws.FILTER(_xlpm.x, _xlpm.keep)))</f>
        <v>-2.0252183704529658</v>
      </c>
      <c r="T213">
        <f t="shared" si="47"/>
        <v>-8.9132493047919148E-2</v>
      </c>
      <c r="U213">
        <f t="shared" si="48"/>
        <v>1.5960054764923903E-2</v>
      </c>
    </row>
    <row r="214" spans="1:21" x14ac:dyDescent="0.2">
      <c r="A214" s="9">
        <v>45302</v>
      </c>
      <c r="B214" s="10">
        <v>571.04</v>
      </c>
      <c r="C214" s="10">
        <v>573.72</v>
      </c>
      <c r="D214">
        <f t="shared" si="39"/>
        <v>-5.3645780685714044</v>
      </c>
      <c r="E214">
        <f t="shared" si="36"/>
        <v>-5.6052287163635315</v>
      </c>
      <c r="F214">
        <f t="shared" si="37"/>
        <v>0.50210431964202962</v>
      </c>
      <c r="G214">
        <f t="shared" si="38"/>
        <v>0.47928416143421476</v>
      </c>
      <c r="J214" t="e">
        <f t="shared" si="40"/>
        <v>#N/A</v>
      </c>
      <c r="K214" t="e">
        <f t="shared" si="41"/>
        <v>#N/A</v>
      </c>
      <c r="L214" t="e">
        <f t="shared" si="42"/>
        <v>#N/A</v>
      </c>
      <c r="M214">
        <f t="shared" si="43"/>
        <v>-4.6010200770794718</v>
      </c>
      <c r="N214">
        <f t="shared" si="44"/>
        <v>-6.6094373556475912</v>
      </c>
      <c r="O214">
        <f t="shared" si="45"/>
        <v>-5.2698542833032889</v>
      </c>
      <c r="P214">
        <f t="shared" si="46"/>
        <v>-9.4723785268115535E-2</v>
      </c>
      <c r="Q214" cm="1">
        <f t="array" ref="Q214">_xlfn.LET(_xlpm.y, P214:P1212, _xlpm.x, O214:O1212, _xlpm.keep, ISNUMBER(_xlpm.y)*ISNUMBER(_xlpm.x), SLOPE(_xlfn._xlws.FILTER(_xlpm.y, _xlpm.keep), _xlfn._xlws.FILTER(_xlpm.x, _xlpm.keep)))</f>
        <v>-0.3566911433458636</v>
      </c>
      <c r="R214" cm="1">
        <f t="array" ref="R214">_xlfn.LET(_xlpm.y, P214:P1212, _xlpm.x, O214:O1212, _xlpm.keep, ISNUMBER(_xlpm.y)*ISNUMBER(_xlpm.x), INTERCEPT(_xlfn._xlws.FILTER(_xlpm.y, _xlpm.keep), _xlfn._xlws.FILTER(_xlpm.x, _xlpm.keep)))</f>
        <v>-2.0332912091324724</v>
      </c>
      <c r="T214">
        <f t="shared" si="47"/>
        <v>-0.12320333030616215</v>
      </c>
      <c r="U214">
        <f t="shared" si="48"/>
        <v>2.8479545038046616E-2</v>
      </c>
    </row>
    <row r="215" spans="1:21" x14ac:dyDescent="0.2">
      <c r="A215" s="10" t="s">
        <v>113</v>
      </c>
      <c r="B215" s="10">
        <v>568.64</v>
      </c>
      <c r="C215" s="10">
        <v>571.24</v>
      </c>
      <c r="D215">
        <f t="shared" si="39"/>
        <v>-5.2698542833032889</v>
      </c>
      <c r="E215">
        <f t="shared" si="36"/>
        <v>-5.5965972451314219</v>
      </c>
      <c r="F215">
        <f t="shared" si="37"/>
        <v>0.50336344471242567</v>
      </c>
      <c r="G215">
        <f t="shared" si="38"/>
        <v>0.64911936943455062</v>
      </c>
      <c r="J215" t="e">
        <f t="shared" si="40"/>
        <v>#N/A</v>
      </c>
      <c r="K215" t="e">
        <f t="shared" si="41"/>
        <v>#N/A</v>
      </c>
      <c r="L215" t="e">
        <f t="shared" si="42"/>
        <v>#N/A</v>
      </c>
      <c r="M215">
        <f t="shared" si="43"/>
        <v>-4.5898703557065703</v>
      </c>
      <c r="N215">
        <f t="shared" si="44"/>
        <v>-6.6033241345562734</v>
      </c>
      <c r="O215">
        <f t="shared" si="45"/>
        <v>-5.3977143097604312</v>
      </c>
      <c r="P215">
        <f t="shared" si="46"/>
        <v>0.12786002645714234</v>
      </c>
      <c r="Q215" cm="1">
        <f t="array" ref="Q215">_xlfn.LET(_xlpm.y, P215:P1213, _xlpm.x, O215:O1213, _xlpm.keep, ISNUMBER(_xlpm.y)*ISNUMBER(_xlpm.x), SLOPE(_xlfn._xlws.FILTER(_xlpm.y, _xlpm.keep), _xlfn._xlws.FILTER(_xlpm.x, _xlpm.keep)))</f>
        <v>-0.35881533796145049</v>
      </c>
      <c r="R215" cm="1">
        <f t="array" ref="R215">_xlfn.LET(_xlpm.y, P215:P1213, _xlpm.x, O215:O1213, _xlpm.keep, ISNUMBER(_xlpm.y)*ISNUMBER(_xlpm.x), INTERCEPT(_xlfn._xlws.FILTER(_xlpm.y, _xlpm.keep), _xlfn._xlws.FILTER(_xlpm.x, _xlpm.keep)))</f>
        <v>-2.0469990684809689</v>
      </c>
      <c r="T215">
        <f t="shared" si="47"/>
        <v>-7.7213844762215045E-2</v>
      </c>
      <c r="U215">
        <f t="shared" si="48"/>
        <v>0.20507387121935738</v>
      </c>
    </row>
    <row r="216" spans="1:21" x14ac:dyDescent="0.2">
      <c r="A216" s="10" t="s">
        <v>114</v>
      </c>
      <c r="B216" s="10">
        <v>580.01</v>
      </c>
      <c r="C216" s="10">
        <v>582.66999999999996</v>
      </c>
      <c r="D216">
        <f t="shared" si="39"/>
        <v>-5.3977143097604312</v>
      </c>
      <c r="E216">
        <f t="shared" si="36"/>
        <v>-5.5870632600214645</v>
      </c>
      <c r="F216">
        <f t="shared" si="37"/>
        <v>0.50159011175520873</v>
      </c>
      <c r="G216">
        <f t="shared" si="38"/>
        <v>0.37749737449657167</v>
      </c>
      <c r="J216" t="e">
        <f t="shared" si="40"/>
        <v>#N/A</v>
      </c>
      <c r="K216" t="e">
        <f t="shared" si="41"/>
        <v>#N/A</v>
      </c>
      <c r="L216" t="e">
        <f t="shared" si="42"/>
        <v>#N/A</v>
      </c>
      <c r="M216">
        <f t="shared" si="43"/>
        <v>-4.5838830365110468</v>
      </c>
      <c r="N216">
        <f t="shared" si="44"/>
        <v>-6.5902434835318822</v>
      </c>
      <c r="O216">
        <f t="shared" si="45"/>
        <v>-5.5288758889153087</v>
      </c>
      <c r="P216">
        <f t="shared" si="46"/>
        <v>0.13116157915487747</v>
      </c>
      <c r="Q216" cm="1">
        <f t="array" ref="Q216">_xlfn.LET(_xlpm.y, P216:P1214, _xlpm.x, O216:O1214, _xlpm.keep, ISNUMBER(_xlpm.y)*ISNUMBER(_xlpm.x), SLOPE(_xlfn._xlws.FILTER(_xlpm.y, _xlpm.keep), _xlfn._xlws.FILTER(_xlpm.x, _xlpm.keep)))</f>
        <v>-0.36509800620853899</v>
      </c>
      <c r="R216" cm="1">
        <f t="array" ref="R216">_xlfn.LET(_xlpm.y, P216:P1214, _xlpm.x, O216:O1214, _xlpm.keep, ISNUMBER(_xlpm.y)*ISNUMBER(_xlpm.x), INTERCEPT(_xlfn._xlws.FILTER(_xlpm.y, _xlpm.keep), _xlfn._xlws.FILTER(_xlpm.x, _xlpm.keep)))</f>
        <v>-2.0895042876383663</v>
      </c>
      <c r="T216">
        <f t="shared" si="47"/>
        <v>-3.0036836313164006E-2</v>
      </c>
      <c r="U216">
        <f t="shared" si="48"/>
        <v>0.16119841546804148</v>
      </c>
    </row>
    <row r="217" spans="1:21" x14ac:dyDescent="0.2">
      <c r="A217" s="10" t="s">
        <v>115</v>
      </c>
      <c r="B217" s="10">
        <v>581.77</v>
      </c>
      <c r="C217" s="10">
        <v>584.54999999999995</v>
      </c>
      <c r="D217">
        <f t="shared" si="39"/>
        <v>-5.5288758889153087</v>
      </c>
      <c r="E217">
        <f t="shared" si="36"/>
        <v>-5.5816266764593063</v>
      </c>
      <c r="F217">
        <f t="shared" si="37"/>
        <v>0.50040238147266913</v>
      </c>
      <c r="G217">
        <f t="shared" si="38"/>
        <v>0.10541673960214511</v>
      </c>
      <c r="J217" t="e">
        <f t="shared" si="40"/>
        <v>#N/A</v>
      </c>
      <c r="K217" t="e">
        <f t="shared" si="41"/>
        <v>#N/A</v>
      </c>
      <c r="L217" t="e">
        <f t="shared" si="42"/>
        <v>#N/A</v>
      </c>
      <c r="M217">
        <f t="shared" si="43"/>
        <v>-4.5808219135139678</v>
      </c>
      <c r="N217">
        <f t="shared" si="44"/>
        <v>-6.5824314394046448</v>
      </c>
      <c r="O217">
        <f t="shared" si="45"/>
        <v>-5.5635325797453561</v>
      </c>
      <c r="P217">
        <f t="shared" si="46"/>
        <v>3.465669083004741E-2</v>
      </c>
      <c r="Q217" cm="1">
        <f t="array" ref="Q217">_xlfn.LET(_xlpm.y, P217:P1215, _xlpm.x, O217:O1215, _xlpm.keep, ISNUMBER(_xlpm.y)*ISNUMBER(_xlpm.x), SLOPE(_xlfn._xlws.FILTER(_xlpm.y, _xlpm.keep), _xlfn._xlws.FILTER(_xlpm.x, _xlpm.keep)))</f>
        <v>-0.36830966085789896</v>
      </c>
      <c r="R217" cm="1">
        <f t="array" ref="R217">_xlfn.LET(_xlpm.y, P217:P1215, _xlpm.x, O217:O1215, _xlpm.keep, ISNUMBER(_xlpm.y)*ISNUMBER(_xlpm.x), INTERCEPT(_xlfn._xlws.FILTER(_xlpm.y, _xlpm.keep), _xlfn._xlws.FILTER(_xlpm.x, _xlpm.keep)))</f>
        <v>-2.1136427311446293</v>
      </c>
      <c r="T217">
        <f t="shared" si="47"/>
        <v>-1.7571303291678664E-2</v>
      </c>
      <c r="U217">
        <f t="shared" si="48"/>
        <v>5.2227994121726073E-2</v>
      </c>
    </row>
    <row r="218" spans="1:21" x14ac:dyDescent="0.2">
      <c r="A218" s="10" t="s">
        <v>116</v>
      </c>
      <c r="B218" s="10">
        <v>580.83000000000004</v>
      </c>
      <c r="C218" s="10">
        <v>583.65</v>
      </c>
      <c r="D218">
        <f t="shared" si="39"/>
        <v>-5.5635325797453561</v>
      </c>
      <c r="E218">
        <f t="shared" si="36"/>
        <v>-5.5767743292804202</v>
      </c>
      <c r="F218">
        <f t="shared" si="37"/>
        <v>0.49911973735150456</v>
      </c>
      <c r="G218">
        <f t="shared" si="38"/>
        <v>2.6530206169223448E-2</v>
      </c>
      <c r="J218" t="e">
        <f t="shared" si="40"/>
        <v>#N/A</v>
      </c>
      <c r="K218" t="e">
        <f t="shared" si="41"/>
        <v>#N/A</v>
      </c>
      <c r="L218" t="e">
        <f t="shared" si="42"/>
        <v>#N/A</v>
      </c>
      <c r="M218">
        <f t="shared" si="43"/>
        <v>-4.5785348545774109</v>
      </c>
      <c r="N218">
        <f t="shared" si="44"/>
        <v>-6.5750138039834294</v>
      </c>
      <c r="O218">
        <f t="shared" si="45"/>
        <v>-5.593142811915186</v>
      </c>
      <c r="P218">
        <f t="shared" si="46"/>
        <v>2.9610232169829942E-2</v>
      </c>
      <c r="Q218" cm="1">
        <f t="array" ref="Q218">_xlfn.LET(_xlpm.y, P218:P1216, _xlpm.x, O218:O1216, _xlpm.keep, ISNUMBER(_xlpm.y)*ISNUMBER(_xlpm.x), SLOPE(_xlfn._xlws.FILTER(_xlpm.y, _xlpm.keep), _xlfn._xlws.FILTER(_xlpm.x, _xlpm.keep)))</f>
        <v>-0.3696380609047934</v>
      </c>
      <c r="R218" cm="1">
        <f t="array" ref="R218">_xlfn.LET(_xlpm.y, P218:P1216, _xlpm.x, O218:O1216, _xlpm.keep, ISNUMBER(_xlpm.y)*ISNUMBER(_xlpm.x), INTERCEPT(_xlfn._xlws.FILTER(_xlpm.y, _xlpm.keep), _xlfn._xlws.FILTER(_xlpm.x, _xlpm.keep)))</f>
        <v>-2.1241622609269903</v>
      </c>
      <c r="T218">
        <f t="shared" si="47"/>
        <v>-6.9209117497703865E-3</v>
      </c>
      <c r="U218">
        <f t="shared" si="48"/>
        <v>3.6531143919600328E-2</v>
      </c>
    </row>
    <row r="219" spans="1:21" x14ac:dyDescent="0.2">
      <c r="A219" s="10" t="s">
        <v>117</v>
      </c>
      <c r="B219" s="10">
        <v>579.04</v>
      </c>
      <c r="C219" s="10">
        <v>581.9</v>
      </c>
      <c r="D219">
        <f t="shared" si="39"/>
        <v>-5.593142811915186</v>
      </c>
      <c r="E219">
        <f t="shared" si="36"/>
        <v>-5.5729057638575661</v>
      </c>
      <c r="F219">
        <f t="shared" si="37"/>
        <v>0.49805956850265021</v>
      </c>
      <c r="G219">
        <f t="shared" si="38"/>
        <v>-4.0631782496338614E-2</v>
      </c>
      <c r="J219" t="e">
        <f t="shared" si="40"/>
        <v>#N/A</v>
      </c>
      <c r="K219" t="e">
        <f t="shared" si="41"/>
        <v>#N/A</v>
      </c>
      <c r="L219" t="e">
        <f t="shared" si="42"/>
        <v>#N/A</v>
      </c>
      <c r="M219">
        <f t="shared" si="43"/>
        <v>-4.5767866268522654</v>
      </c>
      <c r="N219">
        <f t="shared" si="44"/>
        <v>-6.5690249008628667</v>
      </c>
      <c r="O219">
        <f t="shared" si="45"/>
        <v>-5.5239146232396479</v>
      </c>
      <c r="P219">
        <f t="shared" si="46"/>
        <v>-6.9228188675538149E-2</v>
      </c>
      <c r="Q219" cm="1">
        <f t="array" ref="Q219">_xlfn.LET(_xlpm.y, P219:P1217, _xlpm.x, O219:O1217, _xlpm.keep, ISNUMBER(_xlpm.y)*ISNUMBER(_xlpm.x), SLOPE(_xlfn._xlws.FILTER(_xlpm.y, _xlpm.keep), _xlfn._xlws.FILTER(_xlpm.x, _xlpm.keep)))</f>
        <v>-0.37060900357327298</v>
      </c>
      <c r="R219" cm="1">
        <f t="array" ref="R219">_xlfn.LET(_xlpm.y, P219:P1217, _xlpm.x, O219:O1217, _xlpm.keep, ISNUMBER(_xlpm.y)*ISNUMBER(_xlpm.x), INTERCEPT(_xlfn._xlws.FILTER(_xlpm.y, _xlpm.keep), _xlfn._xlws.FILTER(_xlpm.x, _xlpm.keep)))</f>
        <v>-2.1323386292843156</v>
      </c>
      <c r="T219">
        <f t="shared" si="47"/>
        <v>-3.1821335052861555E-2</v>
      </c>
      <c r="U219">
        <f t="shared" si="48"/>
        <v>-3.7406853622676595E-2</v>
      </c>
    </row>
    <row r="220" spans="1:21" x14ac:dyDescent="0.2">
      <c r="A220" s="10" t="s">
        <v>118</v>
      </c>
      <c r="B220" s="10">
        <v>579.24</v>
      </c>
      <c r="C220" s="10">
        <v>582.03</v>
      </c>
      <c r="D220">
        <f t="shared" si="39"/>
        <v>-5.5239146232396479</v>
      </c>
      <c r="E220">
        <f t="shared" si="36"/>
        <v>-5.5672042954827585</v>
      </c>
      <c r="F220">
        <f t="shared" si="37"/>
        <v>0.4966033883026944</v>
      </c>
      <c r="G220">
        <f t="shared" si="38"/>
        <v>8.7171520095880445E-2</v>
      </c>
      <c r="J220" t="e">
        <f t="shared" si="40"/>
        <v>#N/A</v>
      </c>
      <c r="K220" t="e">
        <f t="shared" si="41"/>
        <v>#N/A</v>
      </c>
      <c r="L220" t="e">
        <f t="shared" si="42"/>
        <v>#N/A</v>
      </c>
      <c r="M220">
        <f t="shared" si="43"/>
        <v>-4.5739975188773698</v>
      </c>
      <c r="N220">
        <f t="shared" si="44"/>
        <v>-6.5604110720881472</v>
      </c>
      <c r="O220">
        <f t="shared" si="45"/>
        <v>-5.5265527306056583</v>
      </c>
      <c r="P220">
        <f t="shared" si="46"/>
        <v>2.6381073660104448E-3</v>
      </c>
      <c r="Q220" cm="1">
        <f t="array" ref="Q220">_xlfn.LET(_xlpm.y, P220:P1218, _xlpm.x, O220:O1218, _xlpm.keep, ISNUMBER(_xlpm.y)*ISNUMBER(_xlpm.x), SLOPE(_xlfn._xlws.FILTER(_xlpm.y, _xlpm.keep), _xlfn._xlws.FILTER(_xlpm.x, _xlpm.keep)))</f>
        <v>-0.37089004281314758</v>
      </c>
      <c r="R220" cm="1">
        <f t="array" ref="R220">_xlfn.LET(_xlpm.y, P220:P1218, _xlpm.x, O220:O1218, _xlpm.keep, ISNUMBER(_xlpm.y)*ISNUMBER(_xlpm.x), INTERCEPT(_xlfn._xlws.FILTER(_xlpm.y, _xlpm.keep), _xlfn._xlws.FILTER(_xlpm.x, _xlpm.keep)))</f>
        <v>-2.1344466151235584</v>
      </c>
      <c r="T220">
        <f t="shared" si="47"/>
        <v>-3.0872444270227728E-2</v>
      </c>
      <c r="U220">
        <f t="shared" si="48"/>
        <v>3.3510551636238173E-2</v>
      </c>
    </row>
    <row r="221" spans="1:21" x14ac:dyDescent="0.2">
      <c r="A221" s="10" t="s">
        <v>119</v>
      </c>
      <c r="B221" s="10">
        <v>577.99</v>
      </c>
      <c r="C221" s="10">
        <v>580.79</v>
      </c>
      <c r="D221">
        <f t="shared" si="39"/>
        <v>-5.5265527306056583</v>
      </c>
      <c r="E221">
        <f t="shared" si="36"/>
        <v>-5.5633832261414149</v>
      </c>
      <c r="F221">
        <f t="shared" si="37"/>
        <v>0.49600919885198125</v>
      </c>
      <c r="G221">
        <f t="shared" si="38"/>
        <v>7.4253654208432343E-2</v>
      </c>
      <c r="J221" t="e">
        <f t="shared" si="40"/>
        <v>#N/A</v>
      </c>
      <c r="K221" t="e">
        <f t="shared" si="41"/>
        <v>#N/A</v>
      </c>
      <c r="L221" t="e">
        <f t="shared" si="42"/>
        <v>#N/A</v>
      </c>
      <c r="M221">
        <f t="shared" si="43"/>
        <v>-4.5713648284374528</v>
      </c>
      <c r="N221">
        <f t="shared" si="44"/>
        <v>-6.5554016238453769</v>
      </c>
      <c r="O221">
        <f t="shared" si="45"/>
        <v>-5.5682563650134398</v>
      </c>
      <c r="P221">
        <f t="shared" si="46"/>
        <v>4.1703634407781465E-2</v>
      </c>
      <c r="Q221" cm="1">
        <f t="array" ref="Q221">_xlfn.LET(_xlpm.y, P221:P1219, _xlpm.x, O221:O1219, _xlpm.keep, ISNUMBER(_xlpm.y)*ISNUMBER(_xlpm.x), SLOPE(_xlfn._xlws.FILTER(_xlpm.y, _xlpm.keep), _xlfn._xlws.FILTER(_xlpm.x, _xlpm.keep)))</f>
        <v>-0.37246959950345421</v>
      </c>
      <c r="R221" cm="1">
        <f t="array" ref="R221">_xlfn.LET(_xlpm.y, P221:P1219, _xlpm.x, O221:O1219, _xlpm.keep, ISNUMBER(_xlpm.y)*ISNUMBER(_xlpm.x), INTERCEPT(_xlfn._xlws.FILTER(_xlpm.y, _xlpm.keep), _xlfn._xlws.FILTER(_xlpm.x, _xlpm.keep)))</f>
        <v>-2.1463300624123089</v>
      </c>
      <c r="T221">
        <f t="shared" si="47"/>
        <v>-1.58722229745627E-2</v>
      </c>
      <c r="U221">
        <f t="shared" si="48"/>
        <v>5.7575857382344164E-2</v>
      </c>
    </row>
    <row r="222" spans="1:21" x14ac:dyDescent="0.2">
      <c r="A222" s="10" t="s">
        <v>120</v>
      </c>
      <c r="B222" s="10">
        <v>583.32000000000005</v>
      </c>
      <c r="C222" s="10">
        <v>586.13</v>
      </c>
      <c r="D222">
        <f t="shared" si="39"/>
        <v>-5.5682563650134398</v>
      </c>
      <c r="E222">
        <f t="shared" si="36"/>
        <v>-5.5641134379848554</v>
      </c>
      <c r="F222">
        <f t="shared" si="37"/>
        <v>0.49598315068559723</v>
      </c>
      <c r="G222">
        <f t="shared" si="38"/>
        <v>-8.35295921415408E-3</v>
      </c>
      <c r="J222" t="e">
        <f t="shared" si="40"/>
        <v>#N/A</v>
      </c>
      <c r="K222" t="e">
        <f t="shared" si="41"/>
        <v>#N/A</v>
      </c>
      <c r="L222" t="e">
        <f t="shared" si="42"/>
        <v>#N/A</v>
      </c>
      <c r="M222">
        <f t="shared" si="43"/>
        <v>-4.572147136613661</v>
      </c>
      <c r="N222">
        <f t="shared" si="44"/>
        <v>-6.5560797393560497</v>
      </c>
      <c r="O222">
        <f t="shared" si="45"/>
        <v>-5.7209873897003263</v>
      </c>
      <c r="P222">
        <f t="shared" si="46"/>
        <v>0.15273102468688649</v>
      </c>
      <c r="Q222" cm="1">
        <f t="array" ref="Q222">_xlfn.LET(_xlpm.y, P222:P1220, _xlpm.x, O222:O1220, _xlpm.keep, ISNUMBER(_xlpm.y)*ISNUMBER(_xlpm.x), SLOPE(_xlfn._xlws.FILTER(_xlpm.y, _xlpm.keep), _xlfn._xlws.FILTER(_xlpm.x, _xlpm.keep)))</f>
        <v>-0.37418776392429032</v>
      </c>
      <c r="R222" cm="1">
        <f t="array" ref="R222">_xlfn.LET(_xlpm.y, P222:P1220, _xlpm.x, O222:O1220, _xlpm.keep, ISNUMBER(_xlpm.y)*ISNUMBER(_xlpm.x), INTERCEPT(_xlfn._xlws.FILTER(_xlpm.y, _xlpm.keep), _xlfn._xlws.FILTER(_xlpm.x, _xlpm.keep)))</f>
        <v>-2.1600023242702542</v>
      </c>
      <c r="T222">
        <f t="shared" si="47"/>
        <v>3.9063017120231081E-2</v>
      </c>
      <c r="U222">
        <f t="shared" si="48"/>
        <v>0.1136680075666554</v>
      </c>
    </row>
    <row r="223" spans="1:21" x14ac:dyDescent="0.2">
      <c r="A223" s="10" t="s">
        <v>121</v>
      </c>
      <c r="B223" s="10">
        <v>583.63</v>
      </c>
      <c r="C223" s="10">
        <v>586.59</v>
      </c>
      <c r="D223">
        <f t="shared" si="39"/>
        <v>-5.7209873897003263</v>
      </c>
      <c r="E223">
        <f t="shared" si="36"/>
        <v>-5.5674274558301891</v>
      </c>
      <c r="F223">
        <f t="shared" si="37"/>
        <v>0.49636214046732957</v>
      </c>
      <c r="G223">
        <f t="shared" si="38"/>
        <v>-0.30937076249521994</v>
      </c>
      <c r="J223" t="e">
        <f t="shared" si="40"/>
        <v>#N/A</v>
      </c>
      <c r="K223" t="e">
        <f t="shared" si="41"/>
        <v>#N/A</v>
      </c>
      <c r="L223" t="e">
        <f t="shared" si="42"/>
        <v>#N/A</v>
      </c>
      <c r="M223">
        <f t="shared" si="43"/>
        <v>-4.5747031748955296</v>
      </c>
      <c r="N223">
        <f t="shared" si="44"/>
        <v>-6.5601517367648485</v>
      </c>
      <c r="O223">
        <f t="shared" si="45"/>
        <v>-5.6361525885645278</v>
      </c>
      <c r="P223">
        <f t="shared" si="46"/>
        <v>-8.4834801135798443E-2</v>
      </c>
      <c r="Q223" cm="1">
        <f t="array" ref="Q223">_xlfn.LET(_xlpm.y, P223:P1221, _xlpm.x, O223:O1221, _xlpm.keep, ISNUMBER(_xlpm.y)*ISNUMBER(_xlpm.x), SLOPE(_xlfn._xlws.FILTER(_xlpm.y, _xlpm.keep), _xlfn._xlws.FILTER(_xlpm.x, _xlpm.keep)))</f>
        <v>-0.3745557988813894</v>
      </c>
      <c r="R223" cm="1">
        <f t="array" ref="R223">_xlfn.LET(_xlpm.y, P223:P1221, _xlpm.x, O223:O1221, _xlpm.keep, ISNUMBER(_xlpm.y)*ISNUMBER(_xlpm.x), INTERCEPT(_xlfn._xlws.FILTER(_xlpm.y, _xlpm.keep), _xlfn._xlws.FILTER(_xlpm.x, _xlpm.keep)))</f>
        <v>-2.1680484735407699</v>
      </c>
      <c r="T223">
        <f t="shared" si="47"/>
        <v>8.5491108700539442E-3</v>
      </c>
      <c r="U223">
        <f t="shared" si="48"/>
        <v>-9.3383912005852387E-2</v>
      </c>
    </row>
    <row r="224" spans="1:21" x14ac:dyDescent="0.2">
      <c r="A224" s="10" t="s">
        <v>122</v>
      </c>
      <c r="B224" s="10">
        <v>584.59</v>
      </c>
      <c r="C224" s="10">
        <v>587.46</v>
      </c>
      <c r="D224">
        <f t="shared" si="39"/>
        <v>-5.6361525885645278</v>
      </c>
      <c r="E224">
        <f t="shared" si="36"/>
        <v>-5.5648856392810009</v>
      </c>
      <c r="F224">
        <f t="shared" si="37"/>
        <v>0.49559992836090144</v>
      </c>
      <c r="G224">
        <f t="shared" si="38"/>
        <v>-0.14379935348099879</v>
      </c>
      <c r="J224" t="e">
        <f t="shared" si="40"/>
        <v>#N/A</v>
      </c>
      <c r="K224" t="e">
        <f t="shared" si="41"/>
        <v>#N/A</v>
      </c>
      <c r="L224" t="e">
        <f t="shared" si="42"/>
        <v>#N/A</v>
      </c>
      <c r="M224">
        <f t="shared" si="43"/>
        <v>-4.5736857825591981</v>
      </c>
      <c r="N224">
        <f t="shared" si="44"/>
        <v>-6.5560854960028037</v>
      </c>
      <c r="O224">
        <f t="shared" si="45"/>
        <v>-5.653031796047344</v>
      </c>
      <c r="P224">
        <f t="shared" si="46"/>
        <v>1.6879207482816128E-2</v>
      </c>
      <c r="Q224" cm="1">
        <f t="array" ref="Q224">_xlfn.LET(_xlpm.y, P224:P1222, _xlpm.x, O224:O1222, _xlpm.keep, ISNUMBER(_xlpm.y)*ISNUMBER(_xlpm.x), SLOPE(_xlfn._xlws.FILTER(_xlpm.y, _xlpm.keep), _xlfn._xlws.FILTER(_xlpm.x, _xlpm.keep)))</f>
        <v>-0.3742856003641763</v>
      </c>
      <c r="R224" cm="1">
        <f t="array" ref="R224">_xlfn.LET(_xlpm.y, P224:P1222, _xlpm.x, O224:O1222, _xlpm.keep, ISNUMBER(_xlpm.y)*ISNUMBER(_xlpm.x), INTERCEPT(_xlfn._xlws.FILTER(_xlpm.y, _xlpm.keep), _xlfn._xlws.FILTER(_xlpm.x, _xlpm.keep)))</f>
        <v>-2.165500533791918</v>
      </c>
      <c r="T224">
        <f t="shared" si="47"/>
        <v>1.4620328669969318E-2</v>
      </c>
      <c r="U224">
        <f t="shared" si="48"/>
        <v>2.2588788128468096E-3</v>
      </c>
    </row>
    <row r="225" spans="1:21" x14ac:dyDescent="0.2">
      <c r="A225" s="10" t="s">
        <v>123</v>
      </c>
      <c r="B225" s="10">
        <v>582.35</v>
      </c>
      <c r="C225" s="10">
        <v>585.25</v>
      </c>
      <c r="D225">
        <f t="shared" si="39"/>
        <v>-5.653031796047344</v>
      </c>
      <c r="E225">
        <f t="shared" si="36"/>
        <v>-5.5646918698516821</v>
      </c>
      <c r="F225">
        <f t="shared" si="37"/>
        <v>0.49556252964162451</v>
      </c>
      <c r="G225">
        <f t="shared" si="38"/>
        <v>-0.17826191633081417</v>
      </c>
      <c r="J225" t="e">
        <f t="shared" si="40"/>
        <v>#N/A</v>
      </c>
      <c r="K225" t="e">
        <f t="shared" si="41"/>
        <v>#N/A</v>
      </c>
      <c r="L225" t="e">
        <f t="shared" si="42"/>
        <v>#N/A</v>
      </c>
      <c r="M225">
        <f t="shared" si="43"/>
        <v>-4.5735668105684333</v>
      </c>
      <c r="N225">
        <f t="shared" si="44"/>
        <v>-6.5558169291349309</v>
      </c>
      <c r="O225">
        <f t="shared" si="45"/>
        <v>-5.5320225043154778</v>
      </c>
      <c r="P225">
        <f t="shared" si="46"/>
        <v>-0.12100929173186614</v>
      </c>
      <c r="Q225" cm="1">
        <f t="array" ref="Q225">_xlfn.LET(_xlpm.y, P225:P1223, _xlpm.x, O225:O1223, _xlpm.keep, ISNUMBER(_xlpm.y)*ISNUMBER(_xlpm.x), SLOPE(_xlfn._xlws.FILTER(_xlpm.y, _xlpm.keep), _xlfn._xlws.FILTER(_xlpm.x, _xlpm.keep)))</f>
        <v>-0.37485646945791434</v>
      </c>
      <c r="R225" cm="1">
        <f t="array" ref="R225">_xlfn.LET(_xlpm.y, P225:P1223, _xlpm.x, O225:O1223, _xlpm.keep, ISNUMBER(_xlpm.y)*ISNUMBER(_xlpm.x), INTERCEPT(_xlfn._xlws.FILTER(_xlpm.y, _xlpm.keep), _xlfn._xlws.FILTER(_xlpm.x, _xlpm.keep)))</f>
        <v>-2.1712492354863211</v>
      </c>
      <c r="T225">
        <f t="shared" si="47"/>
        <v>-2.8905042214036669E-2</v>
      </c>
      <c r="U225">
        <f t="shared" si="48"/>
        <v>-9.2104249517829473E-2</v>
      </c>
    </row>
    <row r="226" spans="1:21" x14ac:dyDescent="0.2">
      <c r="A226" s="10" t="s">
        <v>124</v>
      </c>
      <c r="B226" s="10">
        <v>582.29999999999995</v>
      </c>
      <c r="C226" s="10">
        <v>585.08000000000004</v>
      </c>
      <c r="D226">
        <f t="shared" si="39"/>
        <v>-5.5320225043154778</v>
      </c>
      <c r="E226">
        <f t="shared" si="36"/>
        <v>-5.5643674420336344</v>
      </c>
      <c r="F226">
        <f t="shared" si="37"/>
        <v>0.49557769167968801</v>
      </c>
      <c r="G226">
        <f t="shared" si="38"/>
        <v>6.5267138253395099E-2</v>
      </c>
      <c r="J226" t="e">
        <f t="shared" si="40"/>
        <v>#N/A</v>
      </c>
      <c r="K226" t="e">
        <f t="shared" si="41"/>
        <v>#N/A</v>
      </c>
      <c r="L226" t="e">
        <f t="shared" si="42"/>
        <v>#N/A</v>
      </c>
      <c r="M226">
        <f t="shared" si="43"/>
        <v>-4.5732120586742582</v>
      </c>
      <c r="N226">
        <f t="shared" si="44"/>
        <v>-6.5555228253930107</v>
      </c>
      <c r="O226">
        <f t="shared" si="45"/>
        <v>-5.4466456479265162</v>
      </c>
      <c r="P226">
        <f t="shared" si="46"/>
        <v>-8.5376856388961642E-2</v>
      </c>
      <c r="Q226" cm="1">
        <f t="array" ref="Q226">_xlfn.LET(_xlpm.y, P226:P1224, _xlpm.x, O226:O1224, _xlpm.keep, ISNUMBER(_xlpm.y)*ISNUMBER(_xlpm.x), SLOPE(_xlfn._xlws.FILTER(_xlpm.y, _xlpm.keep), _xlfn._xlws.FILTER(_xlpm.x, _xlpm.keep)))</f>
        <v>-0.37439371619441342</v>
      </c>
      <c r="R226" cm="1">
        <f t="array" ref="R226">_xlfn.LET(_xlpm.y, P226:P1224, _xlpm.x, O226:O1224, _xlpm.keep, ISNUMBER(_xlpm.y)*ISNUMBER(_xlpm.x), INTERCEPT(_xlfn._xlws.FILTER(_xlpm.y, _xlpm.keep), _xlfn._xlws.FILTER(_xlpm.x, _xlpm.keep)))</f>
        <v>-2.1676799084909928</v>
      </c>
      <c r="T226">
        <f t="shared" si="47"/>
        <v>-5.9613918252036768E-2</v>
      </c>
      <c r="U226">
        <f t="shared" si="48"/>
        <v>-2.5762938136924873E-2</v>
      </c>
    </row>
    <row r="227" spans="1:21" x14ac:dyDescent="0.2">
      <c r="A227" s="10" t="s">
        <v>125</v>
      </c>
      <c r="B227" s="10">
        <v>579.78</v>
      </c>
      <c r="C227" s="10">
        <v>582.49</v>
      </c>
      <c r="D227">
        <f t="shared" si="39"/>
        <v>-5.4466456479265162</v>
      </c>
      <c r="E227">
        <f t="shared" si="36"/>
        <v>-5.5628668829133199</v>
      </c>
      <c r="F227">
        <f t="shared" si="37"/>
        <v>0.49579920659023957</v>
      </c>
      <c r="G227">
        <f t="shared" si="38"/>
        <v>0.23441190191910982</v>
      </c>
      <c r="J227" t="e">
        <f t="shared" si="40"/>
        <v>#N/A</v>
      </c>
      <c r="K227" t="e">
        <f t="shared" si="41"/>
        <v>#N/A</v>
      </c>
      <c r="L227" t="e">
        <f t="shared" si="42"/>
        <v>#N/A</v>
      </c>
      <c r="M227">
        <f t="shared" si="43"/>
        <v>-4.571268469732841</v>
      </c>
      <c r="N227">
        <f t="shared" si="44"/>
        <v>-6.5544652960937988</v>
      </c>
      <c r="O227">
        <f t="shared" si="45"/>
        <v>-5.5943121154059554</v>
      </c>
      <c r="P227">
        <f t="shared" si="46"/>
        <v>0.14766646747943923</v>
      </c>
      <c r="Q227" cm="1">
        <f t="array" ref="Q227">_xlfn.LET(_xlpm.y, P227:P1225, _xlpm.x, O227:O1225, _xlpm.keep, ISNUMBER(_xlpm.y)*ISNUMBER(_xlpm.x), SLOPE(_xlfn._xlws.FILTER(_xlpm.y, _xlpm.keep), _xlfn._xlws.FILTER(_xlpm.x, _xlpm.keep)))</f>
        <v>-0.37561633919987292</v>
      </c>
      <c r="R227" cm="1">
        <f t="array" ref="R227">_xlfn.LET(_xlpm.y, P227:P1225, _xlpm.x, O227:O1225, _xlpm.keep, ISNUMBER(_xlpm.y)*ISNUMBER(_xlpm.x), INTERCEPT(_xlfn._xlws.FILTER(_xlpm.y, _xlpm.keep), _xlfn._xlws.FILTER(_xlpm.x, _xlpm.keep)))</f>
        <v>-2.1764648249229057</v>
      </c>
      <c r="T227">
        <f t="shared" si="47"/>
        <v>-6.5003294342860229E-3</v>
      </c>
      <c r="U227">
        <f t="shared" si="48"/>
        <v>0.15416679691372526</v>
      </c>
    </row>
    <row r="228" spans="1:21" x14ac:dyDescent="0.2">
      <c r="A228" s="10" t="s">
        <v>126</v>
      </c>
      <c r="B228" s="10">
        <v>584.32000000000005</v>
      </c>
      <c r="C228" s="10">
        <v>587.15</v>
      </c>
      <c r="D228">
        <f t="shared" si="39"/>
        <v>-5.5943121154059554</v>
      </c>
      <c r="E228">
        <f t="shared" si="36"/>
        <v>-5.5630782058953345</v>
      </c>
      <c r="F228">
        <f t="shared" si="37"/>
        <v>0.49581004269878393</v>
      </c>
      <c r="G228">
        <f t="shared" si="38"/>
        <v>-6.2995717756358968E-2</v>
      </c>
      <c r="J228" t="e">
        <f t="shared" si="40"/>
        <v>#N/A</v>
      </c>
      <c r="K228" t="e">
        <f t="shared" si="41"/>
        <v>#N/A</v>
      </c>
      <c r="L228" t="e">
        <f t="shared" si="42"/>
        <v>#N/A</v>
      </c>
      <c r="M228">
        <f t="shared" si="43"/>
        <v>-4.5714581204977662</v>
      </c>
      <c r="N228">
        <f t="shared" si="44"/>
        <v>-6.5546982912929028</v>
      </c>
      <c r="O228">
        <f t="shared" si="45"/>
        <v>-5.5058144665000555</v>
      </c>
      <c r="P228">
        <f t="shared" si="46"/>
        <v>-8.849764890589995E-2</v>
      </c>
      <c r="Q228" cm="1">
        <f t="array" ref="Q228">_xlfn.LET(_xlpm.y, P228:P1226, _xlpm.x, O228:O1226, _xlpm.keep, ISNUMBER(_xlpm.y)*ISNUMBER(_xlpm.x), SLOPE(_xlfn._xlws.FILTER(_xlpm.y, _xlpm.keep), _xlfn._xlws.FILTER(_xlpm.x, _xlpm.keep)))</f>
        <v>-0.37924705573745082</v>
      </c>
      <c r="R228" cm="1">
        <f t="array" ref="R228">_xlfn.LET(_xlpm.y, P228:P1226, _xlpm.x, O228:O1226, _xlpm.keep, ISNUMBER(_xlpm.y)*ISNUMBER(_xlpm.x), INTERCEPT(_xlfn._xlws.FILTER(_xlpm.y, _xlpm.keep), _xlfn._xlws.FILTER(_xlpm.x, _xlpm.keep)))</f>
        <v>-2.2067427620462214</v>
      </c>
      <c r="T228">
        <f t="shared" si="47"/>
        <v>-3.833171143697478E-2</v>
      </c>
      <c r="U228">
        <f t="shared" si="48"/>
        <v>-5.016593746892517E-2</v>
      </c>
    </row>
    <row r="229" spans="1:21" x14ac:dyDescent="0.2">
      <c r="A229" s="9">
        <v>45606</v>
      </c>
      <c r="B229" s="10">
        <v>579.58000000000004</v>
      </c>
      <c r="C229" s="10">
        <v>582.35</v>
      </c>
      <c r="D229">
        <f t="shared" si="39"/>
        <v>-5.5058144665000555</v>
      </c>
      <c r="E229">
        <f t="shared" si="36"/>
        <v>-5.5632712028910474</v>
      </c>
      <c r="F229">
        <f t="shared" si="37"/>
        <v>0.49578504386275318</v>
      </c>
      <c r="G229">
        <f t="shared" si="38"/>
        <v>0.11589041884631257</v>
      </c>
      <c r="J229" t="e">
        <f t="shared" si="40"/>
        <v>#N/A</v>
      </c>
      <c r="K229" t="e">
        <f t="shared" si="41"/>
        <v>#N/A</v>
      </c>
      <c r="L229" t="e">
        <f t="shared" si="42"/>
        <v>#N/A</v>
      </c>
      <c r="M229">
        <f t="shared" si="43"/>
        <v>-4.5717011151655411</v>
      </c>
      <c r="N229">
        <f t="shared" si="44"/>
        <v>-6.5548412906165536</v>
      </c>
      <c r="O229">
        <f t="shared" si="45"/>
        <v>-5.4149161906358358</v>
      </c>
      <c r="P229">
        <f t="shared" si="46"/>
        <v>-9.0898275864219613E-2</v>
      </c>
      <c r="Q229" cm="1">
        <f t="array" ref="Q229">_xlfn.LET(_xlpm.y, P229:P1227, _xlpm.x, O229:O1227, _xlpm.keep, ISNUMBER(_xlpm.y)*ISNUMBER(_xlpm.x), SLOPE(_xlfn._xlws.FILTER(_xlpm.y, _xlpm.keep), _xlfn._xlws.FILTER(_xlpm.x, _xlpm.keep)))</f>
        <v>-0.38000705657410394</v>
      </c>
      <c r="R229" cm="1">
        <f t="array" ref="R229">_xlfn.LET(_xlpm.y, P229:P1227, _xlpm.x, O229:O1227, _xlpm.keep, ISNUMBER(_xlpm.y)*ISNUMBER(_xlpm.x), INTERCEPT(_xlfn._xlws.FILTER(_xlpm.y, _xlpm.keep), _xlfn._xlws.FILTER(_xlpm.x, _xlpm.keep)))</f>
        <v>-2.2124586839533245</v>
      </c>
      <c r="T229">
        <f t="shared" si="47"/>
        <v>-7.1026565799674701E-2</v>
      </c>
      <c r="U229">
        <f t="shared" si="48"/>
        <v>-1.9871710064544912E-2</v>
      </c>
    </row>
    <row r="230" spans="1:21" x14ac:dyDescent="0.2">
      <c r="A230" s="9">
        <v>45575</v>
      </c>
      <c r="B230" s="10">
        <v>576.13</v>
      </c>
      <c r="C230" s="10">
        <v>578.83000000000004</v>
      </c>
      <c r="D230">
        <f t="shared" si="39"/>
        <v>-5.4149161906358358</v>
      </c>
      <c r="E230">
        <f t="shared" si="36"/>
        <v>-5.5580105777276403</v>
      </c>
      <c r="F230">
        <f t="shared" si="37"/>
        <v>0.49565452529723264</v>
      </c>
      <c r="G230">
        <f t="shared" si="38"/>
        <v>0.28869783243882224</v>
      </c>
      <c r="J230" t="e">
        <f t="shared" si="40"/>
        <v>#N/A</v>
      </c>
      <c r="K230" t="e">
        <f t="shared" si="41"/>
        <v>#N/A</v>
      </c>
      <c r="L230" t="e">
        <f t="shared" si="42"/>
        <v>#N/A</v>
      </c>
      <c r="M230">
        <f t="shared" si="43"/>
        <v>-4.5667015271331746</v>
      </c>
      <c r="N230">
        <f t="shared" si="44"/>
        <v>-6.549319628322106</v>
      </c>
      <c r="O230">
        <f t="shared" si="45"/>
        <v>-5.4309719410283606</v>
      </c>
      <c r="P230">
        <f t="shared" si="46"/>
        <v>1.6055750392524715E-2</v>
      </c>
      <c r="Q230" cm="1">
        <f t="array" ref="Q230">_xlfn.LET(_xlpm.y, P230:P1228, _xlpm.x, O230:O1228, _xlpm.keep, ISNUMBER(_xlpm.y)*ISNUMBER(_xlpm.x), SLOPE(_xlfn._xlws.FILTER(_xlpm.y, _xlpm.keep), _xlfn._xlws.FILTER(_xlpm.x, _xlpm.keep)))</f>
        <v>-0.38224710446223131</v>
      </c>
      <c r="R230" cm="1">
        <f t="array" ref="R230">_xlfn.LET(_xlpm.y, P230:P1228, _xlpm.x, O230:O1228, _xlpm.keep, ISNUMBER(_xlpm.y)*ISNUMBER(_xlpm.x), INTERCEPT(_xlfn._xlws.FILTER(_xlpm.y, _xlpm.keep), _xlfn._xlws.FILTER(_xlpm.x, _xlpm.keep)))</f>
        <v>-2.2283793515035728</v>
      </c>
      <c r="T230">
        <f t="shared" si="47"/>
        <v>-6.5251534141741008E-2</v>
      </c>
      <c r="U230">
        <f t="shared" si="48"/>
        <v>8.1307284534265722E-2</v>
      </c>
    </row>
    <row r="231" spans="1:21" x14ac:dyDescent="0.2">
      <c r="A231" s="9">
        <v>45545</v>
      </c>
      <c r="B231" s="10">
        <v>577.14</v>
      </c>
      <c r="C231" s="10">
        <v>579.85</v>
      </c>
      <c r="D231">
        <f t="shared" si="39"/>
        <v>-5.4309719410283606</v>
      </c>
      <c r="E231">
        <f t="shared" si="36"/>
        <v>-5.5523516137612736</v>
      </c>
      <c r="F231">
        <f t="shared" si="37"/>
        <v>0.49512526356653724</v>
      </c>
      <c r="G231">
        <f t="shared" si="38"/>
        <v>0.24514942311482657</v>
      </c>
      <c r="J231" t="e">
        <f t="shared" si="40"/>
        <v>#N/A</v>
      </c>
      <c r="K231" t="e">
        <f t="shared" si="41"/>
        <v>#N/A</v>
      </c>
      <c r="L231" t="e">
        <f t="shared" si="42"/>
        <v>#N/A</v>
      </c>
      <c r="M231">
        <f t="shared" si="43"/>
        <v>-4.562101086628199</v>
      </c>
      <c r="N231">
        <f t="shared" si="44"/>
        <v>-6.5426021408943482</v>
      </c>
      <c r="O231">
        <f t="shared" si="45"/>
        <v>-5.4677582311903734</v>
      </c>
      <c r="P231">
        <f t="shared" si="46"/>
        <v>3.6786290162012847E-2</v>
      </c>
      <c r="Q231" cm="1">
        <f t="array" ref="Q231">_xlfn.LET(_xlpm.y, P231:P1229, _xlpm.x, O231:O1229, _xlpm.keep, ISNUMBER(_xlpm.y)*ISNUMBER(_xlpm.x), SLOPE(_xlfn._xlws.FILTER(_xlpm.y, _xlpm.keep), _xlfn._xlws.FILTER(_xlpm.x, _xlpm.keep)))</f>
        <v>-0.38826850275952207</v>
      </c>
      <c r="R231" cm="1">
        <f t="array" ref="R231">_xlfn.LET(_xlpm.y, P231:P1229, _xlpm.x, O231:O1229, _xlpm.keep, ISNUMBER(_xlpm.y)*ISNUMBER(_xlpm.x), INTERCEPT(_xlfn._xlws.FILTER(_xlpm.y, _xlpm.keep), _xlfn._xlws.FILTER(_xlpm.x, _xlpm.keep)))</f>
        <v>-2.2715042946059385</v>
      </c>
      <c r="T231">
        <f t="shared" si="47"/>
        <v>-5.2020013654074049E-2</v>
      </c>
      <c r="U231">
        <f t="shared" si="48"/>
        <v>8.8806303816086896E-2</v>
      </c>
    </row>
    <row r="232" spans="1:21" x14ac:dyDescent="0.2">
      <c r="A232" s="9">
        <v>45514</v>
      </c>
      <c r="B232" s="10">
        <v>573.16999999999996</v>
      </c>
      <c r="C232" s="10">
        <v>575.94000000000005</v>
      </c>
      <c r="D232">
        <f t="shared" si="39"/>
        <v>-5.4677582311903734</v>
      </c>
      <c r="E232">
        <f t="shared" si="36"/>
        <v>-5.5523375474242149</v>
      </c>
      <c r="F232">
        <f t="shared" si="37"/>
        <v>0.49512769516761473</v>
      </c>
      <c r="G232">
        <f t="shared" si="38"/>
        <v>0.17082323824606302</v>
      </c>
      <c r="J232" t="e">
        <f t="shared" si="40"/>
        <v>#N/A</v>
      </c>
      <c r="K232" t="e">
        <f t="shared" si="41"/>
        <v>#N/A</v>
      </c>
      <c r="L232" t="e">
        <f t="shared" si="42"/>
        <v>#N/A</v>
      </c>
      <c r="M232">
        <f t="shared" si="43"/>
        <v>-4.5620821570889856</v>
      </c>
      <c r="N232">
        <f t="shared" si="44"/>
        <v>-6.5425929377594443</v>
      </c>
      <c r="O232">
        <f t="shared" si="45"/>
        <v>-5.3956390060693593</v>
      </c>
      <c r="P232">
        <f t="shared" si="46"/>
        <v>-7.2119225121014097E-2</v>
      </c>
      <c r="Q232" cm="1">
        <f t="array" ref="Q232">_xlfn.LET(_xlpm.y, P232:P1230, _xlpm.x, O232:O1230, _xlpm.keep, ISNUMBER(_xlpm.y)*ISNUMBER(_xlpm.x), SLOPE(_xlfn._xlws.FILTER(_xlpm.y, _xlpm.keep), _xlfn._xlws.FILTER(_xlpm.x, _xlpm.keep)))</f>
        <v>-0.39466123856686158</v>
      </c>
      <c r="R232" cm="1">
        <f t="array" ref="R232">_xlfn.LET(_xlpm.y, P232:P1230, _xlpm.x, O232:O1230, _xlpm.keep, ISNUMBER(_xlpm.y)*ISNUMBER(_xlpm.x), INTERCEPT(_xlfn._xlws.FILTER(_xlpm.y, _xlpm.keep), _xlfn._xlws.FILTER(_xlpm.x, _xlpm.keep)))</f>
        <v>-2.3181543382040313</v>
      </c>
      <c r="T232">
        <f t="shared" si="47"/>
        <v>-7.7960302836286077E-2</v>
      </c>
      <c r="U232">
        <f t="shared" si="48"/>
        <v>5.8410777152719806E-3</v>
      </c>
    </row>
    <row r="233" spans="1:21" x14ac:dyDescent="0.2">
      <c r="A233" s="9">
        <v>45483</v>
      </c>
      <c r="B233" s="10">
        <v>567.79999999999995</v>
      </c>
      <c r="C233" s="10">
        <v>570.53</v>
      </c>
      <c r="D233">
        <f t="shared" si="39"/>
        <v>-5.3956390060693593</v>
      </c>
      <c r="E233">
        <f t="shared" si="36"/>
        <v>-5.549329977217659</v>
      </c>
      <c r="F233">
        <f t="shared" si="37"/>
        <v>0.49552885648654799</v>
      </c>
      <c r="G233">
        <f t="shared" si="38"/>
        <v>0.31015544127544037</v>
      </c>
      <c r="J233" t="e">
        <f t="shared" si="40"/>
        <v>#N/A</v>
      </c>
      <c r="K233" t="e">
        <f t="shared" si="41"/>
        <v>#N/A</v>
      </c>
      <c r="L233" t="e">
        <f t="shared" si="42"/>
        <v>#N/A</v>
      </c>
      <c r="M233">
        <f t="shared" si="43"/>
        <v>-4.5582722642445628</v>
      </c>
      <c r="N233">
        <f t="shared" si="44"/>
        <v>-6.5403876901907552</v>
      </c>
      <c r="O233">
        <f t="shared" si="45"/>
        <v>-5.4062739786431848</v>
      </c>
      <c r="P233">
        <f t="shared" si="46"/>
        <v>1.0634972573825507E-2</v>
      </c>
      <c r="Q233" cm="1">
        <f t="array" ref="Q233">_xlfn.LET(_xlpm.y, P233:P1231, _xlpm.x, O233:O1231, _xlpm.keep, ISNUMBER(_xlpm.y)*ISNUMBER(_xlpm.x), SLOPE(_xlfn._xlws.FILTER(_xlpm.y, _xlpm.keep), _xlfn._xlws.FILTER(_xlpm.x, _xlpm.keep)))</f>
        <v>-0.39979795740443891</v>
      </c>
      <c r="R233" cm="1">
        <f t="array" ref="R233">_xlfn.LET(_xlpm.y, P233:P1231, _xlpm.x, O233:O1231, _xlpm.keep, ISNUMBER(_xlpm.y)*ISNUMBER(_xlpm.x), INTERCEPT(_xlfn._xlws.FILTER(_xlpm.y, _xlpm.keep), _xlfn._xlws.FILTER(_xlpm.x, _xlpm.keep)))</f>
        <v>-2.3544511577380258</v>
      </c>
      <c r="T233">
        <f t="shared" si="47"/>
        <v>-7.413505008922705E-2</v>
      </c>
      <c r="U233">
        <f t="shared" si="48"/>
        <v>8.4770022663052558E-2</v>
      </c>
    </row>
    <row r="234" spans="1:21" x14ac:dyDescent="0.2">
      <c r="A234" s="9">
        <v>45392</v>
      </c>
      <c r="B234" s="10">
        <v>572.98</v>
      </c>
      <c r="C234" s="10">
        <v>575.69000000000005</v>
      </c>
      <c r="D234">
        <f t="shared" si="39"/>
        <v>-5.4062739786431848</v>
      </c>
      <c r="E234">
        <f t="shared" si="36"/>
        <v>-5.5498779478451352</v>
      </c>
      <c r="F234">
        <f t="shared" si="37"/>
        <v>0.49534915191694445</v>
      </c>
      <c r="G234">
        <f t="shared" si="38"/>
        <v>0.28990454237424146</v>
      </c>
      <c r="J234" t="e">
        <f t="shared" si="40"/>
        <v>#N/A</v>
      </c>
      <c r="K234" t="e">
        <f t="shared" si="41"/>
        <v>#N/A</v>
      </c>
      <c r="L234" t="e">
        <f t="shared" si="42"/>
        <v>#N/A</v>
      </c>
      <c r="M234">
        <f t="shared" si="43"/>
        <v>-4.5591796440112464</v>
      </c>
      <c r="N234">
        <f t="shared" si="44"/>
        <v>-6.540576251679024</v>
      </c>
      <c r="O234">
        <f t="shared" si="45"/>
        <v>-5.3555202658654935</v>
      </c>
      <c r="P234">
        <f t="shared" si="46"/>
        <v>-5.0753712777691362E-2</v>
      </c>
      <c r="Q234" cm="1">
        <f t="array" ref="Q234">_xlfn.LET(_xlpm.y, P234:P1232, _xlpm.x, O234:O1232, _xlpm.keep, ISNUMBER(_xlpm.y)*ISNUMBER(_xlpm.x), SLOPE(_xlfn._xlws.FILTER(_xlpm.y, _xlpm.keep), _xlfn._xlws.FILTER(_xlpm.x, _xlpm.keep)))</f>
        <v>-0.40925858196476494</v>
      </c>
      <c r="R234" cm="1">
        <f t="array" ref="R234">_xlfn.LET(_xlpm.y, P234:P1232, _xlpm.x, O234:O1232, _xlpm.keep, ISNUMBER(_xlpm.y)*ISNUMBER(_xlpm.x), INTERCEPT(_xlfn._xlws.FILTER(_xlpm.y, _xlpm.keep), _xlfn._xlws.FILTER(_xlpm.x, _xlpm.keep)))</f>
        <v>-2.4215596284979242</v>
      </c>
      <c r="T234">
        <f t="shared" si="47"/>
        <v>-9.2390459576989548E-2</v>
      </c>
      <c r="U234">
        <f t="shared" si="48"/>
        <v>4.1636746799298185E-2</v>
      </c>
    </row>
    <row r="235" spans="1:21" x14ac:dyDescent="0.2">
      <c r="A235" s="9">
        <v>45361</v>
      </c>
      <c r="B235" s="10">
        <v>567.82000000000005</v>
      </c>
      <c r="C235" s="10">
        <v>570.51</v>
      </c>
      <c r="D235">
        <f t="shared" si="39"/>
        <v>-5.3555202658654935</v>
      </c>
      <c r="E235">
        <f t="shared" si="36"/>
        <v>-5.546685771202414</v>
      </c>
      <c r="F235">
        <f t="shared" si="37"/>
        <v>0.49598441187619091</v>
      </c>
      <c r="G235">
        <f t="shared" si="38"/>
        <v>0.38542643833056561</v>
      </c>
      <c r="J235" t="e">
        <f t="shared" si="40"/>
        <v>#N/A</v>
      </c>
      <c r="K235" t="e">
        <f t="shared" si="41"/>
        <v>#N/A</v>
      </c>
      <c r="L235" t="e">
        <f t="shared" si="42"/>
        <v>#N/A</v>
      </c>
      <c r="M235">
        <f t="shared" si="43"/>
        <v>-4.5547169474500322</v>
      </c>
      <c r="N235">
        <f t="shared" si="44"/>
        <v>-6.5386545949547958</v>
      </c>
      <c r="O235">
        <f t="shared" si="45"/>
        <v>-5.4119916069712417</v>
      </c>
      <c r="P235">
        <f t="shared" si="46"/>
        <v>5.6471341105748252E-2</v>
      </c>
      <c r="Q235" cm="1">
        <f t="array" ref="Q235">_xlfn.LET(_xlpm.y, P235:P1233, _xlpm.x, O235:O1233, _xlpm.keep, ISNUMBER(_xlpm.y)*ISNUMBER(_xlpm.x), SLOPE(_xlfn._xlws.FILTER(_xlpm.y, _xlpm.keep), _xlfn._xlws.FILTER(_xlpm.x, _xlpm.keep)))</f>
        <v>-0.41926718386266199</v>
      </c>
      <c r="R235" cm="1">
        <f t="array" ref="R235">_xlfn.LET(_xlpm.y, P235:P1233, _xlpm.x, O235:O1233, _xlpm.keep, ISNUMBER(_xlpm.y)*ISNUMBER(_xlpm.x), INTERCEPT(_xlfn._xlws.FILTER(_xlpm.y, _xlpm.keep), _xlfn._xlws.FILTER(_xlpm.x, _xlpm.keep)))</f>
        <v>-2.4914340795593146</v>
      </c>
      <c r="T235">
        <f t="shared" si="47"/>
        <v>-7.2078498150165871E-2</v>
      </c>
      <c r="U235">
        <f t="shared" si="48"/>
        <v>0.12854983925591412</v>
      </c>
    </row>
    <row r="236" spans="1:21" x14ac:dyDescent="0.2">
      <c r="A236" s="9">
        <v>45332</v>
      </c>
      <c r="B236" s="10">
        <v>568.86</v>
      </c>
      <c r="C236" s="10">
        <v>571.6</v>
      </c>
      <c r="D236">
        <f t="shared" si="39"/>
        <v>-5.4119916069712417</v>
      </c>
      <c r="E236">
        <f t="shared" si="36"/>
        <v>-5.5477866599658512</v>
      </c>
      <c r="F236">
        <f t="shared" si="37"/>
        <v>0.49560444038419821</v>
      </c>
      <c r="G236">
        <f t="shared" si="38"/>
        <v>0.27399886266018847</v>
      </c>
      <c r="J236" t="e">
        <f t="shared" si="40"/>
        <v>#N/A</v>
      </c>
      <c r="K236" t="e">
        <f t="shared" si="41"/>
        <v>#N/A</v>
      </c>
      <c r="L236" t="e">
        <f t="shared" si="42"/>
        <v>#N/A</v>
      </c>
      <c r="M236">
        <f t="shared" si="43"/>
        <v>-4.5565777791974549</v>
      </c>
      <c r="N236">
        <f t="shared" si="44"/>
        <v>-6.5389955407342475</v>
      </c>
      <c r="O236">
        <f t="shared" si="45"/>
        <v>-5.420626094627778</v>
      </c>
      <c r="P236">
        <f t="shared" si="46"/>
        <v>8.6344876565362938E-3</v>
      </c>
      <c r="Q236" cm="1">
        <f t="array" ref="Q236">_xlfn.LET(_xlpm.y, P236:P1234, _xlpm.x, O236:O1234, _xlpm.keep, ISNUMBER(_xlpm.y)*ISNUMBER(_xlpm.x), SLOPE(_xlfn._xlws.FILTER(_xlpm.y, _xlpm.keep), _xlfn._xlws.FILTER(_xlpm.x, _xlpm.keep)))</f>
        <v>-0.43462656381445641</v>
      </c>
      <c r="R236" cm="1">
        <f t="array" ref="R236">_xlfn.LET(_xlpm.y, P236:P1234, _xlpm.x, O236:O1234, _xlpm.keep, ISNUMBER(_xlpm.y)*ISNUMBER(_xlpm.x), INTERCEPT(_xlfn._xlws.FILTER(_xlpm.y, _xlpm.keep), _xlfn._xlws.FILTER(_xlpm.x, _xlpm.keep)))</f>
        <v>-2.6004286459232504</v>
      </c>
      <c r="T236">
        <f t="shared" si="47"/>
        <v>-6.897279219762753E-2</v>
      </c>
      <c r="U236">
        <f t="shared" si="48"/>
        <v>7.7607279854163824E-2</v>
      </c>
    </row>
    <row r="237" spans="1:21" x14ac:dyDescent="0.2">
      <c r="A237" s="9">
        <v>45301</v>
      </c>
      <c r="B237" s="10">
        <v>568.62</v>
      </c>
      <c r="C237" s="10">
        <v>571.37</v>
      </c>
      <c r="D237">
        <f t="shared" si="39"/>
        <v>-5.420626094627778</v>
      </c>
      <c r="E237">
        <f t="shared" si="36"/>
        <v>-5.5448843227463254</v>
      </c>
      <c r="F237">
        <f t="shared" si="37"/>
        <v>0.4958344998780686</v>
      </c>
      <c r="G237">
        <f t="shared" si="38"/>
        <v>0.25060424022350986</v>
      </c>
      <c r="J237" t="e">
        <f t="shared" si="40"/>
        <v>#N/A</v>
      </c>
      <c r="K237" t="e">
        <f t="shared" si="41"/>
        <v>#N/A</v>
      </c>
      <c r="L237" t="e">
        <f t="shared" si="42"/>
        <v>#N/A</v>
      </c>
      <c r="M237">
        <f t="shared" si="43"/>
        <v>-4.5532153229901882</v>
      </c>
      <c r="N237">
        <f t="shared" si="44"/>
        <v>-6.5365533225024626</v>
      </c>
      <c r="O237">
        <f t="shared" si="45"/>
        <v>-5.7629828001564647</v>
      </c>
      <c r="P237">
        <f t="shared" si="46"/>
        <v>0.34235670552868669</v>
      </c>
      <c r="Q237" cm="1">
        <f t="array" ref="Q237">_xlfn.LET(_xlpm.y, P237:P1235, _xlpm.x, O237:O1235, _xlpm.keep, ISNUMBER(_xlpm.y)*ISNUMBER(_xlpm.x), SLOPE(_xlfn._xlws.FILTER(_xlpm.y, _xlpm.keep), _xlfn._xlws.FILTER(_xlpm.x, _xlpm.keep)))</f>
        <v>-0.44973790404196357</v>
      </c>
      <c r="R237" cm="1">
        <f t="array" ref="R237">_xlfn.LET(_xlpm.y, P237:P1235, _xlpm.x, O237:O1235, _xlpm.keep, ISNUMBER(_xlpm.y)*ISNUMBER(_xlpm.x), INTERCEPT(_xlfn._xlws.FILTER(_xlpm.y, _xlpm.keep), _xlfn._xlws.FILTER(_xlpm.x, _xlpm.keep)))</f>
        <v>-2.707936684938276</v>
      </c>
      <c r="T237">
        <f t="shared" si="47"/>
        <v>5.4168186230547644E-2</v>
      </c>
      <c r="U237">
        <f t="shared" si="48"/>
        <v>0.28818851929813905</v>
      </c>
    </row>
    <row r="238" spans="1:21" x14ac:dyDescent="0.2">
      <c r="A238" s="10" t="s">
        <v>127</v>
      </c>
      <c r="B238" s="10">
        <v>573.76</v>
      </c>
      <c r="C238" s="10">
        <v>576.82000000000005</v>
      </c>
      <c r="D238">
        <f t="shared" si="39"/>
        <v>-5.7629828001564647</v>
      </c>
      <c r="E238">
        <f t="shared" si="36"/>
        <v>-5.5421592350696987</v>
      </c>
      <c r="F238">
        <f t="shared" si="37"/>
        <v>0.49414811461896424</v>
      </c>
      <c r="G238">
        <f t="shared" si="38"/>
        <v>-0.44687727941053113</v>
      </c>
      <c r="J238" t="e">
        <f t="shared" si="40"/>
        <v>#N/A</v>
      </c>
      <c r="K238" t="e">
        <f t="shared" si="41"/>
        <v>#N/A</v>
      </c>
      <c r="L238" t="e">
        <f t="shared" si="42"/>
        <v>#N/A</v>
      </c>
      <c r="M238">
        <f t="shared" si="43"/>
        <v>-4.5538630058317704</v>
      </c>
      <c r="N238">
        <f t="shared" si="44"/>
        <v>-6.5304554643076269</v>
      </c>
      <c r="O238">
        <f t="shared" si="45"/>
        <v>-5.2866560221374357</v>
      </c>
      <c r="P238">
        <f t="shared" si="46"/>
        <v>-0.47632677801902901</v>
      </c>
      <c r="Q238" cm="1">
        <f t="array" ref="Q238">_xlfn.LET(_xlpm.y, P238:P1236, _xlpm.x, O238:O1236, _xlpm.keep, ISNUMBER(_xlpm.y)*ISNUMBER(_xlpm.x), SLOPE(_xlfn._xlws.FILTER(_xlpm.y, _xlpm.keep), _xlfn._xlws.FILTER(_xlpm.x, _xlpm.keep)))</f>
        <v>-0.46173996322366001</v>
      </c>
      <c r="R238" cm="1">
        <f t="array" ref="R238">_xlfn.LET(_xlpm.y, P238:P1236, _xlpm.x, O238:O1236, _xlpm.keep, ISNUMBER(_xlpm.y)*ISNUMBER(_xlpm.x), INTERCEPT(_xlfn._xlws.FILTER(_xlpm.y, _xlpm.keep), _xlfn._xlws.FILTER(_xlpm.x, _xlpm.keep)))</f>
        <v>-2.8128702675102599</v>
      </c>
      <c r="T238">
        <f t="shared" si="47"/>
        <v>-0.11715997690919422</v>
      </c>
      <c r="U238">
        <f t="shared" si="48"/>
        <v>-0.35916680110983479</v>
      </c>
    </row>
    <row r="239" spans="1:21" x14ac:dyDescent="0.2">
      <c r="A239" s="10" t="s">
        <v>128</v>
      </c>
      <c r="B239" s="10">
        <v>571.47</v>
      </c>
      <c r="C239" s="10">
        <v>574.07000000000005</v>
      </c>
      <c r="D239">
        <f t="shared" si="39"/>
        <v>-5.2866560221374357</v>
      </c>
      <c r="E239">
        <f t="shared" si="36"/>
        <v>-5.5339936462338928</v>
      </c>
      <c r="F239">
        <f t="shared" si="37"/>
        <v>0.49425653902006184</v>
      </c>
      <c r="G239">
        <f t="shared" si="38"/>
        <v>0.5004235747428678</v>
      </c>
      <c r="J239" t="e">
        <f t="shared" si="40"/>
        <v>#N/A</v>
      </c>
      <c r="K239" t="e">
        <f t="shared" si="41"/>
        <v>#N/A</v>
      </c>
      <c r="L239" t="e">
        <f t="shared" si="42"/>
        <v>#N/A</v>
      </c>
      <c r="M239">
        <f t="shared" si="43"/>
        <v>-4.5454805681937689</v>
      </c>
      <c r="N239">
        <f t="shared" si="44"/>
        <v>-6.5225067242740167</v>
      </c>
      <c r="O239">
        <f t="shared" si="45"/>
        <v>-5.5028305127337944</v>
      </c>
      <c r="P239">
        <f t="shared" si="46"/>
        <v>0.21617449059635874</v>
      </c>
      <c r="Q239" cm="1">
        <f t="array" ref="Q239">_xlfn.LET(_xlpm.y, P239:P1237, _xlpm.x, O239:O1237, _xlpm.keep, ISNUMBER(_xlpm.y)*ISNUMBER(_xlpm.x), SLOPE(_xlfn._xlws.FILTER(_xlpm.y, _xlpm.keep), _xlfn._xlws.FILTER(_xlpm.x, _xlpm.keep)))</f>
        <v>-0.45267457652484383</v>
      </c>
      <c r="R239" cm="1">
        <f t="array" ref="R239">_xlfn.LET(_xlpm.y, P239:P1237, _xlpm.x, O239:O1237, _xlpm.keep, ISNUMBER(_xlpm.y)*ISNUMBER(_xlpm.x), INTERCEPT(_xlfn._xlws.FILTER(_xlpm.y, _xlpm.keep), _xlfn._xlws.FILTER(_xlpm.x, _xlpm.keep)))</f>
        <v>-2.7497992348342413</v>
      </c>
      <c r="T239">
        <f t="shared" si="47"/>
        <v>-3.9404998393029578E-2</v>
      </c>
      <c r="U239">
        <f t="shared" si="48"/>
        <v>0.25557948898938831</v>
      </c>
    </row>
    <row r="240" spans="1:21" x14ac:dyDescent="0.2">
      <c r="A240" s="10" t="s">
        <v>129</v>
      </c>
      <c r="B240" s="10">
        <v>572.29999999999995</v>
      </c>
      <c r="C240" s="10">
        <v>575.11</v>
      </c>
      <c r="D240">
        <f t="shared" si="39"/>
        <v>-5.5028305127337944</v>
      </c>
      <c r="E240">
        <f t="shared" si="36"/>
        <v>-5.5426907741399152</v>
      </c>
      <c r="F240">
        <f t="shared" si="37"/>
        <v>0.48892334085546291</v>
      </c>
      <c r="G240">
        <f t="shared" si="38"/>
        <v>8.1526607701685433E-2</v>
      </c>
      <c r="J240" t="e">
        <f t="shared" si="40"/>
        <v>#N/A</v>
      </c>
      <c r="K240" t="e">
        <f t="shared" si="41"/>
        <v>#N/A</v>
      </c>
      <c r="L240" t="e">
        <f t="shared" si="42"/>
        <v>#N/A</v>
      </c>
      <c r="M240">
        <f t="shared" si="43"/>
        <v>-4.5648440924289897</v>
      </c>
      <c r="N240">
        <f t="shared" si="44"/>
        <v>-6.5205374558508407</v>
      </c>
      <c r="O240">
        <f t="shared" si="45"/>
        <v>-5.2982848377713481</v>
      </c>
      <c r="P240">
        <f t="shared" si="46"/>
        <v>-0.20454567496244636</v>
      </c>
      <c r="Q240" cm="1">
        <f t="array" ref="Q240">_xlfn.LET(_xlpm.y, P240:P1238, _xlpm.x, O240:O1238, _xlpm.keep, ISNUMBER(_xlpm.y)*ISNUMBER(_xlpm.x), SLOPE(_xlfn._xlws.FILTER(_xlpm.y, _xlpm.keep), _xlfn._xlws.FILTER(_xlpm.x, _xlpm.keep)))</f>
        <v>-0.48629556170747812</v>
      </c>
      <c r="R240" cm="1">
        <f t="array" ref="R240">_xlfn.LET(_xlpm.y, P240:P1238, _xlpm.x, O240:O1238, _xlpm.keep, ISNUMBER(_xlpm.y)*ISNUMBER(_xlpm.x), INTERCEPT(_xlfn._xlws.FILTER(_xlpm.y, _xlpm.keep), _xlfn._xlws.FILTER(_xlpm.x, _xlpm.keep)))</f>
        <v>-2.9950671189935987</v>
      </c>
      <c r="T240">
        <f t="shared" si="47"/>
        <v>-0.11297725254014934</v>
      </c>
      <c r="U240">
        <f t="shared" si="48"/>
        <v>-9.1568422422297013E-2</v>
      </c>
    </row>
    <row r="241" spans="1:21" x14ac:dyDescent="0.2">
      <c r="A241" s="10" t="s">
        <v>130</v>
      </c>
      <c r="B241" s="10">
        <v>570.04</v>
      </c>
      <c r="C241" s="10">
        <v>572.66</v>
      </c>
      <c r="D241">
        <f t="shared" si="39"/>
        <v>-5.2982848377713481</v>
      </c>
      <c r="E241">
        <f t="shared" si="36"/>
        <v>-5.5727886502336768</v>
      </c>
      <c r="F241">
        <f t="shared" si="37"/>
        <v>0.40974269226549964</v>
      </c>
      <c r="G241">
        <f t="shared" si="38"/>
        <v>0.66994193586364037</v>
      </c>
      <c r="J241" t="e">
        <f t="shared" si="40"/>
        <v>#N/A</v>
      </c>
      <c r="K241" t="e">
        <f t="shared" si="41"/>
        <v>#N/A</v>
      </c>
      <c r="L241" t="e">
        <f t="shared" si="42"/>
        <v>#N/A</v>
      </c>
      <c r="M241">
        <f t="shared" si="43"/>
        <v>-4.7533032657026775</v>
      </c>
      <c r="N241">
        <f t="shared" si="44"/>
        <v>-6.392274034764676</v>
      </c>
      <c r="O241">
        <f t="shared" si="45"/>
        <v>-7.6495987043489322</v>
      </c>
      <c r="P241">
        <f t="shared" si="46"/>
        <v>2.3513138665775841</v>
      </c>
      <c r="Q241" cm="1">
        <f t="array" ref="Q241">_xlfn.LET(_xlpm.y, P241:P1239, _xlpm.x, O241:O1239, _xlpm.keep, ISNUMBER(_xlpm.y)*ISNUMBER(_xlpm.x), SLOPE(_xlfn._xlws.FILTER(_xlpm.y, _xlpm.keep), _xlfn._xlws.FILTER(_xlpm.x, _xlpm.keep)))</f>
        <v>-0.51034358777717415</v>
      </c>
      <c r="R241" cm="1">
        <f t="array" ref="R241">_xlfn.LET(_xlpm.y, P241:P1239, _xlpm.x, O241:O1239, _xlpm.keep, ISNUMBER(_xlpm.y)*ISNUMBER(_xlpm.x), INTERCEPT(_xlfn._xlws.FILTER(_xlpm.y, _xlpm.keep), _xlfn._xlws.FILTER(_xlpm.x, _xlpm.keep)))</f>
        <v>-3.1634329551040685</v>
      </c>
      <c r="T241">
        <f t="shared" si="47"/>
        <v>0.732757869472346</v>
      </c>
      <c r="U241">
        <f t="shared" si="48"/>
        <v>1.6185559971052381</v>
      </c>
    </row>
    <row r="242" spans="1:21" x14ac:dyDescent="0.2">
      <c r="A242" s="10" t="s">
        <v>131</v>
      </c>
      <c r="B242" s="10">
        <v>571.29999999999995</v>
      </c>
      <c r="C242" s="10">
        <v>576.25</v>
      </c>
      <c r="D242">
        <f t="shared" si="39"/>
        <v>-7.6495987043489322</v>
      </c>
      <c r="E242">
        <f t="shared" si="36"/>
        <v>-5.6378658755307125</v>
      </c>
      <c r="F242">
        <f t="shared" si="37"/>
        <v>0.42433505368347374</v>
      </c>
      <c r="G242">
        <f t="shared" si="38"/>
        <v>-4.7409065344831047</v>
      </c>
      <c r="J242" t="e">
        <f t="shared" si="40"/>
        <v>#N/A</v>
      </c>
      <c r="K242" t="e">
        <f t="shared" si="41"/>
        <v>#N/A</v>
      </c>
      <c r="L242" t="e">
        <f t="shared" si="42"/>
        <v>#N/A</v>
      </c>
      <c r="M242">
        <f t="shared" si="43"/>
        <v>-4.7891957681637649</v>
      </c>
      <c r="N242">
        <f t="shared" si="44"/>
        <v>-6.4865359828976601</v>
      </c>
      <c r="O242">
        <f t="shared" si="45"/>
        <v>-7.5996838973337617</v>
      </c>
      <c r="P242">
        <f t="shared" si="46"/>
        <v>-4.9914807015170481E-2</v>
      </c>
      <c r="Q242" cm="1">
        <f t="array" ref="Q242">_xlfn.LET(_xlpm.y, P242:P1240, _xlpm.x, O242:O1240, _xlpm.keep, ISNUMBER(_xlpm.y)*ISNUMBER(_xlpm.x), SLOPE(_xlfn._xlws.FILTER(_xlpm.y, _xlpm.keep), _xlfn._xlws.FILTER(_xlpm.x, _xlpm.keep)))</f>
        <v>-5.0797545089844187E-2</v>
      </c>
      <c r="R242" cm="1">
        <f t="array" ref="R242">_xlfn.LET(_xlpm.y, P242:P1240, _xlpm.x, O242:O1240, _xlpm.keep, ISNUMBER(_xlpm.y)*ISNUMBER(_xlpm.x), INTERCEPT(_xlfn._xlws.FILTER(_xlpm.y, _xlpm.keep), _xlfn._xlws.FILTER(_xlpm.x, _xlpm.keep)))</f>
        <v>-0.54584431017745882</v>
      </c>
      <c r="T242">
        <f t="shared" si="47"/>
        <v>0.71480420280059231</v>
      </c>
      <c r="U242">
        <f t="shared" si="48"/>
        <v>-0.7647190098157628</v>
      </c>
    </row>
    <row r="243" spans="1:21" x14ac:dyDescent="0.2">
      <c r="A243" s="10" t="s">
        <v>132</v>
      </c>
      <c r="B243" s="10">
        <v>569.66999999999996</v>
      </c>
      <c r="C243" s="10">
        <v>574.58000000000004</v>
      </c>
      <c r="D243">
        <f t="shared" si="39"/>
        <v>-7.5996838973337617</v>
      </c>
      <c r="E243">
        <f t="shared" si="36"/>
        <v>-5.7040175305232044</v>
      </c>
      <c r="F243">
        <f t="shared" si="37"/>
        <v>0.41539328647525148</v>
      </c>
      <c r="G243">
        <f t="shared" si="38"/>
        <v>-4.5635459901047257</v>
      </c>
      <c r="J243" t="e">
        <f t="shared" si="40"/>
        <v>#N/A</v>
      </c>
      <c r="K243" t="e">
        <f t="shared" si="41"/>
        <v>#N/A</v>
      </c>
      <c r="L243" t="e">
        <f t="shared" si="42"/>
        <v>#N/A</v>
      </c>
      <c r="M243">
        <f t="shared" si="43"/>
        <v>-4.8732309575727015</v>
      </c>
      <c r="N243">
        <f t="shared" si="44"/>
        <v>-6.5348041034737072</v>
      </c>
      <c r="O243">
        <f t="shared" si="45"/>
        <v>-7.4202440511336363</v>
      </c>
      <c r="P243">
        <f t="shared" si="46"/>
        <v>-0.17943984620012543</v>
      </c>
      <c r="Q243" cm="1">
        <f t="array" ref="Q243">_xlfn.LET(_xlpm.y, P243:P1241, _xlpm.x, O243:O1241, _xlpm.keep, ISNUMBER(_xlpm.y)*ISNUMBER(_xlpm.x), SLOPE(_xlfn._xlws.FILTER(_xlpm.y, _xlpm.keep), _xlfn._xlws.FILTER(_xlpm.x, _xlpm.keep)))</f>
        <v>1.3726992450494704E-2</v>
      </c>
      <c r="R243" cm="1">
        <f t="array" ref="R243">_xlfn.LET(_xlpm.y, P243:P1241, _xlpm.x, O243:O1241, _xlpm.keep, ISNUMBER(_xlpm.y)*ISNUMBER(_xlpm.x), INTERCEPT(_xlfn._xlws.FILTER(_xlpm.y, _xlpm.keep), _xlfn._xlws.FILTER(_xlpm.x, _xlpm.keep)))</f>
        <v>-0.17903740988031822</v>
      </c>
      <c r="T243">
        <f t="shared" si="47"/>
        <v>0.65026216850346286</v>
      </c>
      <c r="U243">
        <f t="shared" si="48"/>
        <v>-0.82970201470358829</v>
      </c>
    </row>
    <row r="244" spans="1:21" x14ac:dyDescent="0.2">
      <c r="A244" s="10" t="s">
        <v>133</v>
      </c>
      <c r="B244" s="10">
        <v>568.25</v>
      </c>
      <c r="C244" s="10">
        <v>572.99</v>
      </c>
      <c r="D244">
        <f t="shared" si="39"/>
        <v>-7.4202440511336363</v>
      </c>
      <c r="E244">
        <f t="shared" si="36"/>
        <v>-5.7287055396006563</v>
      </c>
      <c r="F244">
        <f t="shared" si="37"/>
        <v>0.47001996631529164</v>
      </c>
      <c r="G244">
        <f t="shared" si="38"/>
        <v>-3.5988652243728043</v>
      </c>
      <c r="J244" t="e">
        <f t="shared" si="40"/>
        <v>#N/A</v>
      </c>
      <c r="K244" t="e">
        <f t="shared" si="41"/>
        <v>#N/A</v>
      </c>
      <c r="L244" t="e">
        <f t="shared" si="42"/>
        <v>#N/A</v>
      </c>
      <c r="M244">
        <f t="shared" si="43"/>
        <v>-4.7886656069700733</v>
      </c>
      <c r="N244">
        <f t="shared" si="44"/>
        <v>-6.6687454722312394</v>
      </c>
      <c r="O244">
        <f t="shared" si="45"/>
        <v>-5.8973684633600669</v>
      </c>
      <c r="P244">
        <f t="shared" si="46"/>
        <v>-1.5228755877735694</v>
      </c>
      <c r="Q244" cm="1">
        <f t="array" ref="Q244">_xlfn.LET(_xlpm.y, P244:P1242, _xlpm.x, O244:O1242, _xlpm.keep, ISNUMBER(_xlpm.y)*ISNUMBER(_xlpm.x), SLOPE(_xlfn._xlws.FILTER(_xlpm.y, _xlpm.keep), _xlfn._xlws.FILTER(_xlpm.x, _xlpm.keep)))</f>
        <v>0.72233998979278535</v>
      </c>
      <c r="R244" cm="1">
        <f t="array" ref="R244">_xlfn.LET(_xlpm.y, P244:P1242, _xlpm.x, O244:O1242, _xlpm.keep, ISNUMBER(_xlpm.y)*ISNUMBER(_xlpm.x), INTERCEPT(_xlfn._xlws.FILTER(_xlpm.y, _xlpm.keep), _xlfn._xlws.FILTER(_xlpm.x, _xlpm.keep)))</f>
        <v>3.8337015388212299</v>
      </c>
      <c r="T244">
        <f t="shared" si="47"/>
        <v>0.1025048531816326</v>
      </c>
      <c r="U244">
        <f t="shared" si="48"/>
        <v>-1.625380440955202</v>
      </c>
    </row>
    <row r="245" spans="1:21" x14ac:dyDescent="0.2">
      <c r="A245" s="10" t="s">
        <v>134</v>
      </c>
      <c r="B245" s="10">
        <v>570.98</v>
      </c>
      <c r="C245" s="10">
        <v>574.19000000000005</v>
      </c>
      <c r="D245">
        <f t="shared" si="39"/>
        <v>-5.8973684633600669</v>
      </c>
      <c r="E245">
        <f t="shared" si="36"/>
        <v>-5.7284352364883642</v>
      </c>
      <c r="F245">
        <f t="shared" si="37"/>
        <v>0.46991649327341772</v>
      </c>
      <c r="G245">
        <f t="shared" si="38"/>
        <v>-0.35949627069890927</v>
      </c>
      <c r="J245" t="e">
        <f t="shared" si="40"/>
        <v>#N/A</v>
      </c>
      <c r="K245" t="e">
        <f t="shared" si="41"/>
        <v>#N/A</v>
      </c>
      <c r="L245" t="e">
        <f t="shared" si="42"/>
        <v>#N/A</v>
      </c>
      <c r="M245">
        <f t="shared" si="43"/>
        <v>-4.7886022499415288</v>
      </c>
      <c r="N245">
        <f t="shared" si="44"/>
        <v>-6.6682682230351995</v>
      </c>
      <c r="O245">
        <f t="shared" si="45"/>
        <v>-5.7398982047330946</v>
      </c>
      <c r="P245">
        <f t="shared" si="46"/>
        <v>-0.15747025862697228</v>
      </c>
      <c r="Q245" cm="1">
        <f t="array" ref="Q245">_xlfn.LET(_xlpm.y, P245:P1243, _xlpm.x, O245:O1243, _xlpm.keep, ISNUMBER(_xlpm.y)*ISNUMBER(_xlpm.x), SLOPE(_xlfn._xlws.FILTER(_xlpm.y, _xlpm.keep), _xlfn._xlws.FILTER(_xlpm.x, _xlpm.keep)))</f>
        <v>-0.6673370893419962</v>
      </c>
      <c r="R245" cm="1">
        <f t="array" ref="R245">_xlfn.LET(_xlpm.y, P245:P1243, _xlpm.x, O245:O1243, _xlpm.keep, ISNUMBER(_xlpm.y)*ISNUMBER(_xlpm.x), INTERCEPT(_xlfn._xlws.FILTER(_xlpm.y, _xlpm.keep), _xlfn._xlws.FILTER(_xlpm.x, _xlpm.keep)))</f>
        <v>-3.8609621490628072</v>
      </c>
      <c r="T245">
        <f t="shared" si="47"/>
        <v>4.5864976095777443E-2</v>
      </c>
      <c r="U245">
        <f t="shared" si="48"/>
        <v>-0.20333523472274972</v>
      </c>
    </row>
    <row r="246" spans="1:21" x14ac:dyDescent="0.2">
      <c r="A246" s="10" t="s">
        <v>135</v>
      </c>
      <c r="B246" s="10">
        <v>561.4</v>
      </c>
      <c r="C246" s="10">
        <v>564.51</v>
      </c>
      <c r="D246">
        <f t="shared" si="39"/>
        <v>-5.7398982047330946</v>
      </c>
      <c r="E246">
        <f t="shared" si="36"/>
        <v>-5.7256962112136103</v>
      </c>
      <c r="F246">
        <f t="shared" si="37"/>
        <v>0.46935301981928124</v>
      </c>
      <c r="G246">
        <f t="shared" si="38"/>
        <v>-3.0258660155106015E-2</v>
      </c>
      <c r="J246" t="e">
        <f t="shared" si="40"/>
        <v>#N/A</v>
      </c>
      <c r="K246" t="e">
        <f t="shared" si="41"/>
        <v>#N/A</v>
      </c>
      <c r="L246" t="e">
        <f t="shared" si="42"/>
        <v>#N/A</v>
      </c>
      <c r="M246">
        <f t="shared" si="43"/>
        <v>-4.7869901715750478</v>
      </c>
      <c r="N246">
        <f t="shared" si="44"/>
        <v>-6.6644022508521727</v>
      </c>
      <c r="O246">
        <f t="shared" si="45"/>
        <v>-5.7699317519520719</v>
      </c>
      <c r="P246">
        <f t="shared" si="46"/>
        <v>3.0033547218977219E-2</v>
      </c>
      <c r="Q246" cm="1">
        <f t="array" ref="Q246">_xlfn.LET(_xlpm.y, P246:P1244, _xlpm.x, O246:O1244, _xlpm.keep, ISNUMBER(_xlpm.y)*ISNUMBER(_xlpm.x), SLOPE(_xlfn._xlws.FILTER(_xlpm.y, _xlpm.keep), _xlfn._xlws.FILTER(_xlpm.x, _xlpm.keep)))</f>
        <v>-0.73914965870440974</v>
      </c>
      <c r="R246" cm="1">
        <f t="array" ref="R246">_xlfn.LET(_xlpm.y, P246:P1244, _xlpm.x, O246:O1244, _xlpm.keep, ISNUMBER(_xlpm.y)*ISNUMBER(_xlpm.x), INTERCEPT(_xlfn._xlws.FILTER(_xlpm.y, _xlpm.keep), _xlfn._xlws.FILTER(_xlpm.x, _xlpm.keep)))</f>
        <v>-4.2444472556441575</v>
      </c>
      <c r="T246">
        <f t="shared" si="47"/>
        <v>5.6667628214135846E-2</v>
      </c>
      <c r="U246">
        <f t="shared" si="48"/>
        <v>-2.6634080995158627E-2</v>
      </c>
    </row>
    <row r="247" spans="1:21" x14ac:dyDescent="0.2">
      <c r="A247" s="10" t="s">
        <v>136</v>
      </c>
      <c r="B247" s="10">
        <v>563.07000000000005</v>
      </c>
      <c r="C247" s="10">
        <v>566.20000000000005</v>
      </c>
      <c r="D247">
        <f t="shared" si="39"/>
        <v>-5.7699317519520719</v>
      </c>
      <c r="E247">
        <f t="shared" si="36"/>
        <v>-5.7213038131756475</v>
      </c>
      <c r="F247">
        <f t="shared" si="37"/>
        <v>0.46765397529232267</v>
      </c>
      <c r="G247">
        <f t="shared" si="38"/>
        <v>-0.10398273369969289</v>
      </c>
      <c r="J247" t="e">
        <f t="shared" si="40"/>
        <v>#N/A</v>
      </c>
      <c r="K247" t="e">
        <f t="shared" si="41"/>
        <v>#N/A</v>
      </c>
      <c r="L247" t="e">
        <f t="shared" si="42"/>
        <v>#N/A</v>
      </c>
      <c r="M247">
        <f t="shared" si="43"/>
        <v>-4.785995862591002</v>
      </c>
      <c r="N247">
        <f t="shared" si="44"/>
        <v>-6.6566117637602931</v>
      </c>
      <c r="O247">
        <f t="shared" si="45"/>
        <v>-5.7886849798123876</v>
      </c>
      <c r="P247">
        <f t="shared" si="46"/>
        <v>1.8753227860315747E-2</v>
      </c>
      <c r="Q247" cm="1">
        <f t="array" ref="Q247">_xlfn.LET(_xlpm.y, P247:P1245, _xlpm.x, O247:O1245, _xlpm.keep, ISNUMBER(_xlpm.y)*ISNUMBER(_xlpm.x), SLOPE(_xlfn._xlws.FILTER(_xlpm.y, _xlpm.keep), _xlfn._xlws.FILTER(_xlpm.x, _xlpm.keep)))</f>
        <v>-0.72961457657824624</v>
      </c>
      <c r="R247" cm="1">
        <f t="array" ref="R247">_xlfn.LET(_xlpm.y, P247:P1245, _xlpm.x, O247:O1245, _xlpm.keep, ISNUMBER(_xlpm.y)*ISNUMBER(_xlpm.x), INTERCEPT(_xlfn._xlws.FILTER(_xlpm.y, _xlpm.keep), _xlfn._xlws.FILTER(_xlpm.x, _xlpm.keep)))</f>
        <v>-4.192905042357391</v>
      </c>
      <c r="T247">
        <f t="shared" si="47"/>
        <v>6.3412905260308072E-2</v>
      </c>
      <c r="U247">
        <f t="shared" si="48"/>
        <v>-4.4659677399992326E-2</v>
      </c>
    </row>
    <row r="248" spans="1:21" x14ac:dyDescent="0.2">
      <c r="A248" s="10" t="s">
        <v>137</v>
      </c>
      <c r="B248" s="10">
        <v>562.84</v>
      </c>
      <c r="C248" s="10">
        <v>565.99</v>
      </c>
      <c r="D248">
        <f t="shared" si="39"/>
        <v>-5.7886849798123876</v>
      </c>
      <c r="E248">
        <f t="shared" si="36"/>
        <v>-5.7178527328950448</v>
      </c>
      <c r="F248">
        <f t="shared" si="37"/>
        <v>0.46635658180654471</v>
      </c>
      <c r="G248">
        <f t="shared" si="38"/>
        <v>-0.15188430844689058</v>
      </c>
      <c r="J248" t="e">
        <f t="shared" si="40"/>
        <v>#N/A</v>
      </c>
      <c r="K248" t="e">
        <f t="shared" si="41"/>
        <v>#N/A</v>
      </c>
      <c r="L248" t="e">
        <f t="shared" si="42"/>
        <v>#N/A</v>
      </c>
      <c r="M248">
        <f t="shared" si="43"/>
        <v>-4.7851395692819558</v>
      </c>
      <c r="N248">
        <f t="shared" si="44"/>
        <v>-6.6505658965081338</v>
      </c>
      <c r="O248">
        <f t="shared" si="45"/>
        <v>-5.6731041902349943</v>
      </c>
      <c r="P248">
        <f t="shared" si="46"/>
        <v>-0.11558078957739326</v>
      </c>
      <c r="Q248" cm="1">
        <f t="array" ref="Q248">_xlfn.LET(_xlpm.y, P248:P1246, _xlpm.x, O248:O1246, _xlpm.keep, ISNUMBER(_xlpm.y)*ISNUMBER(_xlpm.x), SLOPE(_xlfn._xlws.FILTER(_xlpm.y, _xlpm.keep), _xlfn._xlws.FILTER(_xlpm.x, _xlpm.keep)))</f>
        <v>-0.75140558937592461</v>
      </c>
      <c r="R248" cm="1">
        <f t="array" ref="R248">_xlfn.LET(_xlpm.y, P248:P1246, _xlpm.x, O248:O1246, _xlpm.keep, ISNUMBER(_xlpm.y)*ISNUMBER(_xlpm.x), INTERCEPT(_xlfn._xlws.FILTER(_xlpm.y, _xlpm.keep), _xlfn._xlws.FILTER(_xlpm.x, _xlpm.keep)))</f>
        <v>-4.3111535237502965</v>
      </c>
      <c r="T248">
        <f t="shared" si="47"/>
        <v>2.184009162406797E-2</v>
      </c>
      <c r="U248">
        <f t="shared" si="48"/>
        <v>-0.13742088120146123</v>
      </c>
    </row>
    <row r="249" spans="1:21" x14ac:dyDescent="0.2">
      <c r="A249" s="10" t="s">
        <v>138</v>
      </c>
      <c r="B249" s="10">
        <v>562.01</v>
      </c>
      <c r="C249" s="10">
        <v>565.04999999999995</v>
      </c>
      <c r="D249">
        <f t="shared" si="39"/>
        <v>-5.6731041902349943</v>
      </c>
      <c r="E249">
        <f t="shared" si="36"/>
        <v>-5.7143011538226176</v>
      </c>
      <c r="F249">
        <f t="shared" si="37"/>
        <v>0.46586395751674309</v>
      </c>
      <c r="G249">
        <f t="shared" si="38"/>
        <v>8.843131760443744E-2</v>
      </c>
      <c r="J249" t="e">
        <f t="shared" si="40"/>
        <v>#N/A</v>
      </c>
      <c r="K249" t="e">
        <f t="shared" si="41"/>
        <v>#N/A</v>
      </c>
      <c r="L249" t="e">
        <f t="shared" si="42"/>
        <v>#N/A</v>
      </c>
      <c r="M249">
        <f t="shared" si="43"/>
        <v>-4.7825732387891318</v>
      </c>
      <c r="N249">
        <f t="shared" si="44"/>
        <v>-6.6460290688561035</v>
      </c>
      <c r="O249">
        <f t="shared" si="45"/>
        <v>-5.6960056008914535</v>
      </c>
      <c r="P249">
        <f t="shared" si="46"/>
        <v>2.290141065645912E-2</v>
      </c>
      <c r="Q249" cm="1">
        <f t="array" ref="Q249">_xlfn.LET(_xlpm.y, P249:P1247, _xlpm.x, O249:O1247, _xlpm.keep, ISNUMBER(_xlpm.y)*ISNUMBER(_xlpm.x), SLOPE(_xlfn._xlws.FILTER(_xlpm.y, _xlpm.keep), _xlfn._xlws.FILTER(_xlpm.x, _xlpm.keep)))</f>
        <v>-0.84436736948104929</v>
      </c>
      <c r="R249" cm="1">
        <f t="array" ref="R249">_xlfn.LET(_xlpm.y, P249:P1247, _xlpm.x, O249:O1247, _xlpm.keep, ISNUMBER(_xlpm.y)*ISNUMBER(_xlpm.x), INTERCEPT(_xlfn._xlws.FILTER(_xlpm.y, _xlpm.keep), _xlfn._xlws.FILTER(_xlpm.x, _xlpm.keep)))</f>
        <v>-4.8024085493897992</v>
      </c>
      <c r="T249">
        <f t="shared" si="47"/>
        <v>3.0077412728285235E-2</v>
      </c>
      <c r="U249">
        <f t="shared" si="48"/>
        <v>-7.1760020718261153E-3</v>
      </c>
    </row>
    <row r="250" spans="1:21" x14ac:dyDescent="0.2">
      <c r="A250" s="9">
        <v>45635</v>
      </c>
      <c r="B250" s="10">
        <v>559.09</v>
      </c>
      <c r="C250" s="10">
        <v>562.16999999999996</v>
      </c>
      <c r="D250">
        <f t="shared" si="39"/>
        <v>-5.6960056008914535</v>
      </c>
      <c r="E250">
        <f t="shared" si="36"/>
        <v>-5.7104862385595538</v>
      </c>
      <c r="F250">
        <f t="shared" si="37"/>
        <v>0.46504663168389787</v>
      </c>
      <c r="G250">
        <f t="shared" si="38"/>
        <v>3.113803365410282E-2</v>
      </c>
      <c r="J250" t="e">
        <f t="shared" si="40"/>
        <v>#N/A</v>
      </c>
      <c r="K250" t="e">
        <f t="shared" si="41"/>
        <v>#N/A</v>
      </c>
      <c r="L250" t="e">
        <f t="shared" si="42"/>
        <v>#N/A</v>
      </c>
      <c r="M250">
        <f t="shared" si="43"/>
        <v>-4.7803929751917584</v>
      </c>
      <c r="N250">
        <f t="shared" si="44"/>
        <v>-6.6405795019273492</v>
      </c>
      <c r="O250">
        <f t="shared" si="45"/>
        <v>-5.6179829128008123</v>
      </c>
      <c r="P250">
        <f t="shared" si="46"/>
        <v>-7.8022688090641168E-2</v>
      </c>
      <c r="Q250" cm="1">
        <f t="array" ref="Q250">_xlfn.LET(_xlpm.y, P250:P1248, _xlpm.x, O250:O1248, _xlpm.keep, ISNUMBER(_xlpm.y)*ISNUMBER(_xlpm.x), SLOPE(_xlfn._xlws.FILTER(_xlpm.y, _xlpm.keep), _xlfn._xlws.FILTER(_xlpm.x, _xlpm.keep)))</f>
        <v>-0.78041893522322525</v>
      </c>
      <c r="R250" cm="1">
        <f t="array" ref="R250">_xlfn.LET(_xlpm.y, P250:P1248, _xlpm.x, O250:O1248, _xlpm.keep, ISNUMBER(_xlpm.y)*ISNUMBER(_xlpm.x), INTERCEPT(_xlfn._xlws.FILTER(_xlpm.y, _xlpm.keep), _xlfn._xlws.FILTER(_xlpm.x, _xlpm.keep)))</f>
        <v>-4.4624029310009243</v>
      </c>
      <c r="T250">
        <f t="shared" si="47"/>
        <v>2.0137294531439309E-3</v>
      </c>
      <c r="U250">
        <f t="shared" si="48"/>
        <v>-8.0036417543785099E-2</v>
      </c>
    </row>
    <row r="251" spans="1:21" x14ac:dyDescent="0.2">
      <c r="A251" s="9">
        <v>45605</v>
      </c>
      <c r="B251" s="10">
        <v>554.41999999999996</v>
      </c>
      <c r="C251" s="10">
        <v>557.45000000000005</v>
      </c>
      <c r="D251">
        <f t="shared" si="39"/>
        <v>-5.6179829128008123</v>
      </c>
      <c r="E251">
        <f t="shared" si="36"/>
        <v>-5.7046464570151061</v>
      </c>
      <c r="F251">
        <f t="shared" si="37"/>
        <v>0.46395208251038689</v>
      </c>
      <c r="G251">
        <f t="shared" si="38"/>
        <v>0.18679417009051485</v>
      </c>
      <c r="J251" t="e">
        <f t="shared" si="40"/>
        <v>#N/A</v>
      </c>
      <c r="K251" t="e">
        <f t="shared" si="41"/>
        <v>#N/A</v>
      </c>
      <c r="L251" t="e">
        <f t="shared" si="42"/>
        <v>#N/A</v>
      </c>
      <c r="M251">
        <f t="shared" si="43"/>
        <v>-4.7767422919943323</v>
      </c>
      <c r="N251">
        <f t="shared" si="44"/>
        <v>-6.6325506220358799</v>
      </c>
      <c r="O251">
        <f t="shared" si="45"/>
        <v>-5.2626577021777621</v>
      </c>
      <c r="P251">
        <f t="shared" si="46"/>
        <v>-0.35532521062305022</v>
      </c>
      <c r="Q251" t="e" cm="1">
        <f t="array" ref="Q251">_xlfn.LET(_xlpm.y, P251:P1249, _xlpm.x, O251:O1249, _xlpm.keep, ISNUMBER(_xlpm.y)*ISNUMBER(_xlpm.x), SLOPE(_xlfn._xlws.FILTER(_xlpm.y, _xlpm.keep), _xlfn._xlws.FILTER(_xlpm.x, _xlpm.keep)))</f>
        <v>#DIV/0!</v>
      </c>
      <c r="R251" t="e" cm="1">
        <f t="array" ref="R251">_xlfn.LET(_xlpm.y, P251:P1249, _xlpm.x, O251:O1249, _xlpm.keep, ISNUMBER(_xlpm.y)*ISNUMBER(_xlpm.x), INTERCEPT(_xlfn._xlws.FILTER(_xlpm.y, _xlpm.keep), _xlfn._xlws.FILTER(_xlpm.x, _xlpm.keep)))</f>
        <v>#DIV/0!</v>
      </c>
      <c r="T251">
        <f t="shared" si="47"/>
        <v>-0.12579184113952402</v>
      </c>
      <c r="U251">
        <f t="shared" si="48"/>
        <v>-0.22953336948352621</v>
      </c>
    </row>
    <row r="252" spans="1:21" x14ac:dyDescent="0.2">
      <c r="A252" s="9">
        <v>45574</v>
      </c>
      <c r="B252" s="10">
        <v>548.79</v>
      </c>
      <c r="C252" s="10">
        <v>551.5</v>
      </c>
      <c r="D252">
        <f t="shared" si="39"/>
        <v>-5.2626577021777621</v>
      </c>
      <c r="E252">
        <f t="shared" si="36"/>
        <v>-5.6932886069622235</v>
      </c>
      <c r="F252">
        <f t="shared" si="37"/>
        <v>0.46632539057395428</v>
      </c>
      <c r="G252">
        <f t="shared" si="38"/>
        <v>0.92345583896780736</v>
      </c>
      <c r="J252" t="e">
        <f t="shared" si="40"/>
        <v>#N/A</v>
      </c>
      <c r="K252" t="e">
        <f t="shared" si="41"/>
        <v>#N/A</v>
      </c>
      <c r="L252" t="e">
        <f t="shared" si="42"/>
        <v>#N/A</v>
      </c>
      <c r="M252">
        <f t="shared" si="43"/>
        <v>-4.7606378258143147</v>
      </c>
      <c r="N252">
        <f t="shared" si="44"/>
        <v>-6.6259393881101323</v>
      </c>
      <c r="O252" t="str">
        <f t="shared" si="45"/>
        <v/>
      </c>
      <c r="P252" t="str">
        <f t="shared" si="46"/>
        <v/>
      </c>
      <c r="Q252" t="e" cm="1" vm="1">
        <f t="array" ref="Q252">_xlfn.LET(_xlpm.y, P252:P1250, _xlpm.x, O252:O1250, _xlpm.keep, ISNUMBER(_xlpm.y)*ISNUMBER(_xlpm.x), SLOPE(_xlfn._xlws.FILTER(_xlpm.y, _xlpm.keep), _xlfn._xlws.FILTER(_xlpm.x, _xlpm.keep)))</f>
        <v>#VALUE!</v>
      </c>
      <c r="R252" t="e" cm="1" vm="1">
        <f t="array" ref="R252">_xlfn.LET(_xlpm.y, P252:P1250, _xlpm.x, O252:O1250, _xlpm.keep, ISNUMBER(_xlpm.y)*ISNUMBER(_xlpm.x), INTERCEPT(_xlfn._xlws.FILTER(_xlpm.y, _xlpm.keep), _xlfn._xlws.FILTER(_xlpm.x, _xlpm.keep)))</f>
        <v>#VALUE!</v>
      </c>
      <c r="T252" t="str">
        <f t="shared" si="47"/>
        <v/>
      </c>
      <c r="U252" t="str">
        <f t="shared" si="48"/>
        <v/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81B-2A3C-254D-A477-03784DC77133}">
  <dimension ref="A1:U252"/>
  <sheetViews>
    <sheetView topLeftCell="M1" workbookViewId="0">
      <selection activeCell="X7" sqref="X7"/>
    </sheetView>
  </sheetViews>
  <sheetFormatPr baseColWidth="10" defaultRowHeight="16" x14ac:dyDescent="0.2"/>
  <cols>
    <col min="1" max="1" width="10.83203125" style="7"/>
    <col min="13" max="13" width="11.5" customWidth="1"/>
    <col min="14" max="14" width="12.33203125" customWidth="1"/>
    <col min="15" max="15" width="13.1640625" customWidth="1"/>
    <col min="18" max="18" width="13" customWidth="1"/>
    <col min="19" max="19" width="17.6640625" customWidth="1"/>
    <col min="20" max="20" width="13.6640625" customWidth="1"/>
    <col min="21" max="21" width="16" customWidth="1"/>
  </cols>
  <sheetData>
    <row r="1" spans="1:21" x14ac:dyDescent="0.2">
      <c r="A1" s="7" t="s">
        <v>0</v>
      </c>
      <c r="B1" t="s">
        <v>139</v>
      </c>
      <c r="C1" t="s">
        <v>154</v>
      </c>
      <c r="D1" t="s">
        <v>2368</v>
      </c>
      <c r="E1" t="s">
        <v>2369</v>
      </c>
      <c r="F1" t="s">
        <v>2370</v>
      </c>
      <c r="G1" t="s">
        <v>2371</v>
      </c>
      <c r="H1" t="s">
        <v>2372</v>
      </c>
      <c r="I1" t="s">
        <v>2373</v>
      </c>
      <c r="J1" t="s">
        <v>2374</v>
      </c>
      <c r="K1" t="s">
        <v>2375</v>
      </c>
      <c r="L1" t="s">
        <v>2376</v>
      </c>
      <c r="M1" t="s">
        <v>2377</v>
      </c>
      <c r="N1" t="s">
        <v>2379</v>
      </c>
      <c r="O1" t="s">
        <v>2387</v>
      </c>
      <c r="P1" t="s">
        <v>2388</v>
      </c>
      <c r="Q1" t="s">
        <v>2382</v>
      </c>
      <c r="R1" t="s">
        <v>2383</v>
      </c>
      <c r="S1" t="s">
        <v>2389</v>
      </c>
      <c r="T1" t="s">
        <v>2385</v>
      </c>
      <c r="U1" t="s">
        <v>2386</v>
      </c>
    </row>
    <row r="2" spans="1:21" x14ac:dyDescent="0.2">
      <c r="A2" s="9">
        <v>45939</v>
      </c>
      <c r="B2" s="10">
        <v>652.21</v>
      </c>
      <c r="C2" s="10">
        <v>51.54</v>
      </c>
      <c r="D2">
        <f>C2 - $H$2 - $I$2*B2</f>
        <v>2.398674346634877</v>
      </c>
      <c r="E2" t="e">
        <f>IF(ROW()&lt;ROW($D$2)+59, NA(), AVERAGE(D2:INDEX($D:$D,ROW()+59)))</f>
        <v>#N/A</v>
      </c>
      <c r="F2" t="e">
        <f>IF(ROW()&lt;ROW($D$2)+59, NA(), _xlfn.STDEV.S(D2:INDEX($D:$D,ROW()+59)))</f>
        <v>#N/A</v>
      </c>
      <c r="G2" t="e">
        <f>IFERROR((D2-E2)/F2, NA())</f>
        <v>#N/A</v>
      </c>
      <c r="H2">
        <f>INTERCEPT(C:C, B:B)</f>
        <v>6.9943498482737922</v>
      </c>
      <c r="I2">
        <f>SLOPE(C:C, B:B)</f>
        <v>6.4621787162250394E-2</v>
      </c>
      <c r="J2">
        <f>IF(COUNT($D2:$D121)&lt;120, NA(), AVERAGE($D2:$D121))</f>
        <v>1.1727304495366389</v>
      </c>
      <c r="K2">
        <f>IF(COUNT($D2:$D121)&lt;120, NA(), _xlfn.STDEV.S($D2:$D121))</f>
        <v>0.55241981342091406</v>
      </c>
      <c r="L2">
        <f>IFERROR(($D2-$J2)/$K2, NA())</f>
        <v>2.219225066361143</v>
      </c>
      <c r="M2" t="e">
        <f>IF(ISNA($E2), NA(), $E2 + 2*$F2)</f>
        <v>#N/A</v>
      </c>
      <c r="N2" t="e">
        <f>IF(ISNA($E2), NA(), $E2 - 2*$F2)</f>
        <v>#N/A</v>
      </c>
      <c r="O2">
        <f>IF(D3="","",D3)</f>
        <v>2.1701633064999015</v>
      </c>
      <c r="P2">
        <f>IF(OR(D2="",O2=""),"",D2-O2)</f>
        <v>0.22851104013497547</v>
      </c>
      <c r="Q2" cm="1">
        <f t="array" ref="Q2">_xlfn.LET(_xlpm.y, P2:P1000, _xlpm.x, O2:O1000, _xlpm.keep, ISNUMBER(_xlpm.y)*ISNUMBER(_xlpm.x), SLOPE(_xlfn._xlws.FILTER(_xlpm.y, _xlpm.keep), _xlfn._xlws.FILTER(_xlpm.x, _xlpm.keep)))</f>
        <v>-2.1957406586336665E-2</v>
      </c>
      <c r="R2" cm="1">
        <f t="array" ref="R2">_xlfn.LET(_xlpm.y, P2:P1000, _xlpm.x, O2:O1000, _xlpm.keep, ISNUMBER(_xlpm.y)*ISNUMBER(_xlpm.x), INTERCEPT(_xlfn._xlws.FILTER(_xlpm.y, _xlpm.keep), _xlfn._xlws.FILTER(_xlpm.x, _xlpm.keep)))</f>
        <v>1.1336584415130531E-2</v>
      </c>
      <c r="S2">
        <f>IF(1+$Q$2&lt;=0,"", -LN(2)/LN(1+$Q$2))</f>
        <v>31.219951307983695</v>
      </c>
      <c r="T2">
        <f>IF(O2="","",$R$2 + $Q$2*O2)</f>
        <v>-3.6314573664436564E-2</v>
      </c>
      <c r="U2">
        <f>IF(P2="","",P2 - T2)</f>
        <v>0.26482561379941205</v>
      </c>
    </row>
    <row r="3" spans="1:21" x14ac:dyDescent="0.2">
      <c r="A3" s="9">
        <v>45909</v>
      </c>
      <c r="B3" s="10">
        <v>650.33000000000004</v>
      </c>
      <c r="C3" s="10">
        <v>51.19</v>
      </c>
      <c r="D3">
        <f t="shared" ref="D3:D66" si="0">C3 - $H$2 - $I$2*B3</f>
        <v>2.1701633064999015</v>
      </c>
      <c r="E3" t="e">
        <f>IF(ROW()&lt;ROW($D$2)+59, NA(), AVERAGE(D3:INDEX($D:$D,ROW()+59)))</f>
        <v>#N/A</v>
      </c>
      <c r="F3" t="e">
        <f>IF(ROW()&lt;ROW($D$2)+59, NA(), _xlfn.STDEV.S(D3:INDEX($D:$D,ROW()+59)))</f>
        <v>#N/A</v>
      </c>
      <c r="G3" t="e">
        <f t="shared" ref="G3:G66" si="1">IFERROR((D3-E3)/F3, NA())</f>
        <v>#N/A</v>
      </c>
      <c r="J3">
        <f t="shared" ref="J3:J66" si="2">IF(COUNT($D3:$D122)&lt;120, NA(), AVERAGE($D3:$D122))</f>
        <v>1.1658806299680076</v>
      </c>
      <c r="K3">
        <f t="shared" ref="K3:K66" si="3">IF(COUNT($D3:$D122)&lt;120, NA(), _xlfn.STDEV.S($D3:$D122))</f>
        <v>0.54209033405944007</v>
      </c>
      <c r="L3">
        <f t="shared" ref="L3:L66" si="4">IFERROR(($D3-$J3)/$K3, NA())</f>
        <v>1.8526112963707164</v>
      </c>
      <c r="M3" t="e">
        <f t="shared" ref="M3:M66" si="5">IF(ISNA($E3), NA(), $E3 + 2*$F3)</f>
        <v>#N/A</v>
      </c>
      <c r="N3" t="e">
        <f t="shared" ref="N3:N66" si="6">IF(ISNA($E3), NA(), $E3 - 2*$F3)</f>
        <v>#N/A</v>
      </c>
      <c r="O3">
        <f t="shared" ref="O3:O66" si="7">IF(D4="","",D4)</f>
        <v>1.9870959872432792</v>
      </c>
      <c r="P3">
        <f t="shared" ref="P3:P66" si="8">IF(OR(D3="",O3=""),"",D3-O3)</f>
        <v>0.18306731925662234</v>
      </c>
      <c r="Q3" cm="1">
        <f t="array" ref="Q3">_xlfn.LET(_xlpm.y, P3:P1001, _xlpm.x, O3:O1001, _xlpm.keep, ISNUMBER(_xlpm.y)*ISNUMBER(_xlpm.x), SLOPE(_xlfn._xlws.FILTER(_xlpm.y, _xlpm.keep), _xlfn._xlws.FILTER(_xlpm.x, _xlpm.keep)))</f>
        <v>-2.2651150661545723E-2</v>
      </c>
      <c r="R3" cm="1">
        <f t="array" ref="R3">_xlfn.LET(_xlpm.y, P3:P1001, _xlpm.x, O3:O1001, _xlpm.keep, ISNUMBER(_xlpm.y)*ISNUMBER(_xlpm.x), INTERCEPT(_xlfn._xlws.FILTER(_xlpm.y, _xlpm.keep), _xlfn._xlws.FILTER(_xlpm.x, _xlpm.keep)))</f>
        <v>1.0260298399661175E-2</v>
      </c>
      <c r="T3">
        <f t="shared" ref="T3:T66" si="9">IF(O3="","",$R$2 + $Q$2*O3)</f>
        <v>-3.2294890102848209E-2</v>
      </c>
      <c r="U3">
        <f t="shared" ref="U3:U66" si="10">IF(P3="","",P3 - T3)</f>
        <v>0.21536220935947054</v>
      </c>
    </row>
    <row r="4" spans="1:21" x14ac:dyDescent="0.2">
      <c r="A4" s="9">
        <v>45878</v>
      </c>
      <c r="B4" s="10">
        <v>648.83000000000004</v>
      </c>
      <c r="C4" s="10">
        <v>50.91</v>
      </c>
      <c r="D4">
        <f t="shared" si="0"/>
        <v>1.9870959872432792</v>
      </c>
      <c r="E4" t="e">
        <f>IF(ROW()&lt;ROW($D$2)+59, NA(), AVERAGE(D4:INDEX($D:$D,ROW()+59)))</f>
        <v>#N/A</v>
      </c>
      <c r="F4" t="e">
        <f>IF(ROW()&lt;ROW($D$2)+59, NA(), _xlfn.STDEV.S(D4:INDEX($D:$D,ROW()+59)))</f>
        <v>#N/A</v>
      </c>
      <c r="G4" t="e">
        <f t="shared" si="1"/>
        <v>#N/A</v>
      </c>
      <c r="J4">
        <f t="shared" si="2"/>
        <v>1.1633087283968464</v>
      </c>
      <c r="K4">
        <f t="shared" si="3"/>
        <v>0.53800227588752925</v>
      </c>
      <c r="L4">
        <f t="shared" si="4"/>
        <v>1.5311966059761568</v>
      </c>
      <c r="M4" t="e">
        <f t="shared" si="5"/>
        <v>#N/A</v>
      </c>
      <c r="N4" t="e">
        <f t="shared" si="6"/>
        <v>#N/A</v>
      </c>
      <c r="O4">
        <f t="shared" si="7"/>
        <v>1.6298446288312647</v>
      </c>
      <c r="P4">
        <f t="shared" si="8"/>
        <v>0.3572513584120145</v>
      </c>
      <c r="Q4" cm="1">
        <f t="array" ref="Q4">_xlfn.LET(_xlpm.y, P4:P1002, _xlpm.x, O4:O1002, _xlpm.keep, ISNUMBER(_xlpm.y)*ISNUMBER(_xlpm.x), SLOPE(_xlfn._xlws.FILTER(_xlpm.y, _xlpm.keep), _xlfn._xlws.FILTER(_xlpm.x, _xlpm.keep)))</f>
        <v>-2.3178677788059564E-2</v>
      </c>
      <c r="R4" cm="1">
        <f t="array" ref="R4">_xlfn.LET(_xlpm.y, P4:P1002, _xlpm.x, O4:O1002, _xlpm.keep, ISNUMBER(_xlpm.y)*ISNUMBER(_xlpm.x), INTERCEPT(_xlfn._xlws.FILTER(_xlpm.y, _xlpm.keep), _xlfn._xlws.FILTER(_xlpm.x, _xlpm.keep)))</f>
        <v>9.3680586243471056E-3</v>
      </c>
      <c r="T4">
        <f t="shared" si="9"/>
        <v>-2.4450576772674516E-2</v>
      </c>
      <c r="U4">
        <f t="shared" si="10"/>
        <v>0.38170193518468903</v>
      </c>
    </row>
    <row r="5" spans="1:21" x14ac:dyDescent="0.2">
      <c r="A5" s="9">
        <v>45786</v>
      </c>
      <c r="B5" s="10">
        <v>647.24</v>
      </c>
      <c r="C5" s="10">
        <v>50.45</v>
      </c>
      <c r="D5">
        <f t="shared" si="0"/>
        <v>1.6298446288312647</v>
      </c>
      <c r="E5" t="e">
        <f>IF(ROW()&lt;ROW($D$2)+59, NA(), AVERAGE(D5:INDEX($D:$D,ROW()+59)))</f>
        <v>#N/A</v>
      </c>
      <c r="F5" t="e">
        <f>IF(ROW()&lt;ROW($D$2)+59, NA(), _xlfn.STDEV.S(D5:INDEX($D:$D,ROW()+59)))</f>
        <v>#N/A</v>
      </c>
      <c r="G5" t="e">
        <f t="shared" si="1"/>
        <v>#N/A</v>
      </c>
      <c r="J5">
        <f t="shared" si="2"/>
        <v>1.1608779581919519</v>
      </c>
      <c r="K5">
        <f t="shared" si="3"/>
        <v>0.53489901538021323</v>
      </c>
      <c r="L5">
        <f t="shared" si="4"/>
        <v>0.87673870610130977</v>
      </c>
      <c r="M5" t="e">
        <f t="shared" si="5"/>
        <v>#N/A</v>
      </c>
      <c r="N5" t="e">
        <f t="shared" si="6"/>
        <v>#N/A</v>
      </c>
      <c r="O5">
        <f t="shared" si="7"/>
        <v>0.90835566896623021</v>
      </c>
      <c r="P5">
        <f t="shared" si="8"/>
        <v>0.72148895986503447</v>
      </c>
      <c r="Q5" cm="1">
        <f t="array" ref="Q5">_xlfn.LET(_xlpm.y, P5:P1003, _xlpm.x, O5:O1003, _xlpm.keep, ISNUMBER(_xlpm.y)*ISNUMBER(_xlpm.x), SLOPE(_xlfn._xlws.FILTER(_xlpm.y, _xlpm.keep), _xlfn._xlws.FILTER(_xlpm.x, _xlpm.keep)))</f>
        <v>-2.3952658062178996E-2</v>
      </c>
      <c r="R5" cm="1">
        <f t="array" ref="R5">_xlfn.LET(_xlpm.y, P5:P1003, _xlpm.x, O5:O1003, _xlpm.keep, ISNUMBER(_xlpm.y)*ISNUMBER(_xlpm.x), INTERCEPT(_xlfn._xlws.FILTER(_xlpm.y, _xlpm.keep), _xlfn._xlws.FILTER(_xlpm.x, _xlpm.keep)))</f>
        <v>7.7810279595995919E-3</v>
      </c>
      <c r="T5">
        <f t="shared" si="9"/>
        <v>-8.6085503333648214E-3</v>
      </c>
      <c r="U5">
        <f t="shared" si="10"/>
        <v>0.7300975101983993</v>
      </c>
    </row>
    <row r="6" spans="1:21" x14ac:dyDescent="0.2">
      <c r="A6" s="9">
        <v>45756</v>
      </c>
      <c r="B6" s="10">
        <v>649.12</v>
      </c>
      <c r="C6" s="10">
        <v>49.85</v>
      </c>
      <c r="D6">
        <f t="shared" si="0"/>
        <v>0.90835566896623021</v>
      </c>
      <c r="E6" t="e">
        <f>IF(ROW()&lt;ROW($D$2)+59, NA(), AVERAGE(D6:INDEX($D:$D,ROW()+59)))</f>
        <v>#N/A</v>
      </c>
      <c r="F6" t="e">
        <f>IF(ROW()&lt;ROW($D$2)+59, NA(), _xlfn.STDEV.S(D6:INDEX($D:$D,ROW()+59)))</f>
        <v>#N/A</v>
      </c>
      <c r="G6" t="e">
        <f t="shared" si="1"/>
        <v>#N/A</v>
      </c>
      <c r="J6">
        <f t="shared" si="2"/>
        <v>1.1574281039428584</v>
      </c>
      <c r="K6">
        <f t="shared" si="3"/>
        <v>0.53318121836427967</v>
      </c>
      <c r="L6">
        <f t="shared" si="4"/>
        <v>-0.46714405233692452</v>
      </c>
      <c r="M6" t="e">
        <f t="shared" si="5"/>
        <v>#N/A</v>
      </c>
      <c r="N6" t="e">
        <f t="shared" si="6"/>
        <v>#N/A</v>
      </c>
      <c r="O6">
        <f t="shared" si="7"/>
        <v>1.4160208838991366</v>
      </c>
      <c r="P6">
        <f t="shared" si="8"/>
        <v>-0.50766521493290639</v>
      </c>
      <c r="Q6" cm="1">
        <f t="array" ref="Q6">_xlfn.LET(_xlpm.y, P6:P1004, _xlpm.x, O6:O1004, _xlpm.keep, ISNUMBER(_xlpm.y)*ISNUMBER(_xlpm.x), SLOPE(_xlfn._xlws.FILTER(_xlpm.y, _xlpm.keep), _xlfn._xlws.FILTER(_xlpm.x, _xlpm.keep)))</f>
        <v>-2.4792592391283459E-2</v>
      </c>
      <c r="R6" cm="1">
        <f t="array" ref="R6">_xlfn.LET(_xlpm.y, P6:P1004, _xlpm.x, O6:O1004, _xlpm.keep, ISNUMBER(_xlpm.y)*ISNUMBER(_xlpm.x), INTERCEPT(_xlfn._xlws.FILTER(_xlpm.y, _xlpm.keep), _xlfn._xlws.FILTER(_xlpm.x, _xlpm.keep)))</f>
        <v>4.760280236302118E-3</v>
      </c>
      <c r="T6">
        <f t="shared" si="9"/>
        <v>-1.975556186738664E-2</v>
      </c>
      <c r="U6">
        <f t="shared" si="10"/>
        <v>-0.48790965306551975</v>
      </c>
    </row>
    <row r="7" spans="1:21" x14ac:dyDescent="0.2">
      <c r="A7" s="9">
        <v>45725</v>
      </c>
      <c r="B7" s="10">
        <v>643.74</v>
      </c>
      <c r="C7" s="10">
        <v>50.01</v>
      </c>
      <c r="D7">
        <f t="shared" si="0"/>
        <v>1.4160208838991366</v>
      </c>
      <c r="E7" t="e">
        <f>IF(ROW()&lt;ROW($D$2)+59, NA(), AVERAGE(D7:INDEX($D:$D,ROW()+59)))</f>
        <v>#N/A</v>
      </c>
      <c r="F7" t="e">
        <f>IF(ROW()&lt;ROW($D$2)+59, NA(), _xlfn.STDEV.S(D7:INDEX($D:$D,ROW()+59)))</f>
        <v>#N/A</v>
      </c>
      <c r="G7" t="e">
        <f t="shared" si="1"/>
        <v>#N/A</v>
      </c>
      <c r="J7">
        <f t="shared" si="2"/>
        <v>1.1594576756574573</v>
      </c>
      <c r="K7">
        <f t="shared" si="3"/>
        <v>0.53268845892075201</v>
      </c>
      <c r="L7">
        <f t="shared" si="4"/>
        <v>0.48163838345866661</v>
      </c>
      <c r="M7" t="e">
        <f t="shared" si="5"/>
        <v>#N/A</v>
      </c>
      <c r="N7" t="e">
        <f t="shared" si="6"/>
        <v>#N/A</v>
      </c>
      <c r="O7">
        <f t="shared" si="7"/>
        <v>1.4502584853521512</v>
      </c>
      <c r="P7">
        <f t="shared" si="8"/>
        <v>-3.4237601453014577E-2</v>
      </c>
      <c r="Q7" cm="1">
        <f t="array" ref="Q7">_xlfn.LET(_xlpm.y, P7:P1005, _xlpm.x, O7:O1005, _xlpm.keep, ISNUMBER(_xlpm.y)*ISNUMBER(_xlpm.x), SLOPE(_xlfn._xlws.FILTER(_xlpm.y, _xlpm.keep), _xlfn._xlws.FILTER(_xlpm.x, _xlpm.keep)))</f>
        <v>-2.3949149144784736E-2</v>
      </c>
      <c r="R7" cm="1">
        <f t="array" ref="R7">_xlfn.LET(_xlpm.y, P7:P1005, _xlpm.x, O7:O1005, _xlpm.keep, ISNUMBER(_xlpm.y)*ISNUMBER(_xlpm.x), INTERCEPT(_xlfn._xlws.FILTER(_xlpm.y, _xlpm.keep), _xlfn._xlws.FILTER(_xlpm.x, _xlpm.keep)))</f>
        <v>6.7447022186755603E-3</v>
      </c>
      <c r="T7">
        <f t="shared" si="9"/>
        <v>-2.050733080303143E-2</v>
      </c>
      <c r="U7">
        <f t="shared" si="10"/>
        <v>-1.3730270649983146E-2</v>
      </c>
    </row>
    <row r="8" spans="1:21" x14ac:dyDescent="0.2">
      <c r="A8" s="9">
        <v>45697</v>
      </c>
      <c r="B8" s="10">
        <v>640.27</v>
      </c>
      <c r="C8" s="10">
        <v>49.82</v>
      </c>
      <c r="D8">
        <f t="shared" si="0"/>
        <v>1.4502584853521512</v>
      </c>
      <c r="E8" t="e">
        <f>IF(ROW()&lt;ROW($D$2)+59, NA(), AVERAGE(D8:INDEX($D:$D,ROW()+59)))</f>
        <v>#N/A</v>
      </c>
      <c r="F8" t="e">
        <f>IF(ROW()&lt;ROW($D$2)+59, NA(), _xlfn.STDEV.S(D8:INDEX($D:$D,ROW()+59)))</f>
        <v>#N/A</v>
      </c>
      <c r="G8" t="e">
        <f t="shared" si="1"/>
        <v>#N/A</v>
      </c>
      <c r="J8">
        <f t="shared" si="2"/>
        <v>1.1547447679612923</v>
      </c>
      <c r="K8">
        <f t="shared" si="3"/>
        <v>0.53290124292316332</v>
      </c>
      <c r="L8">
        <f t="shared" si="4"/>
        <v>0.55453748947901715</v>
      </c>
      <c r="M8" t="e">
        <f t="shared" si="5"/>
        <v>#N/A</v>
      </c>
      <c r="N8" t="e">
        <f t="shared" si="6"/>
        <v>#N/A</v>
      </c>
      <c r="O8">
        <f t="shared" si="7"/>
        <v>1.1813663427165935</v>
      </c>
      <c r="P8">
        <f t="shared" si="8"/>
        <v>0.26889214263555772</v>
      </c>
      <c r="Q8" cm="1">
        <f t="array" ref="Q8">_xlfn.LET(_xlpm.y, P8:P1006, _xlpm.x, O8:O1006, _xlpm.keep, ISNUMBER(_xlpm.y)*ISNUMBER(_xlpm.x), SLOPE(_xlfn._xlws.FILTER(_xlpm.y, _xlpm.keep), _xlfn._xlws.FILTER(_xlpm.x, _xlpm.keep)))</f>
        <v>-2.3937769035548419E-2</v>
      </c>
      <c r="R8" cm="1">
        <f t="array" ref="R8">_xlfn.LET(_xlpm.y, P8:P1006, _xlpm.x, O8:O1006, _xlpm.keep, ISNUMBER(_xlpm.y)*ISNUMBER(_xlpm.x), INTERCEPT(_xlfn._xlws.FILTER(_xlpm.y, _xlpm.keep), _xlfn._xlws.FILTER(_xlpm.x, _xlpm.keep)))</f>
        <v>6.7708741765339702E-3</v>
      </c>
      <c r="T8">
        <f t="shared" si="9"/>
        <v>-1.4603156699311257E-2</v>
      </c>
      <c r="U8">
        <f t="shared" si="10"/>
        <v>0.283495299334869</v>
      </c>
    </row>
    <row r="9" spans="1:21" x14ac:dyDescent="0.2">
      <c r="A9" s="10" t="s">
        <v>141</v>
      </c>
      <c r="B9" s="10">
        <v>645.04999999999995</v>
      </c>
      <c r="C9" s="10">
        <v>49.86</v>
      </c>
      <c r="D9">
        <f t="shared" si="0"/>
        <v>1.1813663427165935</v>
      </c>
      <c r="E9" t="e">
        <f>IF(ROW()&lt;ROW($D$2)+59, NA(), AVERAGE(D9:INDEX($D:$D,ROW()+59)))</f>
        <v>#N/A</v>
      </c>
      <c r="F9" t="e">
        <f>IF(ROW()&lt;ROW($D$2)+59, NA(), _xlfn.STDEV.S(D9:INDEX($D:$D,ROW()+59)))</f>
        <v>#N/A</v>
      </c>
      <c r="G9" t="e">
        <f t="shared" si="1"/>
        <v>#N/A</v>
      </c>
      <c r="J9">
        <f t="shared" si="2"/>
        <v>1.1493351658540907</v>
      </c>
      <c r="K9">
        <f t="shared" si="3"/>
        <v>0.53317098516808592</v>
      </c>
      <c r="L9">
        <f t="shared" si="4"/>
        <v>6.0076744146917015E-2</v>
      </c>
      <c r="M9" t="e">
        <f t="shared" si="5"/>
        <v>#N/A</v>
      </c>
      <c r="N9" t="e">
        <f t="shared" si="6"/>
        <v>#N/A</v>
      </c>
      <c r="O9">
        <f t="shared" si="7"/>
        <v>1.1712800263986836</v>
      </c>
      <c r="P9">
        <f t="shared" si="8"/>
        <v>1.0086316317909905E-2</v>
      </c>
      <c r="Q9" cm="1">
        <f t="array" ref="Q9">_xlfn.LET(_xlpm.y, P9:P1007, _xlpm.x, O9:O1007, _xlpm.keep, ISNUMBER(_xlpm.y)*ISNUMBER(_xlpm.x), SLOPE(_xlfn._xlws.FILTER(_xlpm.y, _xlpm.keep), _xlfn._xlws.FILTER(_xlpm.x, _xlpm.keep)))</f>
        <v>-2.4374304570662121E-2</v>
      </c>
      <c r="R9" cm="1">
        <f t="array" ref="R9">_xlfn.LET(_xlpm.y, P9:P1007, _xlpm.x, O9:O1007, _xlpm.keep, ISNUMBER(_xlpm.y)*ISNUMBER(_xlpm.x), INTERCEPT(_xlfn._xlws.FILTER(_xlpm.y, _xlpm.keep), _xlfn._xlws.FILTER(_xlpm.x, _xlpm.keep)))</f>
        <v>5.552201761187185E-3</v>
      </c>
      <c r="T9">
        <f t="shared" si="9"/>
        <v>-1.4381687350960508E-2</v>
      </c>
      <c r="U9">
        <f t="shared" si="10"/>
        <v>2.4468003668870413E-2</v>
      </c>
    </row>
    <row r="10" spans="1:21" x14ac:dyDescent="0.2">
      <c r="A10" s="10" t="s">
        <v>142</v>
      </c>
      <c r="B10" s="10">
        <v>648.91999999999996</v>
      </c>
      <c r="C10" s="10">
        <v>50.1</v>
      </c>
      <c r="D10">
        <f t="shared" si="0"/>
        <v>1.1712800263986836</v>
      </c>
      <c r="E10" t="e">
        <f>IF(ROW()&lt;ROW($D$2)+59, NA(), AVERAGE(D10:INDEX($D:$D,ROW()+59)))</f>
        <v>#N/A</v>
      </c>
      <c r="F10" t="e">
        <f>IF(ROW()&lt;ROW($D$2)+59, NA(), _xlfn.STDEV.S(D10:INDEX($D:$D,ROW()+59)))</f>
        <v>#N/A</v>
      </c>
      <c r="G10" t="e">
        <f t="shared" si="1"/>
        <v>#N/A</v>
      </c>
      <c r="J10">
        <f t="shared" si="2"/>
        <v>1.1406568522007181</v>
      </c>
      <c r="K10">
        <f t="shared" si="3"/>
        <v>0.54106214956735255</v>
      </c>
      <c r="L10">
        <f t="shared" si="4"/>
        <v>5.659825626769964E-2</v>
      </c>
      <c r="M10" t="e">
        <f t="shared" si="5"/>
        <v>#N/A</v>
      </c>
      <c r="N10" t="e">
        <f t="shared" si="6"/>
        <v>#N/A</v>
      </c>
      <c r="O10">
        <f t="shared" si="7"/>
        <v>1.1292639190002305</v>
      </c>
      <c r="P10">
        <f t="shared" si="8"/>
        <v>4.2016107398453073E-2</v>
      </c>
      <c r="Q10" cm="1">
        <f t="array" ref="Q10">_xlfn.LET(_xlpm.y, P10:P1008, _xlpm.x, O10:O1008, _xlpm.keep, ISNUMBER(_xlpm.y)*ISNUMBER(_xlpm.x), SLOPE(_xlfn._xlws.FILTER(_xlpm.y, _xlpm.keep), _xlfn._xlws.FILTER(_xlpm.x, _xlpm.keep)))</f>
        <v>-2.4423924772830528E-2</v>
      </c>
      <c r="R10" cm="1">
        <f t="array" ref="R10">_xlfn.LET(_xlpm.y, P10:P1008, _xlpm.x, O10:O1008, _xlpm.keep, ISNUMBER(_xlpm.y)*ISNUMBER(_xlpm.x), INTERCEPT(_xlfn._xlws.FILTER(_xlpm.y, _xlpm.keep), _xlfn._xlws.FILTER(_xlpm.x, _xlpm.keep)))</f>
        <v>5.4125593332016633E-3</v>
      </c>
      <c r="T10">
        <f t="shared" si="9"/>
        <v>-1.3459122597637485E-2</v>
      </c>
      <c r="U10">
        <f t="shared" si="10"/>
        <v>5.5475229996090558E-2</v>
      </c>
    </row>
    <row r="11" spans="1:21" x14ac:dyDescent="0.2">
      <c r="A11" s="10" t="s">
        <v>143</v>
      </c>
      <c r="B11" s="10">
        <v>646.63</v>
      </c>
      <c r="C11" s="10">
        <v>49.91</v>
      </c>
      <c r="D11">
        <f t="shared" si="0"/>
        <v>1.1292639190002305</v>
      </c>
      <c r="E11" t="e">
        <f>IF(ROW()&lt;ROW($D$2)+59, NA(), AVERAGE(D11:INDEX($D:$D,ROW()+59)))</f>
        <v>#N/A</v>
      </c>
      <c r="F11" t="e">
        <f>IF(ROW()&lt;ROW($D$2)+59, NA(), _xlfn.STDEV.S(D11:INDEX($D:$D,ROW()+59)))</f>
        <v>#N/A</v>
      </c>
      <c r="G11" t="e">
        <f t="shared" si="1"/>
        <v>#N/A</v>
      </c>
      <c r="J11">
        <f t="shared" si="2"/>
        <v>1.132635106057754</v>
      </c>
      <c r="K11">
        <f t="shared" si="3"/>
        <v>0.54769939545659041</v>
      </c>
      <c r="L11">
        <f t="shared" si="4"/>
        <v>-6.1551776129186494E-3</v>
      </c>
      <c r="M11" t="e">
        <f t="shared" si="5"/>
        <v>#N/A</v>
      </c>
      <c r="N11" t="e">
        <f t="shared" si="6"/>
        <v>#N/A</v>
      </c>
      <c r="O11">
        <f t="shared" si="7"/>
        <v>1.5242579461287491</v>
      </c>
      <c r="P11">
        <f t="shared" si="8"/>
        <v>-0.39499402712851861</v>
      </c>
      <c r="Q11" cm="1">
        <f t="array" ref="Q11">_xlfn.LET(_xlpm.y, P11:P1009, _xlpm.x, O11:O1009, _xlpm.keep, ISNUMBER(_xlpm.y)*ISNUMBER(_xlpm.x), SLOPE(_xlfn._xlws.FILTER(_xlpm.y, _xlpm.keep), _xlfn._xlws.FILTER(_xlpm.x, _xlpm.keep)))</f>
        <v>-2.4517452788456164E-2</v>
      </c>
      <c r="R11" cm="1">
        <f t="array" ref="R11">_xlfn.LET(_xlpm.y, P11:P1009, _xlpm.x, O11:O1009, _xlpm.keep, ISNUMBER(_xlpm.y)*ISNUMBER(_xlpm.x), INTERCEPT(_xlfn._xlws.FILTER(_xlpm.y, _xlpm.keep), _xlfn._xlws.FILTER(_xlpm.x, _xlpm.keep)))</f>
        <v>5.1402402670019717E-3</v>
      </c>
      <c r="T11">
        <f t="shared" si="9"/>
        <v>-2.2132167050472863E-2</v>
      </c>
      <c r="U11">
        <f t="shared" si="10"/>
        <v>-0.37286186007804573</v>
      </c>
    </row>
    <row r="12" spans="1:21" x14ac:dyDescent="0.2">
      <c r="A12" s="10" t="s">
        <v>144</v>
      </c>
      <c r="B12" s="10">
        <v>645.16</v>
      </c>
      <c r="C12" s="10">
        <v>50.21</v>
      </c>
      <c r="D12">
        <f t="shared" si="0"/>
        <v>1.5242579461287491</v>
      </c>
      <c r="E12" t="e">
        <f>IF(ROW()&lt;ROW($D$2)+59, NA(), AVERAGE(D12:INDEX($D:$D,ROW()+59)))</f>
        <v>#N/A</v>
      </c>
      <c r="F12" t="e">
        <f>IF(ROW()&lt;ROW($D$2)+59, NA(), _xlfn.STDEV.S(D12:INDEX($D:$D,ROW()+59)))</f>
        <v>#N/A</v>
      </c>
      <c r="G12" t="e">
        <f t="shared" si="1"/>
        <v>#N/A</v>
      </c>
      <c r="J12">
        <f t="shared" si="2"/>
        <v>1.1248587936163668</v>
      </c>
      <c r="K12">
        <f t="shared" si="3"/>
        <v>0.55433205157971954</v>
      </c>
      <c r="L12">
        <f t="shared" si="4"/>
        <v>0.72050524838711039</v>
      </c>
      <c r="M12" t="e">
        <f t="shared" si="5"/>
        <v>#N/A</v>
      </c>
      <c r="N12" t="e">
        <f t="shared" si="6"/>
        <v>#N/A</v>
      </c>
      <c r="O12">
        <f t="shared" si="7"/>
        <v>1.8280905535951959</v>
      </c>
      <c r="P12">
        <f t="shared" si="8"/>
        <v>-0.3038326074664468</v>
      </c>
      <c r="Q12" cm="1">
        <f t="array" ref="Q12">_xlfn.LET(_xlpm.y, P12:P1010, _xlpm.x, O12:O1010, _xlpm.keep, ISNUMBER(_xlpm.y)*ISNUMBER(_xlpm.x), SLOPE(_xlfn._xlws.FILTER(_xlpm.y, _xlpm.keep), _xlfn._xlws.FILTER(_xlpm.x, _xlpm.keep)))</f>
        <v>-2.3808751502527814E-2</v>
      </c>
      <c r="R12" cm="1">
        <f t="array" ref="R12">_xlfn.LET(_xlpm.y, P12:P1010, _xlpm.x, O12:O1010, _xlpm.keep, ISNUMBER(_xlpm.y)*ISNUMBER(_xlpm.x), INTERCEPT(_xlfn._xlws.FILTER(_xlpm.y, _xlpm.keep), _xlfn._xlws.FILTER(_xlpm.x, _xlpm.keep)))</f>
        <v>6.7018551975031185E-3</v>
      </c>
      <c r="T12">
        <f t="shared" si="9"/>
        <v>-2.8803543146800462E-2</v>
      </c>
      <c r="U12">
        <f t="shared" si="10"/>
        <v>-0.27502906431964635</v>
      </c>
    </row>
    <row r="13" spans="1:21" x14ac:dyDescent="0.2">
      <c r="A13" s="10" t="s">
        <v>145</v>
      </c>
      <c r="B13" s="10">
        <v>642.47</v>
      </c>
      <c r="C13" s="10">
        <v>50.34</v>
      </c>
      <c r="D13">
        <f t="shared" si="0"/>
        <v>1.8280905535951959</v>
      </c>
      <c r="E13" t="e">
        <f>IF(ROW()&lt;ROW($D$2)+59, NA(), AVERAGE(D13:INDEX($D:$D,ROW()+59)))</f>
        <v>#N/A</v>
      </c>
      <c r="F13" t="e">
        <f>IF(ROW()&lt;ROW($D$2)+59, NA(), _xlfn.STDEV.S(D13:INDEX($D:$D,ROW()+59)))</f>
        <v>#N/A</v>
      </c>
      <c r="G13" t="e">
        <f t="shared" si="1"/>
        <v>#N/A</v>
      </c>
      <c r="J13">
        <f t="shared" si="2"/>
        <v>1.1105505684728314</v>
      </c>
      <c r="K13">
        <f t="shared" si="3"/>
        <v>0.56597316982922696</v>
      </c>
      <c r="L13">
        <f t="shared" si="4"/>
        <v>1.267798587234922</v>
      </c>
      <c r="M13" t="e">
        <f t="shared" si="5"/>
        <v>#N/A</v>
      </c>
      <c r="N13" t="e">
        <f t="shared" si="6"/>
        <v>#N/A</v>
      </c>
      <c r="O13">
        <f t="shared" si="7"/>
        <v>1.9345646780544143</v>
      </c>
      <c r="P13">
        <f t="shared" si="8"/>
        <v>-0.10647412445921844</v>
      </c>
      <c r="Q13" cm="1">
        <f t="array" ref="Q13">_xlfn.LET(_xlpm.y, P13:P1011, _xlpm.x, O13:O1011, _xlpm.keep, ISNUMBER(_xlpm.y)*ISNUMBER(_xlpm.x), SLOPE(_xlfn._xlws.FILTER(_xlpm.y, _xlpm.keep), _xlfn._xlws.FILTER(_xlpm.x, _xlpm.keep)))</f>
        <v>-2.3182370118531651E-2</v>
      </c>
      <c r="R13" cm="1">
        <f t="array" ref="R13">_xlfn.LET(_xlpm.y, P13:P1011, _xlpm.x, O13:O1011, _xlpm.keep, ISNUMBER(_xlpm.y)*ISNUMBER(_xlpm.x), INTERCEPT(_xlfn._xlws.FILTER(_xlpm.y, _xlpm.keep), _xlfn._xlws.FILTER(_xlpm.x, _xlpm.keep)))</f>
        <v>7.8683093467419238E-3</v>
      </c>
      <c r="T13">
        <f t="shared" si="9"/>
        <v>-3.1141438788475737E-2</v>
      </c>
      <c r="U13">
        <f t="shared" si="10"/>
        <v>-7.5332685670742708E-2</v>
      </c>
    </row>
    <row r="14" spans="1:21" x14ac:dyDescent="0.2">
      <c r="A14" s="10" t="s">
        <v>146</v>
      </c>
      <c r="B14" s="10">
        <v>645.30999999999995</v>
      </c>
      <c r="C14" s="10">
        <v>50.63</v>
      </c>
      <c r="D14">
        <f t="shared" si="0"/>
        <v>1.9345646780544143</v>
      </c>
      <c r="E14" t="e">
        <f>IF(ROW()&lt;ROW($D$2)+59, NA(), AVERAGE(D14:INDEX($D:$D,ROW()+59)))</f>
        <v>#N/A</v>
      </c>
      <c r="F14" t="e">
        <f>IF(ROW()&lt;ROW($D$2)+59, NA(), _xlfn.STDEV.S(D14:INDEX($D:$D,ROW()+59)))</f>
        <v>#N/A</v>
      </c>
      <c r="G14" t="e">
        <f t="shared" si="1"/>
        <v>#N/A</v>
      </c>
      <c r="J14">
        <f t="shared" si="2"/>
        <v>1.0862991972704585</v>
      </c>
      <c r="K14">
        <f t="shared" si="3"/>
        <v>0.59649475540311925</v>
      </c>
      <c r="L14">
        <f t="shared" si="4"/>
        <v>1.4220837201002487</v>
      </c>
      <c r="M14" t="e">
        <f t="shared" si="5"/>
        <v>#N/A</v>
      </c>
      <c r="N14" t="e">
        <f t="shared" si="6"/>
        <v>#N/A</v>
      </c>
      <c r="O14">
        <f t="shared" si="7"/>
        <v>1.5752733207579723</v>
      </c>
      <c r="P14">
        <f t="shared" si="8"/>
        <v>0.35929135729644202</v>
      </c>
      <c r="Q14" cm="1">
        <f t="array" ref="Q14">_xlfn.LET(_xlpm.y, P14:P1012, _xlpm.x, O14:O1012, _xlpm.keep, ISNUMBER(_xlpm.y)*ISNUMBER(_xlpm.x), SLOPE(_xlfn._xlws.FILTER(_xlpm.y, _xlpm.keep), _xlfn._xlws.FILTER(_xlpm.x, _xlpm.keep)))</f>
        <v>-2.3008645040977167E-2</v>
      </c>
      <c r="R14" cm="1">
        <f t="array" ref="R14">_xlfn.LET(_xlpm.y, P14:P1012, _xlpm.x, O14:O1012, _xlpm.keep, ISNUMBER(_xlpm.y)*ISNUMBER(_xlpm.x), INTERCEPT(_xlfn._xlws.FILTER(_xlpm.y, _xlpm.keep), _xlfn._xlws.FILTER(_xlpm.x, _xlpm.keep)))</f>
        <v>8.1754346731585468E-3</v>
      </c>
      <c r="T14">
        <f t="shared" si="9"/>
        <v>-2.3252332373361002E-2</v>
      </c>
      <c r="U14">
        <f t="shared" si="10"/>
        <v>0.38254368966980301</v>
      </c>
    </row>
    <row r="15" spans="1:21" x14ac:dyDescent="0.2">
      <c r="A15" s="10" t="s">
        <v>147</v>
      </c>
      <c r="B15" s="10">
        <v>635.54999999999995</v>
      </c>
      <c r="C15" s="10">
        <v>49.64</v>
      </c>
      <c r="D15">
        <f t="shared" si="0"/>
        <v>1.5752733207579723</v>
      </c>
      <c r="E15" t="e">
        <f>IF(ROW()&lt;ROW($D$2)+59, NA(), AVERAGE(D15:INDEX($D:$D,ROW()+59)))</f>
        <v>#N/A</v>
      </c>
      <c r="F15" t="e">
        <f>IF(ROW()&lt;ROW($D$2)+59, NA(), _xlfn.STDEV.S(D15:INDEX($D:$D,ROW()+59)))</f>
        <v>#N/A</v>
      </c>
      <c r="G15" t="e">
        <f t="shared" si="1"/>
        <v>#N/A</v>
      </c>
      <c r="J15">
        <f t="shared" si="2"/>
        <v>1.0544394037868325</v>
      </c>
      <c r="K15">
        <f t="shared" si="3"/>
        <v>0.65046616276646652</v>
      </c>
      <c r="L15">
        <f t="shared" si="4"/>
        <v>0.80070870213449075</v>
      </c>
      <c r="M15" t="e">
        <f t="shared" si="5"/>
        <v>#N/A</v>
      </c>
      <c r="N15" t="e">
        <f t="shared" si="6"/>
        <v>#N/A</v>
      </c>
      <c r="O15">
        <f t="shared" si="7"/>
        <v>1.5198415456226115</v>
      </c>
      <c r="P15">
        <f t="shared" si="8"/>
        <v>5.5431775135360795E-2</v>
      </c>
      <c r="Q15" cm="1">
        <f t="array" ref="Q15">_xlfn.LET(_xlpm.y, P15:P1013, _xlpm.x, O15:O1013, _xlpm.keep, ISNUMBER(_xlpm.y)*ISNUMBER(_xlpm.x), SLOPE(_xlfn._xlws.FILTER(_xlpm.y, _xlpm.keep), _xlfn._xlws.FILTER(_xlpm.x, _xlpm.keep)))</f>
        <v>-2.381100214307005E-2</v>
      </c>
      <c r="R15" cm="1">
        <f t="array" ref="R15">_xlfn.LET(_xlpm.y, P15:P1013, _xlpm.x, O15:O1013, _xlpm.keep, ISNUMBER(_xlpm.y)*ISNUMBER(_xlpm.x), INTERCEPT(_xlfn._xlws.FILTER(_xlpm.y, _xlpm.keep), _xlfn._xlws.FILTER(_xlpm.x, _xlpm.keep)))</f>
        <v>6.4654894858766189E-3</v>
      </c>
      <c r="T15">
        <f t="shared" si="9"/>
        <v>-2.2035194348911498E-2</v>
      </c>
      <c r="U15">
        <f t="shared" si="10"/>
        <v>7.7466969484272286E-2</v>
      </c>
    </row>
    <row r="16" spans="1:21" x14ac:dyDescent="0.2">
      <c r="A16" s="10" t="s">
        <v>148</v>
      </c>
      <c r="B16" s="10">
        <v>638.11</v>
      </c>
      <c r="C16" s="10">
        <v>49.75</v>
      </c>
      <c r="D16">
        <f t="shared" si="0"/>
        <v>1.5198415456226115</v>
      </c>
      <c r="E16" t="e">
        <f>IF(ROW()&lt;ROW($D$2)+59, NA(), AVERAGE(D16:INDEX($D:$D,ROW()+59)))</f>
        <v>#N/A</v>
      </c>
      <c r="F16" t="e">
        <f>IF(ROW()&lt;ROW($D$2)+59, NA(), _xlfn.STDEV.S(D16:INDEX($D:$D,ROW()+59)))</f>
        <v>#N/A</v>
      </c>
      <c r="G16" t="e">
        <f t="shared" si="1"/>
        <v>#N/A</v>
      </c>
      <c r="J16">
        <f t="shared" si="2"/>
        <v>1.0231344315776849</v>
      </c>
      <c r="K16">
        <f t="shared" si="3"/>
        <v>0.7126169883521698</v>
      </c>
      <c r="L16">
        <f t="shared" si="4"/>
        <v>0.69701834528740958</v>
      </c>
      <c r="M16" t="e">
        <f t="shared" si="5"/>
        <v>#N/A</v>
      </c>
      <c r="N16" t="e">
        <f t="shared" si="6"/>
        <v>#N/A</v>
      </c>
      <c r="O16">
        <f t="shared" si="7"/>
        <v>1.4799845074467868</v>
      </c>
      <c r="P16">
        <f t="shared" si="8"/>
        <v>3.9857038175824755E-2</v>
      </c>
      <c r="Q16" cm="1">
        <f t="array" ref="Q16">_xlfn.LET(_xlpm.y, P16:P1014, _xlpm.x, O16:O1014, _xlpm.keep, ISNUMBER(_xlpm.y)*ISNUMBER(_xlpm.x), SLOPE(_xlfn._xlws.FILTER(_xlpm.y, _xlpm.keep), _xlfn._xlws.FILTER(_xlpm.x, _xlpm.keep)))</f>
        <v>-2.3982811194286663E-2</v>
      </c>
      <c r="R16" cm="1">
        <f t="array" ref="R16">_xlfn.LET(_xlpm.y, P16:P1014, _xlpm.x, O16:O1014, _xlpm.keep, ISNUMBER(_xlpm.y)*ISNUMBER(_xlpm.x), INTERCEPT(_xlfn._xlws.FILTER(_xlpm.y, _xlpm.keep), _xlfn._xlws.FILTER(_xlpm.x, _xlpm.keep)))</f>
        <v>6.0873179807897542E-3</v>
      </c>
      <c r="T16">
        <f t="shared" si="9"/>
        <v>-2.1160037156357774E-2</v>
      </c>
      <c r="U16">
        <f t="shared" si="10"/>
        <v>6.1017075332182528E-2</v>
      </c>
    </row>
    <row r="17" spans="1:21" x14ac:dyDescent="0.2">
      <c r="A17" s="10" t="s">
        <v>149</v>
      </c>
      <c r="B17" s="10">
        <v>639.80999999999995</v>
      </c>
      <c r="C17" s="10">
        <v>49.82</v>
      </c>
      <c r="D17">
        <f t="shared" si="0"/>
        <v>1.4799845074467868</v>
      </c>
      <c r="E17" t="e">
        <f>IF(ROW()&lt;ROW($D$2)+59, NA(), AVERAGE(D17:INDEX($D:$D,ROW()+59)))</f>
        <v>#N/A</v>
      </c>
      <c r="F17" t="e">
        <f>IF(ROW()&lt;ROW($D$2)+59, NA(), _xlfn.STDEV.S(D17:INDEX($D:$D,ROW()+59)))</f>
        <v>#N/A</v>
      </c>
      <c r="G17" t="e">
        <f t="shared" si="1"/>
        <v>#N/A</v>
      </c>
      <c r="J17">
        <f t="shared" si="2"/>
        <v>1.0022080318012601</v>
      </c>
      <c r="K17">
        <f t="shared" si="3"/>
        <v>0.73444496032221662</v>
      </c>
      <c r="L17">
        <f t="shared" si="4"/>
        <v>0.65052727087393458</v>
      </c>
      <c r="M17" t="e">
        <f t="shared" si="5"/>
        <v>#N/A</v>
      </c>
      <c r="N17" t="e">
        <f t="shared" si="6"/>
        <v>#N/A</v>
      </c>
      <c r="O17">
        <f t="shared" si="7"/>
        <v>1.6644544702505328</v>
      </c>
      <c r="P17">
        <f t="shared" si="8"/>
        <v>-0.18446996280374606</v>
      </c>
      <c r="Q17" cm="1">
        <f t="array" ref="Q17">_xlfn.LET(_xlpm.y, P17:P1015, _xlpm.x, O17:O1015, _xlpm.keep, ISNUMBER(_xlpm.y)*ISNUMBER(_xlpm.x), SLOPE(_xlfn._xlws.FILTER(_xlpm.y, _xlpm.keep), _xlfn._xlws.FILTER(_xlpm.x, _xlpm.keep)))</f>
        <v>-2.4120130506020198E-2</v>
      </c>
      <c r="R17" cm="1">
        <f t="array" ref="R17">_xlfn.LET(_xlpm.y, P17:P1015, _xlpm.x, O17:O1015, _xlpm.keep, ISNUMBER(_xlpm.y)*ISNUMBER(_xlpm.x), INTERCEPT(_xlfn._xlws.FILTER(_xlpm.y, _xlpm.keep), _xlfn._xlws.FILTER(_xlpm.x, _xlpm.keep)))</f>
        <v>5.7777916691676198E-3</v>
      </c>
      <c r="T17">
        <f t="shared" si="9"/>
        <v>-2.5210519132606024E-2</v>
      </c>
      <c r="U17">
        <f t="shared" si="10"/>
        <v>-0.15925944367114003</v>
      </c>
    </row>
    <row r="18" spans="1:21" x14ac:dyDescent="0.2">
      <c r="A18" s="10" t="s">
        <v>150</v>
      </c>
      <c r="B18" s="10">
        <v>643.29999999999995</v>
      </c>
      <c r="C18" s="10">
        <v>50.23</v>
      </c>
      <c r="D18">
        <f t="shared" si="0"/>
        <v>1.6644544702505328</v>
      </c>
      <c r="E18" t="e">
        <f>IF(ROW()&lt;ROW($D$2)+59, NA(), AVERAGE(D18:INDEX($D:$D,ROW()+59)))</f>
        <v>#N/A</v>
      </c>
      <c r="F18" t="e">
        <f>IF(ROW()&lt;ROW($D$2)+59, NA(), _xlfn.STDEV.S(D18:INDEX($D:$D,ROW()+59)))</f>
        <v>#N/A</v>
      </c>
      <c r="G18" t="e">
        <f t="shared" si="1"/>
        <v>#N/A</v>
      </c>
      <c r="J18">
        <f t="shared" si="2"/>
        <v>0.98375326767488569</v>
      </c>
      <c r="K18">
        <f t="shared" si="3"/>
        <v>0.74999740304856566</v>
      </c>
      <c r="L18">
        <f t="shared" si="4"/>
        <v>0.9076047461081258</v>
      </c>
      <c r="M18" t="e">
        <f t="shared" si="5"/>
        <v>#N/A</v>
      </c>
      <c r="N18" t="e">
        <f t="shared" si="6"/>
        <v>#N/A</v>
      </c>
      <c r="O18">
        <f t="shared" si="7"/>
        <v>1.3654074200478092</v>
      </c>
      <c r="P18">
        <f t="shared" si="8"/>
        <v>0.2990470502027236</v>
      </c>
      <c r="Q18" cm="1">
        <f t="array" ref="Q18">_xlfn.LET(_xlpm.y, P18:P1016, _xlpm.x, O18:O1016, _xlpm.keep, ISNUMBER(_xlpm.y)*ISNUMBER(_xlpm.x), SLOPE(_xlfn._xlws.FILTER(_xlpm.y, _xlpm.keep), _xlfn._xlws.FILTER(_xlpm.x, _xlpm.keep)))</f>
        <v>-2.3785233190145309E-2</v>
      </c>
      <c r="R18" cm="1">
        <f t="array" ref="R18">_xlfn.LET(_xlpm.y, P18:P1016, _xlpm.x, O18:O1016, _xlpm.keep, ISNUMBER(_xlpm.y)*ISNUMBER(_xlpm.x), INTERCEPT(_xlfn._xlws.FILTER(_xlpm.y, _xlpm.keep), _xlfn._xlws.FILTER(_xlpm.x, _xlpm.keep)))</f>
        <v>6.4578458188227616E-3</v>
      </c>
      <c r="T18">
        <f t="shared" si="9"/>
        <v>-1.864422146286019E-2</v>
      </c>
      <c r="U18">
        <f t="shared" si="10"/>
        <v>0.31769127166558381</v>
      </c>
    </row>
    <row r="19" spans="1:21" x14ac:dyDescent="0.2">
      <c r="A19" s="10" t="s">
        <v>151</v>
      </c>
      <c r="B19" s="10">
        <v>643.44000000000005</v>
      </c>
      <c r="C19" s="10">
        <v>49.94</v>
      </c>
      <c r="D19">
        <f t="shared" si="0"/>
        <v>1.3654074200478092</v>
      </c>
      <c r="E19" t="e">
        <f>IF(ROW()&lt;ROW($D$2)+59, NA(), AVERAGE(D19:INDEX($D:$D,ROW()+59)))</f>
        <v>#N/A</v>
      </c>
      <c r="F19" t="e">
        <f>IF(ROW()&lt;ROW($D$2)+59, NA(), _xlfn.STDEV.S(D19:INDEX($D:$D,ROW()+59)))</f>
        <v>#N/A</v>
      </c>
      <c r="G19" t="e">
        <f t="shared" si="1"/>
        <v>#N/A</v>
      </c>
      <c r="J19">
        <f t="shared" si="2"/>
        <v>0.96025614165971906</v>
      </c>
      <c r="K19">
        <f t="shared" si="3"/>
        <v>0.77232896937147233</v>
      </c>
      <c r="L19">
        <f t="shared" si="4"/>
        <v>0.52458381655398167</v>
      </c>
      <c r="M19" t="e">
        <f t="shared" si="5"/>
        <v>#N/A</v>
      </c>
      <c r="N19" t="e">
        <f t="shared" si="6"/>
        <v>#N/A</v>
      </c>
      <c r="O19">
        <f t="shared" si="7"/>
        <v>1.2078285214328162</v>
      </c>
      <c r="P19">
        <f t="shared" si="8"/>
        <v>0.15757889861499308</v>
      </c>
      <c r="Q19" cm="1">
        <f t="array" ref="Q19">_xlfn.LET(_xlpm.y, P19:P1017, _xlpm.x, O19:O1017, _xlpm.keep, ISNUMBER(_xlpm.y)*ISNUMBER(_xlpm.x), SLOPE(_xlfn._xlws.FILTER(_xlpm.y, _xlpm.keep), _xlfn._xlws.FILTER(_xlpm.x, _xlpm.keep)))</f>
        <v>-2.4392901653792778E-2</v>
      </c>
      <c r="R19" cm="1">
        <f t="array" ref="R19">_xlfn.LET(_xlpm.y, P19:P1017, _xlpm.x, O19:O1017, _xlpm.keep, ISNUMBER(_xlpm.y)*ISNUMBER(_xlpm.x), INTERCEPT(_xlfn._xlws.FILTER(_xlpm.y, _xlpm.keep), _xlfn._xlws.FILTER(_xlpm.x, _xlpm.keep)))</f>
        <v>4.9888177636322247E-3</v>
      </c>
      <c r="T19">
        <f t="shared" si="9"/>
        <v>-1.5184197516543662E-2</v>
      </c>
      <c r="U19">
        <f t="shared" si="10"/>
        <v>0.17276309613153673</v>
      </c>
    </row>
    <row r="20" spans="1:21" x14ac:dyDescent="0.2">
      <c r="A20" s="10" t="s">
        <v>152</v>
      </c>
      <c r="B20" s="10">
        <v>644.95000000000005</v>
      </c>
      <c r="C20" s="10">
        <v>49.88</v>
      </c>
      <c r="D20">
        <f t="shared" si="0"/>
        <v>1.2078285214328162</v>
      </c>
      <c r="E20" t="e">
        <f>IF(ROW()&lt;ROW($D$2)+59, NA(), AVERAGE(D20:INDEX($D:$D,ROW()+59)))</f>
        <v>#N/A</v>
      </c>
      <c r="F20" t="e">
        <f>IF(ROW()&lt;ROW($D$2)+59, NA(), _xlfn.STDEV.S(D20:INDEX($D:$D,ROW()+59)))</f>
        <v>#N/A</v>
      </c>
      <c r="G20" t="e">
        <f t="shared" si="1"/>
        <v>#N/A</v>
      </c>
      <c r="J20">
        <f t="shared" si="2"/>
        <v>0.93740168516397615</v>
      </c>
      <c r="K20">
        <f t="shared" si="3"/>
        <v>0.80031027242512287</v>
      </c>
      <c r="L20">
        <f t="shared" si="4"/>
        <v>0.3379024930535815</v>
      </c>
      <c r="M20" t="e">
        <f t="shared" si="5"/>
        <v>#N/A</v>
      </c>
      <c r="N20" t="e">
        <f t="shared" si="6"/>
        <v>#N/A</v>
      </c>
      <c r="O20">
        <f t="shared" si="7"/>
        <v>1.8317058286625496</v>
      </c>
      <c r="P20">
        <f t="shared" si="8"/>
        <v>-0.62387730722973345</v>
      </c>
      <c r="Q20" cm="1">
        <f t="array" ref="Q20">_xlfn.LET(_xlpm.y, P20:P1018, _xlpm.x, O20:O1018, _xlpm.keep, ISNUMBER(_xlpm.y)*ISNUMBER(_xlpm.x), SLOPE(_xlfn._xlws.FILTER(_xlpm.y, _xlpm.keep), _xlfn._xlws.FILTER(_xlpm.x, _xlpm.keep)))</f>
        <v>-2.4699156085547919E-2</v>
      </c>
      <c r="R20" cm="1">
        <f t="array" ref="R20">_xlfn.LET(_xlpm.y, P20:P1018, _xlpm.x, O20:O1018, _xlpm.keep, ISNUMBER(_xlpm.y)*ISNUMBER(_xlpm.x), INTERCEPT(_xlfn._xlws.FILTER(_xlpm.y, _xlpm.keep), _xlfn._xlws.FILTER(_xlpm.x, _xlpm.keep)))</f>
        <v>4.1651112992097915E-3</v>
      </c>
      <c r="T20">
        <f t="shared" si="9"/>
        <v>-2.8882925211375796E-2</v>
      </c>
      <c r="U20">
        <f t="shared" si="10"/>
        <v>-0.59499438201835764</v>
      </c>
    </row>
    <row r="21" spans="1:21" x14ac:dyDescent="0.2">
      <c r="A21" s="10" t="s">
        <v>153</v>
      </c>
      <c r="B21" s="10">
        <v>644.89</v>
      </c>
      <c r="C21" s="10">
        <v>50.5</v>
      </c>
      <c r="D21">
        <f t="shared" si="0"/>
        <v>1.8317058286625496</v>
      </c>
      <c r="E21" t="e">
        <f>IF(ROW()&lt;ROW($D$2)+59, NA(), AVERAGE(D21:INDEX($D:$D,ROW()+59)))</f>
        <v>#N/A</v>
      </c>
      <c r="F21" t="e">
        <f>IF(ROW()&lt;ROW($D$2)+59, NA(), _xlfn.STDEV.S(D21:INDEX($D:$D,ROW()+59)))</f>
        <v>#N/A</v>
      </c>
      <c r="G21" t="e">
        <f t="shared" si="1"/>
        <v>#N/A</v>
      </c>
      <c r="J21">
        <f t="shared" si="2"/>
        <v>0.92014024049875021</v>
      </c>
      <c r="K21">
        <f t="shared" si="3"/>
        <v>0.81660091842154481</v>
      </c>
      <c r="L21">
        <f t="shared" si="4"/>
        <v>1.116292631565756</v>
      </c>
      <c r="M21" t="e">
        <f t="shared" si="5"/>
        <v>#N/A</v>
      </c>
      <c r="N21" t="e">
        <f t="shared" si="6"/>
        <v>#N/A</v>
      </c>
      <c r="O21">
        <f t="shared" si="7"/>
        <v>1.3738737604194995</v>
      </c>
      <c r="P21">
        <f t="shared" si="8"/>
        <v>0.45783206824305012</v>
      </c>
      <c r="Q21" cm="1">
        <f t="array" ref="Q21">_xlfn.LET(_xlpm.y, P21:P1019, _xlpm.x, O21:O1019, _xlpm.keep, ISNUMBER(_xlpm.y)*ISNUMBER(_xlpm.x), SLOPE(_xlfn._xlws.FILTER(_xlpm.y, _xlpm.keep), _xlfn._xlws.FILTER(_xlpm.x, _xlpm.keep)))</f>
        <v>-2.3247362130521552E-2</v>
      </c>
      <c r="R21" cm="1">
        <f t="array" ref="R21">_xlfn.LET(_xlpm.y, P21:P1019, _xlpm.x, O21:O1019, _xlpm.keep, ISNUMBER(_xlpm.y)*ISNUMBER(_xlpm.x), INTERCEPT(_xlfn._xlws.FILTER(_xlpm.y, _xlpm.keep), _xlfn._xlws.FILTER(_xlpm.x, _xlpm.keep)))</f>
        <v>6.8852369502524647E-3</v>
      </c>
      <c r="T21">
        <f t="shared" si="9"/>
        <v>-1.883012034069971E-2</v>
      </c>
      <c r="U21">
        <f t="shared" si="10"/>
        <v>0.47666218858374981</v>
      </c>
    </row>
    <row r="22" spans="1:21" x14ac:dyDescent="0.2">
      <c r="A22" s="9">
        <v>45999</v>
      </c>
      <c r="B22" s="10">
        <v>642.69000000000005</v>
      </c>
      <c r="C22" s="10">
        <v>49.9</v>
      </c>
      <c r="D22">
        <f t="shared" si="0"/>
        <v>1.3738737604194995</v>
      </c>
      <c r="E22" t="e">
        <f>IF(ROW()&lt;ROW($D$2)+59, NA(), AVERAGE(D22:INDEX($D:$D,ROW()+59)))</f>
        <v>#N/A</v>
      </c>
      <c r="F22" t="e">
        <f>IF(ROW()&lt;ROW($D$2)+59, NA(), _xlfn.STDEV.S(D22:INDEX($D:$D,ROW()+59)))</f>
        <v>#N/A</v>
      </c>
      <c r="G22" t="e">
        <f t="shared" si="1"/>
        <v>#N/A</v>
      </c>
      <c r="J22">
        <f t="shared" si="2"/>
        <v>0.89314105612349415</v>
      </c>
      <c r="K22">
        <f t="shared" si="3"/>
        <v>0.83944927238799782</v>
      </c>
      <c r="L22">
        <f t="shared" si="4"/>
        <v>0.5726763011283047</v>
      </c>
      <c r="M22" t="e">
        <f t="shared" si="5"/>
        <v>#N/A</v>
      </c>
      <c r="N22" t="e">
        <f t="shared" si="6"/>
        <v>#N/A</v>
      </c>
      <c r="O22">
        <f t="shared" si="7"/>
        <v>1.2113632595079338</v>
      </c>
      <c r="P22">
        <f t="shared" si="8"/>
        <v>0.16251050091156571</v>
      </c>
      <c r="Q22" cm="1">
        <f t="array" ref="Q22">_xlfn.LET(_xlpm.y, P22:P1020, _xlpm.x, O22:O1020, _xlpm.keep, ISNUMBER(_xlpm.y)*ISNUMBER(_xlpm.x), SLOPE(_xlfn._xlws.FILTER(_xlpm.y, _xlpm.keep), _xlfn._xlws.FILTER(_xlpm.x, _xlpm.keep)))</f>
        <v>-2.4177060532165756E-2</v>
      </c>
      <c r="R22" cm="1">
        <f t="array" ref="R22">_xlfn.LET(_xlpm.y, P22:P1020, _xlpm.x, O22:O1020, _xlpm.keep, ISNUMBER(_xlpm.y)*ISNUMBER(_xlpm.x), INTERCEPT(_xlfn._xlws.FILTER(_xlpm.y, _xlpm.keep), _xlfn._xlws.FILTER(_xlpm.x, _xlpm.keep)))</f>
        <v>4.6533623014858062E-3</v>
      </c>
      <c r="T22">
        <f t="shared" si="9"/>
        <v>-1.5261811197635224E-2</v>
      </c>
      <c r="U22">
        <f t="shared" si="10"/>
        <v>0.17777231210920094</v>
      </c>
    </row>
    <row r="23" spans="1:21" x14ac:dyDescent="0.2">
      <c r="A23" s="9">
        <v>45969</v>
      </c>
      <c r="B23" s="10">
        <v>635.91999999999996</v>
      </c>
      <c r="C23" s="10">
        <v>49.3</v>
      </c>
      <c r="D23">
        <f t="shared" si="0"/>
        <v>1.2113632595079338</v>
      </c>
      <c r="E23" t="e">
        <f>IF(ROW()&lt;ROW($D$2)+59, NA(), AVERAGE(D23:INDEX($D:$D,ROW()+59)))</f>
        <v>#N/A</v>
      </c>
      <c r="F23" t="e">
        <f>IF(ROW()&lt;ROW($D$2)+59, NA(), _xlfn.STDEV.S(D23:INDEX($D:$D,ROW()+59)))</f>
        <v>#N/A</v>
      </c>
      <c r="G23" t="e">
        <f t="shared" si="1"/>
        <v>#N/A</v>
      </c>
      <c r="J23">
        <f t="shared" si="2"/>
        <v>0.86516725933973215</v>
      </c>
      <c r="K23">
        <f t="shared" si="3"/>
        <v>0.87832637686288251</v>
      </c>
      <c r="L23">
        <f t="shared" si="4"/>
        <v>0.39415416556737093</v>
      </c>
      <c r="M23" t="e">
        <f t="shared" si="5"/>
        <v>#N/A</v>
      </c>
      <c r="N23" t="e">
        <f t="shared" si="6"/>
        <v>#N/A</v>
      </c>
      <c r="O23">
        <f t="shared" si="7"/>
        <v>1.2699398076834996</v>
      </c>
      <c r="P23">
        <f t="shared" si="8"/>
        <v>-5.857654817556579E-2</v>
      </c>
      <c r="Q23" cm="1">
        <f t="array" ref="Q23">_xlfn.LET(_xlpm.y, P23:P1021, _xlpm.x, O23:O1021, _xlpm.keep, ISNUMBER(_xlpm.y)*ISNUMBER(_xlpm.x), SLOPE(_xlfn._xlws.FILTER(_xlpm.y, _xlpm.keep), _xlfn._xlws.FILTER(_xlpm.x, _xlpm.keep)))</f>
        <v>-2.4500913130396224E-2</v>
      </c>
      <c r="R23" cm="1">
        <f t="array" ref="R23">_xlfn.LET(_xlpm.y, P23:P1021, _xlpm.x, O23:O1021, _xlpm.keep, ISNUMBER(_xlpm.y)*ISNUMBER(_xlpm.x), INTERCEPT(_xlfn._xlws.FILTER(_xlpm.y, _xlpm.keep), _xlfn._xlws.FILTER(_xlpm.x, _xlpm.keep)))</f>
        <v>3.788113210055742E-3</v>
      </c>
      <c r="T23">
        <f t="shared" si="9"/>
        <v>-1.6548000282350261E-2</v>
      </c>
      <c r="U23">
        <f t="shared" si="10"/>
        <v>-4.2028547893215529E-2</v>
      </c>
    </row>
    <row r="24" spans="1:21" x14ac:dyDescent="0.2">
      <c r="A24" s="9">
        <v>45877</v>
      </c>
      <c r="B24" s="10">
        <v>637.17999999999995</v>
      </c>
      <c r="C24" s="10">
        <v>49.44</v>
      </c>
      <c r="D24">
        <f t="shared" si="0"/>
        <v>1.2699398076834996</v>
      </c>
      <c r="E24" t="e">
        <f>IF(ROW()&lt;ROW($D$2)+59, NA(), AVERAGE(D24:INDEX($D:$D,ROW()+59)))</f>
        <v>#N/A</v>
      </c>
      <c r="F24" t="e">
        <f>IF(ROW()&lt;ROW($D$2)+59, NA(), _xlfn.STDEV.S(D24:INDEX($D:$D,ROW()+59)))</f>
        <v>#N/A</v>
      </c>
      <c r="G24" t="e">
        <f t="shared" si="1"/>
        <v>#N/A</v>
      </c>
      <c r="J24">
        <f t="shared" si="2"/>
        <v>0.83990651150951379</v>
      </c>
      <c r="K24">
        <f t="shared" si="3"/>
        <v>0.91125877369781116</v>
      </c>
      <c r="L24">
        <f t="shared" si="4"/>
        <v>0.47191128204883775</v>
      </c>
      <c r="M24" t="e">
        <f t="shared" si="5"/>
        <v>#N/A</v>
      </c>
      <c r="N24" t="e">
        <f t="shared" si="6"/>
        <v>#N/A</v>
      </c>
      <c r="O24">
        <f t="shared" si="7"/>
        <v>1.628525218393392</v>
      </c>
      <c r="P24">
        <f t="shared" si="8"/>
        <v>-0.35858541070989247</v>
      </c>
      <c r="Q24" cm="1">
        <f t="array" ref="Q24">_xlfn.LET(_xlpm.y, P24:P1022, _xlpm.x, O24:O1022, _xlpm.keep, ISNUMBER(_xlpm.y)*ISNUMBER(_xlpm.x), SLOPE(_xlfn._xlws.FILTER(_xlpm.y, _xlpm.keep), _xlfn._xlws.FILTER(_xlpm.x, _xlpm.keep)))</f>
        <v>-2.4444111928768435E-2</v>
      </c>
      <c r="R24" cm="1">
        <f t="array" ref="R24">_xlfn.LET(_xlpm.y, P24:P1022, _xlpm.x, O24:O1022, _xlpm.keep, ISNUMBER(_xlpm.y)*ISNUMBER(_xlpm.x), INTERCEPT(_xlfn._xlws.FILTER(_xlpm.y, _xlpm.keep), _xlfn._xlws.FILTER(_xlpm.x, _xlpm.keep)))</f>
        <v>3.9339510208109751E-3</v>
      </c>
      <c r="T24">
        <f t="shared" si="9"/>
        <v>-2.4421605941235894E-2</v>
      </c>
      <c r="U24">
        <f t="shared" si="10"/>
        <v>-0.33416380476865659</v>
      </c>
    </row>
    <row r="25" spans="1:21" x14ac:dyDescent="0.2">
      <c r="A25" s="9">
        <v>45846</v>
      </c>
      <c r="B25" s="10">
        <v>632.25</v>
      </c>
      <c r="C25" s="10">
        <v>49.48</v>
      </c>
      <c r="D25">
        <f t="shared" si="0"/>
        <v>1.628525218393392</v>
      </c>
      <c r="E25" t="e">
        <f>IF(ROW()&lt;ROW($D$2)+59, NA(), AVERAGE(D25:INDEX($D:$D,ROW()+59)))</f>
        <v>#N/A</v>
      </c>
      <c r="F25" t="e">
        <f>IF(ROW()&lt;ROW($D$2)+59, NA(), _xlfn.STDEV.S(D25:INDEX($D:$D,ROW()+59)))</f>
        <v>#N/A</v>
      </c>
      <c r="G25" t="e">
        <f t="shared" si="1"/>
        <v>#N/A</v>
      </c>
      <c r="J25">
        <f t="shared" si="2"/>
        <v>0.81278823410300249</v>
      </c>
      <c r="K25">
        <f t="shared" si="3"/>
        <v>0.94610842324638567</v>
      </c>
      <c r="L25">
        <f t="shared" si="4"/>
        <v>0.86220243287904352</v>
      </c>
      <c r="M25" t="e">
        <f t="shared" si="5"/>
        <v>#N/A</v>
      </c>
      <c r="N25" t="e">
        <f t="shared" si="6"/>
        <v>#N/A</v>
      </c>
      <c r="O25">
        <f t="shared" si="7"/>
        <v>1.1842756711974047</v>
      </c>
      <c r="P25">
        <f t="shared" si="8"/>
        <v>0.4442495471959873</v>
      </c>
      <c r="Q25" cm="1">
        <f t="array" ref="Q25">_xlfn.LET(_xlpm.y, P25:P1023, _xlpm.x, O25:O1023, _xlpm.keep, ISNUMBER(_xlpm.y)*ISNUMBER(_xlpm.x), SLOPE(_xlfn._xlws.FILTER(_xlpm.y, _xlpm.keep), _xlfn._xlws.FILTER(_xlpm.x, _xlpm.keep)))</f>
        <v>-2.3703625530358183E-2</v>
      </c>
      <c r="R25" cm="1">
        <f t="array" ref="R25">_xlfn.LET(_xlpm.y, P25:P1023, _xlpm.x, O25:O1023, _xlpm.keep, ISNUMBER(_xlpm.y)*ISNUMBER(_xlpm.x), INTERCEPT(_xlfn._xlws.FILTER(_xlpm.y, _xlpm.keep), _xlfn._xlws.FILTER(_xlpm.x, _xlpm.keep)))</f>
        <v>5.4758185886163374E-3</v>
      </c>
      <c r="T25">
        <f t="shared" si="9"/>
        <v>-1.4667038007657639E-2</v>
      </c>
      <c r="U25">
        <f t="shared" si="10"/>
        <v>0.45891658520364492</v>
      </c>
    </row>
    <row r="26" spans="1:21" x14ac:dyDescent="0.2">
      <c r="A26" s="9">
        <v>45816</v>
      </c>
      <c r="B26" s="10">
        <v>632.78</v>
      </c>
      <c r="C26" s="10">
        <v>49.07</v>
      </c>
      <c r="D26">
        <f t="shared" si="0"/>
        <v>1.1842756711974047</v>
      </c>
      <c r="E26" t="e">
        <f>IF(ROW()&lt;ROW($D$2)+59, NA(), AVERAGE(D26:INDEX($D:$D,ROW()+59)))</f>
        <v>#N/A</v>
      </c>
      <c r="F26" t="e">
        <f>IF(ROW()&lt;ROW($D$2)+59, NA(), _xlfn.STDEV.S(D26:INDEX($D:$D,ROW()+59)))</f>
        <v>#N/A</v>
      </c>
      <c r="G26" t="e">
        <f t="shared" si="1"/>
        <v>#N/A</v>
      </c>
      <c r="J26">
        <f t="shared" si="2"/>
        <v>0.7798322561604516</v>
      </c>
      <c r="K26">
        <f t="shared" si="3"/>
        <v>0.98551209239436588</v>
      </c>
      <c r="L26">
        <f t="shared" si="4"/>
        <v>0.41038909431778914</v>
      </c>
      <c r="M26" t="e">
        <f t="shared" si="5"/>
        <v>#N/A</v>
      </c>
      <c r="N26" t="e">
        <f t="shared" si="6"/>
        <v>#N/A</v>
      </c>
      <c r="O26">
        <f t="shared" si="7"/>
        <v>1.2651064674478292</v>
      </c>
      <c r="P26">
        <f t="shared" si="8"/>
        <v>-8.0830796250424441E-2</v>
      </c>
      <c r="Q26" cm="1">
        <f t="array" ref="Q26">_xlfn.LET(_xlpm.y, P26:P1024, _xlpm.x, O26:O1024, _xlpm.keep, ISNUMBER(_xlpm.y)*ISNUMBER(_xlpm.x), SLOPE(_xlfn._xlws.FILTER(_xlpm.y, _xlpm.keep), _xlfn._xlws.FILTER(_xlpm.x, _xlpm.keep)))</f>
        <v>-2.4514569373675864E-2</v>
      </c>
      <c r="R26" cm="1">
        <f t="array" ref="R26">_xlfn.LET(_xlpm.y, P26:P1024, _xlpm.x, O26:O1024, _xlpm.keep, ISNUMBER(_xlpm.y)*ISNUMBER(_xlpm.x), INTERCEPT(_xlfn._xlws.FILTER(_xlpm.y, _xlpm.keep), _xlfn._xlws.FILTER(_xlpm.x, _xlpm.keep)))</f>
        <v>3.2736281185239864E-3</v>
      </c>
      <c r="T26">
        <f t="shared" si="9"/>
        <v>-1.6441872665625544E-2</v>
      </c>
      <c r="U26">
        <f t="shared" si="10"/>
        <v>-6.4388923584798891E-2</v>
      </c>
    </row>
    <row r="27" spans="1:21" x14ac:dyDescent="0.2">
      <c r="A27" s="9">
        <v>45785</v>
      </c>
      <c r="B27" s="10">
        <v>627.97</v>
      </c>
      <c r="C27" s="10">
        <v>48.84</v>
      </c>
      <c r="D27">
        <f t="shared" si="0"/>
        <v>1.2651064674478292</v>
      </c>
      <c r="E27" t="e">
        <f>IF(ROW()&lt;ROW($D$2)+59, NA(), AVERAGE(D27:INDEX($D:$D,ROW()+59)))</f>
        <v>#N/A</v>
      </c>
      <c r="F27" t="e">
        <f>IF(ROW()&lt;ROW($D$2)+59, NA(), _xlfn.STDEV.S(D27:INDEX($D:$D,ROW()+59)))</f>
        <v>#N/A</v>
      </c>
      <c r="G27" t="e">
        <f t="shared" si="1"/>
        <v>#N/A</v>
      </c>
      <c r="J27">
        <f t="shared" si="2"/>
        <v>0.75167536431306325</v>
      </c>
      <c r="K27">
        <f t="shared" si="3"/>
        <v>1.0214715950629192</v>
      </c>
      <c r="L27">
        <f t="shared" si="4"/>
        <v>0.50263864958784321</v>
      </c>
      <c r="M27" t="e">
        <f t="shared" si="5"/>
        <v>#N/A</v>
      </c>
      <c r="N27" t="e">
        <f t="shared" si="6"/>
        <v>#N/A</v>
      </c>
      <c r="O27">
        <f t="shared" si="7"/>
        <v>0.91831674852863188</v>
      </c>
      <c r="P27">
        <f t="shared" si="8"/>
        <v>0.3467897189191973</v>
      </c>
      <c r="Q27" cm="1">
        <f t="array" ref="Q27">_xlfn.LET(_xlpm.y, P27:P1025, _xlpm.x, O27:O1025, _xlpm.keep, ISNUMBER(_xlpm.y)*ISNUMBER(_xlpm.x), SLOPE(_xlfn._xlws.FILTER(_xlpm.y, _xlpm.keep), _xlfn._xlws.FILTER(_xlpm.x, _xlpm.keep)))</f>
        <v>-2.4416140263599798E-2</v>
      </c>
      <c r="R27" cm="1">
        <f t="array" ref="R27">_xlfn.LET(_xlpm.y, P27:P1025, _xlpm.x, O27:O1025, _xlpm.keep, ISNUMBER(_xlpm.y)*ISNUMBER(_xlpm.x), INTERCEPT(_xlfn._xlws.FILTER(_xlpm.y, _xlpm.keep), _xlfn._xlws.FILTER(_xlpm.x, _xlpm.keep)))</f>
        <v>3.5267828700028137E-3</v>
      </c>
      <c r="T27">
        <f t="shared" si="9"/>
        <v>-8.8272698073553237E-3</v>
      </c>
      <c r="U27">
        <f t="shared" si="10"/>
        <v>0.35561698872655262</v>
      </c>
    </row>
    <row r="28" spans="1:21" x14ac:dyDescent="0.2">
      <c r="A28" s="9">
        <v>45755</v>
      </c>
      <c r="B28" s="10">
        <v>631.16999999999996</v>
      </c>
      <c r="C28" s="10">
        <v>48.7</v>
      </c>
      <c r="D28">
        <f t="shared" si="0"/>
        <v>0.91831674852863188</v>
      </c>
      <c r="E28" t="e">
        <f>IF(ROW()&lt;ROW($D$2)+59, NA(), AVERAGE(D28:INDEX($D:$D,ROW()+59)))</f>
        <v>#N/A</v>
      </c>
      <c r="F28" t="e">
        <f>IF(ROW()&lt;ROW($D$2)+59, NA(), _xlfn.STDEV.S(D28:INDEX($D:$D,ROW()+59)))</f>
        <v>#N/A</v>
      </c>
      <c r="G28" t="e">
        <f t="shared" si="1"/>
        <v>#N/A</v>
      </c>
      <c r="J28">
        <f t="shared" si="2"/>
        <v>0.71979477845553463</v>
      </c>
      <c r="K28">
        <f t="shared" si="3"/>
        <v>1.0641225308987199</v>
      </c>
      <c r="L28">
        <f t="shared" si="4"/>
        <v>0.18655931465470679</v>
      </c>
      <c r="M28" t="e">
        <f t="shared" si="5"/>
        <v>#N/A</v>
      </c>
      <c r="N28" t="e">
        <f t="shared" si="6"/>
        <v>#N/A</v>
      </c>
      <c r="O28">
        <f t="shared" si="7"/>
        <v>1.0289926372118927</v>
      </c>
      <c r="P28">
        <f t="shared" si="8"/>
        <v>-0.11067588868326084</v>
      </c>
      <c r="Q28" cm="1">
        <f t="array" ref="Q28">_xlfn.LET(_xlpm.y, P28:P1026, _xlpm.x, O28:O1026, _xlpm.keep, ISNUMBER(_xlpm.y)*ISNUMBER(_xlpm.x), SLOPE(_xlfn._xlws.FILTER(_xlpm.y, _xlpm.keep), _xlfn._xlws.FILTER(_xlpm.x, _xlpm.keep)))</f>
        <v>-2.4933912636787393E-2</v>
      </c>
      <c r="R28" cm="1">
        <f t="array" ref="R28">_xlfn.LET(_xlpm.y, P28:P1026, _xlpm.x, O28:O1026, _xlpm.keep, ISNUMBER(_xlpm.y)*ISNUMBER(_xlpm.x), INTERCEPT(_xlfn._xlws.FILTER(_xlpm.y, _xlpm.keep), _xlfn._xlws.FILTER(_xlpm.x, _xlpm.keep)))</f>
        <v>1.8012822033557502E-3</v>
      </c>
      <c r="T28">
        <f t="shared" si="9"/>
        <v>-1.1257425294477819E-2</v>
      </c>
      <c r="U28">
        <f t="shared" si="10"/>
        <v>-9.9418463388783018E-2</v>
      </c>
    </row>
    <row r="29" spans="1:21" x14ac:dyDescent="0.2">
      <c r="A29" s="9">
        <v>45665</v>
      </c>
      <c r="B29" s="10">
        <v>621.72</v>
      </c>
      <c r="C29" s="10">
        <v>48.2</v>
      </c>
      <c r="D29">
        <f t="shared" si="0"/>
        <v>1.0289926372118927</v>
      </c>
      <c r="E29" t="e">
        <f>IF(ROW()&lt;ROW($D$2)+59, NA(), AVERAGE(D29:INDEX($D:$D,ROW()+59)))</f>
        <v>#N/A</v>
      </c>
      <c r="F29" t="e">
        <f>IF(ROW()&lt;ROW($D$2)+59, NA(), _xlfn.STDEV.S(D29:INDEX($D:$D,ROW()+59)))</f>
        <v>#N/A</v>
      </c>
      <c r="G29" t="e">
        <f t="shared" si="1"/>
        <v>#N/A</v>
      </c>
      <c r="J29">
        <f t="shared" si="2"/>
        <v>0.69246849043978831</v>
      </c>
      <c r="K29">
        <f t="shared" si="3"/>
        <v>1.1004648887848545</v>
      </c>
      <c r="L29">
        <f t="shared" si="4"/>
        <v>0.30580180267604729</v>
      </c>
      <c r="M29" t="e">
        <f t="shared" si="5"/>
        <v>#N/A</v>
      </c>
      <c r="N29" t="e">
        <f t="shared" si="6"/>
        <v>#N/A</v>
      </c>
      <c r="O29">
        <f t="shared" si="7"/>
        <v>0.71951092221097923</v>
      </c>
      <c r="P29">
        <f t="shared" si="8"/>
        <v>0.30948171500091348</v>
      </c>
      <c r="Q29" cm="1">
        <f t="array" ref="Q29">_xlfn.LET(_xlpm.y, P29:P1027, _xlpm.x, O29:O1027, _xlpm.keep, ISNUMBER(_xlpm.y)*ISNUMBER(_xlpm.x), SLOPE(_xlfn._xlws.FILTER(_xlpm.y, _xlpm.keep), _xlfn._xlws.FILTER(_xlpm.x, _xlpm.keep)))</f>
        <v>-2.479772717477103E-2</v>
      </c>
      <c r="R29" cm="1">
        <f t="array" ref="R29">_xlfn.LET(_xlpm.y, P29:P1027, _xlpm.x, O29:O1027, _xlpm.keep, ISNUMBER(_xlpm.y)*ISNUMBER(_xlpm.x), INTERCEPT(_xlfn._xlws.FILTER(_xlpm.y, _xlpm.keep), _xlfn._xlws.FILTER(_xlpm.x, _xlpm.keep)))</f>
        <v>2.2158049413384465E-3</v>
      </c>
      <c r="T29">
        <f t="shared" si="9"/>
        <v>-4.4620094471659912E-3</v>
      </c>
      <c r="U29">
        <f t="shared" si="10"/>
        <v>0.3139437244480795</v>
      </c>
    </row>
    <row r="30" spans="1:21" x14ac:dyDescent="0.2">
      <c r="A30" s="10" t="s">
        <v>1</v>
      </c>
      <c r="B30" s="10">
        <v>632.08000000000004</v>
      </c>
      <c r="C30" s="10">
        <v>48.56</v>
      </c>
      <c r="D30">
        <f t="shared" si="0"/>
        <v>0.71951092221097923</v>
      </c>
      <c r="E30" t="e">
        <f>IF(ROW()&lt;ROW($D$2)+59, NA(), AVERAGE(D30:INDEX($D:$D,ROW()+59)))</f>
        <v>#N/A</v>
      </c>
      <c r="F30" t="e">
        <f>IF(ROW()&lt;ROW($D$2)+59, NA(), _xlfn.STDEV.S(D30:INDEX($D:$D,ROW()+59)))</f>
        <v>#N/A</v>
      </c>
      <c r="G30" t="e">
        <f t="shared" si="1"/>
        <v>#N/A</v>
      </c>
      <c r="J30">
        <f t="shared" si="2"/>
        <v>0.66208371078186445</v>
      </c>
      <c r="K30">
        <f t="shared" si="3"/>
        <v>1.1406966622330847</v>
      </c>
      <c r="L30">
        <f t="shared" si="4"/>
        <v>5.0343981297089446E-2</v>
      </c>
      <c r="M30" t="e">
        <f t="shared" si="5"/>
        <v>#N/A</v>
      </c>
      <c r="N30" t="e">
        <f t="shared" si="6"/>
        <v>#N/A</v>
      </c>
      <c r="O30">
        <f t="shared" si="7"/>
        <v>0.84571106876482105</v>
      </c>
      <c r="P30">
        <f t="shared" si="8"/>
        <v>-0.12620014655384182</v>
      </c>
      <c r="Q30" cm="1">
        <f t="array" ref="Q30">_xlfn.LET(_xlpm.y, P30:P1028, _xlpm.x, O30:O1028, _xlpm.keep, ISNUMBER(_xlpm.y)*ISNUMBER(_xlpm.x), SLOPE(_xlfn._xlws.FILTER(_xlpm.y, _xlpm.keep), _xlfn._xlws.FILTER(_xlpm.x, _xlpm.keep)))</f>
        <v>-2.5179801280227936E-2</v>
      </c>
      <c r="R30" cm="1">
        <f t="array" ref="R30">_xlfn.LET(_xlpm.y, P30:P1028, _xlpm.x, O30:O1028, _xlpm.keep, ISNUMBER(_xlpm.y)*ISNUMBER(_xlpm.x), INTERCEPT(_xlfn._xlws.FILTER(_xlpm.y, _xlpm.keep), _xlfn._xlws.FILTER(_xlpm.x, _xlpm.keep)))</f>
        <v>6.7911491714210855E-4</v>
      </c>
      <c r="T30">
        <f t="shared" si="9"/>
        <v>-7.2330373763039718E-3</v>
      </c>
      <c r="U30">
        <f t="shared" si="10"/>
        <v>-0.11896710917753785</v>
      </c>
    </row>
    <row r="31" spans="1:21" x14ac:dyDescent="0.2">
      <c r="A31" s="10" t="s">
        <v>2</v>
      </c>
      <c r="B31" s="10">
        <v>634.46</v>
      </c>
      <c r="C31" s="10">
        <v>48.84</v>
      </c>
      <c r="D31">
        <f t="shared" si="0"/>
        <v>0.84571106876482105</v>
      </c>
      <c r="E31" t="e">
        <f>IF(ROW()&lt;ROW($D$2)+59, NA(), AVERAGE(D31:INDEX($D:$D,ROW()+59)))</f>
        <v>#N/A</v>
      </c>
      <c r="F31" t="e">
        <f>IF(ROW()&lt;ROW($D$2)+59, NA(), _xlfn.STDEV.S(D31:INDEX($D:$D,ROW()+59)))</f>
        <v>#N/A</v>
      </c>
      <c r="G31" t="e">
        <f t="shared" si="1"/>
        <v>#N/A</v>
      </c>
      <c r="J31">
        <f t="shared" si="2"/>
        <v>0.63162252109269423</v>
      </c>
      <c r="K31">
        <f t="shared" si="3"/>
        <v>1.1870159906766573</v>
      </c>
      <c r="L31">
        <f t="shared" si="4"/>
        <v>0.18035860456276234</v>
      </c>
      <c r="M31" t="e">
        <f t="shared" si="5"/>
        <v>#N/A</v>
      </c>
      <c r="N31" t="e">
        <f t="shared" si="6"/>
        <v>#N/A</v>
      </c>
      <c r="O31">
        <f t="shared" si="7"/>
        <v>1.1540136390350284</v>
      </c>
      <c r="P31">
        <f t="shared" si="8"/>
        <v>-0.30830257027020735</v>
      </c>
      <c r="Q31" cm="1">
        <f t="array" ref="Q31">_xlfn.LET(_xlpm.y, P31:P1029, _xlpm.x, O31:O1029, _xlpm.keep, ISNUMBER(_xlpm.y)*ISNUMBER(_xlpm.x), SLOPE(_xlfn._xlws.FILTER(_xlpm.y, _xlpm.keep), _xlfn._xlws.FILTER(_xlpm.x, _xlpm.keep)))</f>
        <v>-2.5037643774729241E-2</v>
      </c>
      <c r="R31" cm="1">
        <f t="array" ref="R31">_xlfn.LET(_xlpm.y, P31:P1029, _xlpm.x, O31:O1029, _xlpm.keep, ISNUMBER(_xlpm.y)*ISNUMBER(_xlpm.x), INTERCEPT(_xlfn._xlws.FILTER(_xlpm.y, _xlpm.keep), _xlfn._xlws.FILTER(_xlpm.x, _xlpm.keep)))</f>
        <v>1.1844158968276064E-3</v>
      </c>
      <c r="T31">
        <f t="shared" si="9"/>
        <v>-1.4002562263339544E-2</v>
      </c>
      <c r="U31">
        <f t="shared" si="10"/>
        <v>-0.29430000800686779</v>
      </c>
    </row>
    <row r="32" spans="1:21" x14ac:dyDescent="0.2">
      <c r="A32" s="10" t="s">
        <v>3</v>
      </c>
      <c r="B32" s="10">
        <v>635.26</v>
      </c>
      <c r="C32" s="10">
        <v>49.2</v>
      </c>
      <c r="D32">
        <f t="shared" si="0"/>
        <v>1.1540136390350284</v>
      </c>
      <c r="E32" t="e">
        <f>IF(ROW()&lt;ROW($D$2)+59, NA(), AVERAGE(D32:INDEX($D:$D,ROW()+59)))</f>
        <v>#N/A</v>
      </c>
      <c r="F32" t="e">
        <f>IF(ROW()&lt;ROW($D$2)+59, NA(), _xlfn.STDEV.S(D32:INDEX($D:$D,ROW()+59)))</f>
        <v>#N/A</v>
      </c>
      <c r="G32" t="e">
        <f t="shared" si="1"/>
        <v>#N/A</v>
      </c>
      <c r="J32">
        <f t="shared" si="2"/>
        <v>0.59974054479091476</v>
      </c>
      <c r="K32">
        <f t="shared" si="3"/>
        <v>1.2317533699037357</v>
      </c>
      <c r="L32">
        <f t="shared" si="4"/>
        <v>0.44998707353845624</v>
      </c>
      <c r="M32" t="e">
        <f t="shared" si="5"/>
        <v>#N/A</v>
      </c>
      <c r="N32" t="e">
        <f t="shared" si="6"/>
        <v>#N/A</v>
      </c>
      <c r="O32">
        <f t="shared" si="7"/>
        <v>1.0254490366024385</v>
      </c>
      <c r="P32">
        <f t="shared" si="8"/>
        <v>0.12856460243258994</v>
      </c>
      <c r="Q32" cm="1">
        <f t="array" ref="Q32">_xlfn.LET(_xlpm.y, P32:P1030, _xlpm.x, O32:O1030, _xlpm.keep, ISNUMBER(_xlpm.y)*ISNUMBER(_xlpm.x), SLOPE(_xlfn._xlws.FILTER(_xlpm.y, _xlpm.keep), _xlfn._xlws.FILTER(_xlpm.x, _xlpm.keep)))</f>
        <v>-2.4544413638617778E-2</v>
      </c>
      <c r="R32" cm="1">
        <f t="array" ref="R32">_xlfn.LET(_xlpm.y, P32:P1030, _xlpm.x, O32:O1030, _xlpm.keep, ISNUMBER(_xlpm.y)*ISNUMBER(_xlpm.x), INTERCEPT(_xlfn._xlws.FILTER(_xlpm.y, _xlpm.keep), _xlfn._xlws.FILTER(_xlpm.x, _xlpm.keep)))</f>
        <v>2.5584258553866925E-3</v>
      </c>
      <c r="T32">
        <f t="shared" si="9"/>
        <v>-1.1179617015116439E-2</v>
      </c>
      <c r="U32">
        <f t="shared" si="10"/>
        <v>0.13974421944770637</v>
      </c>
    </row>
    <row r="33" spans="1:21" x14ac:dyDescent="0.2">
      <c r="A33" s="10" t="s">
        <v>4</v>
      </c>
      <c r="B33" s="10">
        <v>636.94000000000005</v>
      </c>
      <c r="C33" s="10">
        <v>49.18</v>
      </c>
      <c r="D33">
        <f t="shared" si="0"/>
        <v>1.0254490366024385</v>
      </c>
      <c r="E33" t="e">
        <f>IF(ROW()&lt;ROW($D$2)+59, NA(), AVERAGE(D33:INDEX($D:$D,ROW()+59)))</f>
        <v>#N/A</v>
      </c>
      <c r="F33" t="e">
        <f>IF(ROW()&lt;ROW($D$2)+59, NA(), _xlfn.STDEV.S(D33:INDEX($D:$D,ROW()+59)))</f>
        <v>#N/A</v>
      </c>
      <c r="G33" t="e">
        <f t="shared" si="1"/>
        <v>#N/A</v>
      </c>
      <c r="J33">
        <f t="shared" si="2"/>
        <v>0.56752002340918251</v>
      </c>
      <c r="K33">
        <f t="shared" si="3"/>
        <v>1.2671928492339111</v>
      </c>
      <c r="L33">
        <f t="shared" si="4"/>
        <v>0.36137278826194424</v>
      </c>
      <c r="M33" t="e">
        <f t="shared" si="5"/>
        <v>#N/A</v>
      </c>
      <c r="N33" t="e">
        <f t="shared" si="6"/>
        <v>#N/A</v>
      </c>
      <c r="O33">
        <f t="shared" si="7"/>
        <v>1.3451095506564812</v>
      </c>
      <c r="P33">
        <f t="shared" si="8"/>
        <v>-0.31966051405404272</v>
      </c>
      <c r="Q33" cm="1">
        <f t="array" ref="Q33">_xlfn.LET(_xlpm.y, P33:P1031, _xlpm.x, O33:O1031, _xlpm.keep, ISNUMBER(_xlpm.y)*ISNUMBER(_xlpm.x), SLOPE(_xlfn._xlws.FILTER(_xlpm.y, _xlpm.keep), _xlfn._xlws.FILTER(_xlpm.x, _xlpm.keep)))</f>
        <v>-2.478648927110336E-2</v>
      </c>
      <c r="R33" cm="1">
        <f t="array" ref="R33">_xlfn.LET(_xlpm.y, P33:P1031, _xlpm.x, O33:O1031, _xlpm.keep, ISNUMBER(_xlpm.y)*ISNUMBER(_xlpm.x), INTERCEPT(_xlfn._xlws.FILTER(_xlpm.y, _xlpm.keep), _xlfn._xlws.FILTER(_xlpm.x, _xlpm.keep)))</f>
        <v>1.8183877848847166E-3</v>
      </c>
      <c r="T33">
        <f t="shared" si="9"/>
        <v>-1.8198532891798441E-2</v>
      </c>
      <c r="U33">
        <f t="shared" si="10"/>
        <v>-0.30146198116224426</v>
      </c>
    </row>
    <row r="34" spans="1:21" x14ac:dyDescent="0.2">
      <c r="A34" s="10" t="s">
        <v>5</v>
      </c>
      <c r="B34" s="10">
        <v>637.1</v>
      </c>
      <c r="C34" s="10">
        <v>49.51</v>
      </c>
      <c r="D34">
        <f t="shared" si="0"/>
        <v>1.3451095506564812</v>
      </c>
      <c r="E34" t="e">
        <f>IF(ROW()&lt;ROW($D$2)+59, NA(), AVERAGE(D34:INDEX($D:$D,ROW()+59)))</f>
        <v>#N/A</v>
      </c>
      <c r="F34" t="e">
        <f>IF(ROW()&lt;ROW($D$2)+59, NA(), _xlfn.STDEV.S(D34:INDEX($D:$D,ROW()+59)))</f>
        <v>#N/A</v>
      </c>
      <c r="G34" t="e">
        <f t="shared" si="1"/>
        <v>#N/A</v>
      </c>
      <c r="J34">
        <f t="shared" si="2"/>
        <v>0.53219698510206059</v>
      </c>
      <c r="K34">
        <f t="shared" si="3"/>
        <v>1.3125856227409514</v>
      </c>
      <c r="L34">
        <f t="shared" si="4"/>
        <v>0.61932155241567433</v>
      </c>
      <c r="M34" t="e">
        <f t="shared" si="5"/>
        <v>#N/A</v>
      </c>
      <c r="N34" t="e">
        <f t="shared" si="6"/>
        <v>#N/A</v>
      </c>
      <c r="O34">
        <f t="shared" si="7"/>
        <v>1.668295940251312</v>
      </c>
      <c r="P34">
        <f t="shared" si="8"/>
        <v>-0.32318638959483081</v>
      </c>
      <c r="Q34" cm="1">
        <f t="array" ref="Q34">_xlfn.LET(_xlpm.y, P34:P1032, _xlpm.x, O34:O1032, _xlpm.keep, ISNUMBER(_xlpm.y)*ISNUMBER(_xlpm.x), SLOPE(_xlfn._xlws.FILTER(_xlpm.y, _xlpm.keep), _xlfn._xlws.FILTER(_xlpm.x, _xlpm.keep)))</f>
        <v>-2.4200769117092163E-2</v>
      </c>
      <c r="R34" cm="1">
        <f t="array" ref="R34">_xlfn.LET(_xlpm.y, P34:P1032, _xlpm.x, O34:O1032, _xlpm.keep, ISNUMBER(_xlpm.y)*ISNUMBER(_xlpm.x), INTERCEPT(_xlfn._xlws.FILTER(_xlpm.y, _xlpm.keep), _xlfn._xlws.FILTER(_xlpm.x, _xlpm.keep)))</f>
        <v>3.2646397411031942E-3</v>
      </c>
      <c r="T34">
        <f t="shared" si="9"/>
        <v>-2.5294867851302347E-2</v>
      </c>
      <c r="U34">
        <f t="shared" si="10"/>
        <v>-0.29789152174352845</v>
      </c>
    </row>
    <row r="35" spans="1:21" x14ac:dyDescent="0.2">
      <c r="A35" s="10" t="s">
        <v>6</v>
      </c>
      <c r="B35" s="10">
        <v>634.41999999999996</v>
      </c>
      <c r="C35" s="10">
        <v>49.66</v>
      </c>
      <c r="D35">
        <f t="shared" si="0"/>
        <v>1.668295940251312</v>
      </c>
      <c r="E35" t="e">
        <f>IF(ROW()&lt;ROW($D$2)+59, NA(), AVERAGE(D35:INDEX($D:$D,ROW()+59)))</f>
        <v>#N/A</v>
      </c>
      <c r="F35" t="e">
        <f>IF(ROW()&lt;ROW($D$2)+59, NA(), _xlfn.STDEV.S(D35:INDEX($D:$D,ROW()+59)))</f>
        <v>#N/A</v>
      </c>
      <c r="G35" t="e">
        <f t="shared" si="1"/>
        <v>#N/A</v>
      </c>
      <c r="J35">
        <f t="shared" si="2"/>
        <v>0.49461245719442865</v>
      </c>
      <c r="K35">
        <f t="shared" si="3"/>
        <v>1.353060701103951</v>
      </c>
      <c r="L35">
        <f t="shared" si="4"/>
        <v>0.86742855076589298</v>
      </c>
      <c r="M35" t="e">
        <f t="shared" si="5"/>
        <v>#N/A</v>
      </c>
      <c r="N35" t="e">
        <f t="shared" si="6"/>
        <v>#N/A</v>
      </c>
      <c r="O35">
        <f t="shared" si="7"/>
        <v>1.9518665155553805</v>
      </c>
      <c r="P35">
        <f t="shared" si="8"/>
        <v>-0.28357057530406848</v>
      </c>
      <c r="Q35" cm="1">
        <f t="array" ref="Q35">_xlfn.LET(_xlpm.y, P35:P1033, _xlpm.x, O35:O1033, _xlpm.keep, ISNUMBER(_xlpm.y)*ISNUMBER(_xlpm.x), SLOPE(_xlfn._xlws.FILTER(_xlpm.y, _xlpm.keep), _xlfn._xlws.FILTER(_xlpm.x, _xlpm.keep)))</f>
        <v>-2.3492062296977461E-2</v>
      </c>
      <c r="R35" cm="1">
        <f t="array" ref="R35">_xlfn.LET(_xlpm.y, P35:P1033, _xlpm.x, O35:O1033, _xlpm.keep, ISNUMBER(_xlpm.y)*ISNUMBER(_xlpm.x), INTERCEPT(_xlfn._xlws.FILTER(_xlpm.y, _xlpm.keep), _xlfn._xlws.FILTER(_xlpm.x, _xlpm.keep)))</f>
        <v>4.7397713976782075E-3</v>
      </c>
      <c r="T35">
        <f t="shared" si="9"/>
        <v>-3.1521342269175176E-2</v>
      </c>
      <c r="U35">
        <f t="shared" si="10"/>
        <v>-0.25204923303489329</v>
      </c>
    </row>
    <row r="36" spans="1:21" x14ac:dyDescent="0.2">
      <c r="A36" s="10" t="s">
        <v>7</v>
      </c>
      <c r="B36" s="10">
        <v>634.21</v>
      </c>
      <c r="C36" s="10">
        <v>49.93</v>
      </c>
      <c r="D36">
        <f t="shared" si="0"/>
        <v>1.9518665155553805</v>
      </c>
      <c r="E36" t="e">
        <f>IF(ROW()&lt;ROW($D$2)+59, NA(), AVERAGE(D36:INDEX($D:$D,ROW()+59)))</f>
        <v>#N/A</v>
      </c>
      <c r="F36" t="e">
        <f>IF(ROW()&lt;ROW($D$2)+59, NA(), _xlfn.STDEV.S(D36:INDEX($D:$D,ROW()+59)))</f>
        <v>#N/A</v>
      </c>
      <c r="G36" t="e">
        <f t="shared" si="1"/>
        <v>#N/A</v>
      </c>
      <c r="J36">
        <f t="shared" si="2"/>
        <v>0.45668402475131986</v>
      </c>
      <c r="K36">
        <f t="shared" si="3"/>
        <v>1.3833369301610872</v>
      </c>
      <c r="L36">
        <f t="shared" si="4"/>
        <v>1.0808520022883719</v>
      </c>
      <c r="M36" t="e">
        <f t="shared" si="5"/>
        <v>#N/A</v>
      </c>
      <c r="N36" t="e">
        <f t="shared" si="6"/>
        <v>#N/A</v>
      </c>
      <c r="O36">
        <f t="shared" si="7"/>
        <v>1.7975930768734258</v>
      </c>
      <c r="P36">
        <f t="shared" si="8"/>
        <v>0.15427343868195464</v>
      </c>
      <c r="Q36" cm="1">
        <f t="array" ref="Q36">_xlfn.LET(_xlpm.y, P36:P1034, _xlpm.x, O36:O1034, _xlpm.keep, ISNUMBER(_xlpm.y)*ISNUMBER(_xlpm.x), SLOPE(_xlfn._xlws.FILTER(_xlpm.y, _xlpm.keep), _xlfn._xlws.FILTER(_xlpm.x, _xlpm.keep)))</f>
        <v>-2.2793734086421619E-2</v>
      </c>
      <c r="R36" cm="1">
        <f t="array" ref="R36">_xlfn.LET(_xlpm.y, P36:P1034, _xlpm.x, O36:O1034, _xlpm.keep, ISNUMBER(_xlpm.y)*ISNUMBER(_xlpm.x), INTERCEPT(_xlfn._xlws.FILTER(_xlpm.y, _xlpm.keep), _xlfn._xlws.FILTER(_xlpm.x, _xlpm.keep)))</f>
        <v>6.023791329801893E-3</v>
      </c>
      <c r="T36">
        <f t="shared" si="9"/>
        <v>-2.8133897650563219E-2</v>
      </c>
      <c r="U36">
        <f t="shared" si="10"/>
        <v>0.18240733633251788</v>
      </c>
    </row>
    <row r="37" spans="1:21" x14ac:dyDescent="0.2">
      <c r="A37" s="10" t="s">
        <v>8</v>
      </c>
      <c r="B37" s="10">
        <v>628.86</v>
      </c>
      <c r="C37" s="10">
        <v>49.43</v>
      </c>
      <c r="D37">
        <f t="shared" si="0"/>
        <v>1.7975930768734258</v>
      </c>
      <c r="E37" t="e">
        <f>IF(ROW()&lt;ROW($D$2)+59, NA(), AVERAGE(D37:INDEX($D:$D,ROW()+59)))</f>
        <v>#N/A</v>
      </c>
      <c r="F37" t="e">
        <f>IF(ROW()&lt;ROW($D$2)+59, NA(), _xlfn.STDEV.S(D37:INDEX($D:$D,ROW()+59)))</f>
        <v>#N/A</v>
      </c>
      <c r="G37" t="e">
        <f t="shared" si="1"/>
        <v>#N/A</v>
      </c>
      <c r="J37">
        <f t="shared" si="2"/>
        <v>0.41213190728512739</v>
      </c>
      <c r="K37">
        <f t="shared" si="3"/>
        <v>1.420373667565098</v>
      </c>
      <c r="L37">
        <f t="shared" si="4"/>
        <v>0.97542020189894885</v>
      </c>
      <c r="M37" t="e">
        <f t="shared" si="5"/>
        <v>#N/A</v>
      </c>
      <c r="N37" t="e">
        <f t="shared" si="6"/>
        <v>#N/A</v>
      </c>
      <c r="O37">
        <f t="shared" si="7"/>
        <v>1.7734090377180252</v>
      </c>
      <c r="P37">
        <f t="shared" si="8"/>
        <v>2.4184039155400683E-2</v>
      </c>
      <c r="Q37" cm="1">
        <f t="array" ref="Q37">_xlfn.LET(_xlpm.y, P37:P1035, _xlpm.x, O37:O1035, _xlpm.keep, ISNUMBER(_xlpm.y)*ISNUMBER(_xlpm.x), SLOPE(_xlfn._xlws.FILTER(_xlpm.y, _xlpm.keep), _xlfn._xlws.FILTER(_xlpm.x, _xlpm.keep)))</f>
        <v>-2.330537328253391E-2</v>
      </c>
      <c r="R37" cm="1">
        <f t="array" ref="R37">_xlfn.LET(_xlpm.y, P37:P1035, _xlpm.x, O37:O1035, _xlpm.keep, ISNUMBER(_xlpm.y)*ISNUMBER(_xlpm.x), INTERCEPT(_xlfn._xlws.FILTER(_xlpm.y, _xlpm.keep), _xlfn._xlws.FILTER(_xlpm.x, _xlpm.keep)))</f>
        <v>5.0205038503106933E-3</v>
      </c>
      <c r="T37">
        <f t="shared" si="9"/>
        <v>-2.7602878869928203E-2</v>
      </c>
      <c r="U37">
        <f t="shared" si="10"/>
        <v>5.1786918025328886E-2</v>
      </c>
    </row>
    <row r="38" spans="1:21" x14ac:dyDescent="0.2">
      <c r="A38" s="10" t="s">
        <v>9</v>
      </c>
      <c r="B38" s="10">
        <v>628.77</v>
      </c>
      <c r="C38" s="10">
        <v>49.4</v>
      </c>
      <c r="D38">
        <f t="shared" si="0"/>
        <v>1.7734090377180252</v>
      </c>
      <c r="E38" t="e">
        <f>IF(ROW()&lt;ROW($D$2)+59, NA(), AVERAGE(D38:INDEX($D:$D,ROW()+59)))</f>
        <v>#N/A</v>
      </c>
      <c r="F38" t="e">
        <f>IF(ROW()&lt;ROW($D$2)+59, NA(), _xlfn.STDEV.S(D38:INDEX($D:$D,ROW()+59)))</f>
        <v>#N/A</v>
      </c>
      <c r="G38" t="e">
        <f t="shared" si="1"/>
        <v>#N/A</v>
      </c>
      <c r="J38">
        <f t="shared" si="2"/>
        <v>0.36732269311453691</v>
      </c>
      <c r="K38">
        <f t="shared" si="3"/>
        <v>1.4605474996044721</v>
      </c>
      <c r="L38">
        <f t="shared" si="4"/>
        <v>0.96271182209703388</v>
      </c>
      <c r="M38" t="e">
        <f t="shared" si="5"/>
        <v>#N/A</v>
      </c>
      <c r="N38" t="e">
        <f t="shared" si="6"/>
        <v>#N/A</v>
      </c>
      <c r="O38">
        <f t="shared" si="7"/>
        <v>1.5303089644411045</v>
      </c>
      <c r="P38">
        <f t="shared" si="8"/>
        <v>0.24310007327692063</v>
      </c>
      <c r="Q38" cm="1">
        <f t="array" ref="Q38">_xlfn.LET(_xlpm.y, P38:P1036, _xlpm.x, O38:O1036, _xlpm.keep, ISNUMBER(_xlpm.y)*ISNUMBER(_xlpm.x), SLOPE(_xlfn._xlws.FILTER(_xlpm.y, _xlpm.keep), _xlfn._xlws.FILTER(_xlpm.x, _xlpm.keep)))</f>
        <v>-2.3468638245241476E-2</v>
      </c>
      <c r="R38" cm="1">
        <f t="array" ref="R38">_xlfn.LET(_xlpm.y, P38:P1036, _xlpm.x, O38:O1036, _xlpm.keep, ISNUMBER(_xlpm.y)*ISNUMBER(_xlpm.x), INTERCEPT(_xlfn._xlws.FILTER(_xlpm.y, _xlpm.keep), _xlfn._xlws.FILTER(_xlpm.x, _xlpm.keep)))</f>
        <v>4.6969809600010412E-3</v>
      </c>
      <c r="T38">
        <f t="shared" si="9"/>
        <v>-2.2265031719818619E-2</v>
      </c>
      <c r="U38">
        <f t="shared" si="10"/>
        <v>0.26536510499673926</v>
      </c>
    </row>
    <row r="39" spans="1:21" x14ac:dyDescent="0.2">
      <c r="A39" s="10" t="s">
        <v>10</v>
      </c>
      <c r="B39" s="10">
        <v>627.58000000000004</v>
      </c>
      <c r="C39" s="10">
        <v>49.08</v>
      </c>
      <c r="D39">
        <f t="shared" si="0"/>
        <v>1.5303089644411045</v>
      </c>
      <c r="E39" t="e">
        <f>IF(ROW()&lt;ROW($D$2)+59, NA(), AVERAGE(D39:INDEX($D:$D,ROW()+59)))</f>
        <v>#N/A</v>
      </c>
      <c r="F39" t="e">
        <f>IF(ROW()&lt;ROW($D$2)+59, NA(), _xlfn.STDEV.S(D39:INDEX($D:$D,ROW()+59)))</f>
        <v>#N/A</v>
      </c>
      <c r="G39" t="e">
        <f t="shared" si="1"/>
        <v>#N/A</v>
      </c>
      <c r="J39">
        <f t="shared" si="2"/>
        <v>0.32290503096928835</v>
      </c>
      <c r="K39">
        <f t="shared" si="3"/>
        <v>1.4979955415286541</v>
      </c>
      <c r="L39">
        <f t="shared" si="4"/>
        <v>0.80601303541911806</v>
      </c>
      <c r="M39" t="e">
        <f t="shared" si="5"/>
        <v>#N/A</v>
      </c>
      <c r="N39" t="e">
        <f t="shared" si="6"/>
        <v>#N/A</v>
      </c>
      <c r="O39">
        <f t="shared" si="7"/>
        <v>1.6105829423464684</v>
      </c>
      <c r="P39">
        <f t="shared" si="8"/>
        <v>-8.0273977905363836E-2</v>
      </c>
      <c r="Q39" cm="1">
        <f t="array" ref="Q39">_xlfn.LET(_xlpm.y, P39:P1037, _xlpm.x, O39:O1037, _xlpm.keep, ISNUMBER(_xlpm.y)*ISNUMBER(_xlpm.x), SLOPE(_xlfn._xlws.FILTER(_xlpm.y, _xlpm.keep), _xlfn._xlws.FILTER(_xlpm.x, _xlpm.keep)))</f>
        <v>-2.4125897983833185E-2</v>
      </c>
      <c r="R39" cm="1">
        <f t="array" ref="R39">_xlfn.LET(_xlpm.y, P39:P1037, _xlpm.x, O39:O1037, _xlpm.keep, ISNUMBER(_xlpm.y)*ISNUMBER(_xlpm.x), INTERCEPT(_xlfn._xlws.FILTER(_xlpm.y, _xlpm.keep), _xlfn._xlws.FILTER(_xlpm.x, _xlpm.keep)))</f>
        <v>3.2391892882538418E-3</v>
      </c>
      <c r="T39">
        <f t="shared" si="9"/>
        <v>-2.4027640090989302E-2</v>
      </c>
      <c r="U39">
        <f t="shared" si="10"/>
        <v>-5.6246337814374534E-2</v>
      </c>
    </row>
    <row r="40" spans="1:21" x14ac:dyDescent="0.2">
      <c r="A40" s="10" t="s">
        <v>11</v>
      </c>
      <c r="B40" s="10">
        <v>628.04</v>
      </c>
      <c r="C40" s="10">
        <v>49.19</v>
      </c>
      <c r="D40">
        <f t="shared" si="0"/>
        <v>1.6105829423464684</v>
      </c>
      <c r="E40" t="e">
        <f>IF(ROW()&lt;ROW($D$2)+59, NA(), AVERAGE(D40:INDEX($D:$D,ROW()+59)))</f>
        <v>#N/A</v>
      </c>
      <c r="F40" t="e">
        <f>IF(ROW()&lt;ROW($D$2)+59, NA(), _xlfn.STDEV.S(D40:INDEX($D:$D,ROW()+59)))</f>
        <v>#N/A</v>
      </c>
      <c r="G40" t="e">
        <f t="shared" si="1"/>
        <v>#N/A</v>
      </c>
      <c r="J40">
        <f t="shared" si="2"/>
        <v>0.28238197468805276</v>
      </c>
      <c r="K40">
        <f t="shared" si="3"/>
        <v>1.5304793706350044</v>
      </c>
      <c r="L40">
        <f t="shared" si="4"/>
        <v>0.86783330317437579</v>
      </c>
      <c r="M40" t="e">
        <f t="shared" si="5"/>
        <v>#N/A</v>
      </c>
      <c r="N40" t="e">
        <f t="shared" si="6"/>
        <v>#N/A</v>
      </c>
      <c r="O40">
        <f t="shared" si="7"/>
        <v>1.5774381693062622</v>
      </c>
      <c r="P40">
        <f t="shared" si="8"/>
        <v>3.3144773040206132E-2</v>
      </c>
      <c r="Q40" cm="1">
        <f t="array" ref="Q40">_xlfn.LET(_xlpm.y, P40:P1038, _xlpm.x, O40:O1038, _xlpm.keep, ISNUMBER(_xlpm.y)*ISNUMBER(_xlpm.x), SLOPE(_xlfn._xlws.FILTER(_xlpm.y, _xlpm.keep), _xlfn._xlws.FILTER(_xlpm.x, _xlpm.keep)))</f>
        <v>-2.4013042612666589E-2</v>
      </c>
      <c r="R40" cm="1">
        <f t="array" ref="R40">_xlfn.LET(_xlpm.y, P40:P1038, _xlpm.x, O40:O1038, _xlpm.keep, ISNUMBER(_xlpm.y)*ISNUMBER(_xlpm.x), INTERCEPT(_xlfn._xlws.FILTER(_xlpm.y, _xlpm.keep), _xlfn._xlws.FILTER(_xlpm.x, _xlpm.keep)))</f>
        <v>3.4800034194491245E-3</v>
      </c>
      <c r="T40">
        <f t="shared" si="9"/>
        <v>-2.3299866833133641E-2</v>
      </c>
      <c r="U40">
        <f t="shared" si="10"/>
        <v>5.6444639873339773E-2</v>
      </c>
    </row>
    <row r="41" spans="1:21" x14ac:dyDescent="0.2">
      <c r="A41" s="10" t="s">
        <v>12</v>
      </c>
      <c r="B41" s="10">
        <v>624.22</v>
      </c>
      <c r="C41" s="10">
        <v>48.91</v>
      </c>
      <c r="D41">
        <f t="shared" si="0"/>
        <v>1.5774381693062622</v>
      </c>
      <c r="E41" t="e">
        <f>IF(ROW()&lt;ROW($D$2)+59, NA(), AVERAGE(D41:INDEX($D:$D,ROW()+59)))</f>
        <v>#N/A</v>
      </c>
      <c r="F41" t="e">
        <f>IF(ROW()&lt;ROW($D$2)+59, NA(), _xlfn.STDEV.S(D41:INDEX($D:$D,ROW()+59)))</f>
        <v>#N/A</v>
      </c>
      <c r="G41" t="e">
        <f t="shared" si="1"/>
        <v>#N/A</v>
      </c>
      <c r="J41">
        <f t="shared" si="2"/>
        <v>0.23789807874803243</v>
      </c>
      <c r="K41">
        <f t="shared" si="3"/>
        <v>1.568650705393885</v>
      </c>
      <c r="L41">
        <f t="shared" si="4"/>
        <v>0.85394414827479004</v>
      </c>
      <c r="M41" t="e">
        <f t="shared" si="5"/>
        <v>#N/A</v>
      </c>
      <c r="N41" t="e">
        <f t="shared" si="6"/>
        <v>#N/A</v>
      </c>
      <c r="O41">
        <f t="shared" si="7"/>
        <v>1.4818514866037518</v>
      </c>
      <c r="P41">
        <f t="shared" si="8"/>
        <v>9.5586682702510473E-2</v>
      </c>
      <c r="Q41" cm="1">
        <f t="array" ref="Q41">_xlfn.LET(_xlpm.y, P41:P1039, _xlpm.x, O41:O1039, _xlpm.keep, ISNUMBER(_xlpm.y)*ISNUMBER(_xlpm.x), SLOPE(_xlfn._xlws.FILTER(_xlpm.y, _xlpm.keep), _xlfn._xlws.FILTER(_xlpm.x, _xlpm.keep)))</f>
        <v>-2.4182299809179332E-2</v>
      </c>
      <c r="R41" cm="1">
        <f t="array" ref="R41">_xlfn.LET(_xlpm.y, P41:P1039, _xlpm.x, O41:O1039, _xlpm.keep, ISNUMBER(_xlpm.y)*ISNUMBER(_xlpm.x), INTERCEPT(_xlfn._xlws.FILTER(_xlpm.y, _xlpm.keep), _xlfn._xlws.FILTER(_xlpm.x, _xlpm.keep)))</f>
        <v>3.1131613849506874E-3</v>
      </c>
      <c r="T41">
        <f t="shared" si="9"/>
        <v>-2.1201031176795469E-2</v>
      </c>
      <c r="U41">
        <f t="shared" si="10"/>
        <v>0.11678771387930595</v>
      </c>
    </row>
    <row r="42" spans="1:21" x14ac:dyDescent="0.2">
      <c r="A42" s="10" t="s">
        <v>13</v>
      </c>
      <c r="B42" s="10">
        <v>622.14</v>
      </c>
      <c r="C42" s="10">
        <v>48.68</v>
      </c>
      <c r="D42">
        <f t="shared" si="0"/>
        <v>1.4818514866037518</v>
      </c>
      <c r="E42" t="e">
        <f>IF(ROW()&lt;ROW($D$2)+59, NA(), AVERAGE(D42:INDEX($D:$D,ROW()+59)))</f>
        <v>#N/A</v>
      </c>
      <c r="F42" t="e">
        <f>IF(ROW()&lt;ROW($D$2)+59, NA(), _xlfn.STDEV.S(D42:INDEX($D:$D,ROW()+59)))</f>
        <v>#N/A</v>
      </c>
      <c r="G42" t="e">
        <f t="shared" si="1"/>
        <v>#N/A</v>
      </c>
      <c r="J42">
        <f t="shared" si="2"/>
        <v>0.19463954021257249</v>
      </c>
      <c r="K42">
        <f t="shared" si="3"/>
        <v>1.6026085577848481</v>
      </c>
      <c r="L42">
        <f t="shared" si="4"/>
        <v>0.80319797378992208</v>
      </c>
      <c r="M42" t="e">
        <f t="shared" si="5"/>
        <v>#N/A</v>
      </c>
      <c r="N42" t="e">
        <f t="shared" si="6"/>
        <v>#N/A</v>
      </c>
      <c r="O42">
        <f t="shared" si="7"/>
        <v>0.95931131488054433</v>
      </c>
      <c r="P42">
        <f t="shared" si="8"/>
        <v>0.52254017172320744</v>
      </c>
      <c r="Q42" cm="1">
        <f t="array" ref="Q42">_xlfn.LET(_xlpm.y, P42:P1040, _xlpm.x, O42:O1040, _xlpm.keep, ISNUMBER(_xlpm.y)*ISNUMBER(_xlpm.x), SLOPE(_xlfn._xlws.FILTER(_xlpm.y, _xlpm.keep), _xlfn._xlws.FILTER(_xlpm.x, _xlpm.keep)))</f>
        <v>-2.4489987831386808E-2</v>
      </c>
      <c r="R42" cm="1">
        <f t="array" ref="R42">_xlfn.LET(_xlpm.y, P42:P1040, _xlpm.x, O42:O1040, _xlpm.keep, ISNUMBER(_xlpm.y)*ISNUMBER(_xlpm.x), INTERCEPT(_xlfn._xlws.FILTER(_xlpm.y, _xlpm.keep), _xlfn._xlws.FILTER(_xlpm.x, _xlpm.keep)))</f>
        <v>2.4146474602567414E-3</v>
      </c>
      <c r="T42">
        <f t="shared" si="9"/>
        <v>-9.7274041685748193E-3</v>
      </c>
      <c r="U42">
        <f t="shared" si="10"/>
        <v>0.53226757589178231</v>
      </c>
    </row>
    <row r="43" spans="1:21" x14ac:dyDescent="0.2">
      <c r="A43" s="10" t="s">
        <v>14</v>
      </c>
      <c r="B43" s="10">
        <v>624.80999999999995</v>
      </c>
      <c r="C43" s="10">
        <v>48.33</v>
      </c>
      <c r="D43">
        <f t="shared" si="0"/>
        <v>0.95931131488054433</v>
      </c>
      <c r="E43" t="e">
        <f>IF(ROW()&lt;ROW($D$2)+59, NA(), AVERAGE(D43:INDEX($D:$D,ROW()+59)))</f>
        <v>#N/A</v>
      </c>
      <c r="F43" t="e">
        <f>IF(ROW()&lt;ROW($D$2)+59, NA(), _xlfn.STDEV.S(D43:INDEX($D:$D,ROW()+59)))</f>
        <v>#N/A</v>
      </c>
      <c r="G43" t="e">
        <f t="shared" si="1"/>
        <v>#N/A</v>
      </c>
      <c r="J43">
        <f t="shared" si="2"/>
        <v>0.15375312285363385</v>
      </c>
      <c r="K43">
        <f t="shared" si="3"/>
        <v>1.6318132814518194</v>
      </c>
      <c r="L43">
        <f t="shared" si="4"/>
        <v>0.49365831322944487</v>
      </c>
      <c r="M43" t="e">
        <f t="shared" si="5"/>
        <v>#N/A</v>
      </c>
      <c r="N43" t="e">
        <f t="shared" si="6"/>
        <v>#N/A</v>
      </c>
      <c r="O43">
        <f t="shared" si="7"/>
        <v>0.9662112416036166</v>
      </c>
      <c r="P43">
        <f t="shared" si="8"/>
        <v>-6.8999267230722694E-3</v>
      </c>
      <c r="Q43" cm="1">
        <f t="array" ref="Q43">_xlfn.LET(_xlpm.y, P43:P1041, _xlpm.x, O43:O1041, _xlpm.keep, ISNUMBER(_xlpm.y)*ISNUMBER(_xlpm.x), SLOPE(_xlfn._xlws.FILTER(_xlpm.y, _xlpm.keep), _xlfn._xlws.FILTER(_xlpm.x, _xlpm.keep)))</f>
        <v>-2.5414290559199169E-2</v>
      </c>
      <c r="R43" cm="1">
        <f t="array" ref="R43">_xlfn.LET(_xlpm.y, P43:P1041, _xlpm.x, O43:O1041, _xlpm.keep, ISNUMBER(_xlpm.y)*ISNUMBER(_xlpm.x), INTERCEPT(_xlfn._xlws.FILTER(_xlpm.y, _xlpm.keep), _xlfn._xlws.FILTER(_xlpm.x, _xlpm.keep)))</f>
        <v>-4.5482244573089459E-4</v>
      </c>
      <c r="T43">
        <f t="shared" si="9"/>
        <v>-9.8789086650492471E-3</v>
      </c>
      <c r="U43">
        <f t="shared" si="10"/>
        <v>2.9789819419769777E-3</v>
      </c>
    </row>
    <row r="44" spans="1:21" x14ac:dyDescent="0.2">
      <c r="A44" s="9">
        <v>45968</v>
      </c>
      <c r="B44" s="10">
        <v>623.62</v>
      </c>
      <c r="C44" s="10">
        <v>48.26</v>
      </c>
      <c r="D44">
        <f t="shared" si="0"/>
        <v>0.9662112416036166</v>
      </c>
      <c r="E44" t="e">
        <f>IF(ROW()&lt;ROW($D$2)+59, NA(), AVERAGE(D44:INDEX($D:$D,ROW()+59)))</f>
        <v>#N/A</v>
      </c>
      <c r="F44" t="e">
        <f>IF(ROW()&lt;ROW($D$2)+59, NA(), _xlfn.STDEV.S(D44:INDEX($D:$D,ROW()+59)))</f>
        <v>#N/A</v>
      </c>
      <c r="G44" t="e">
        <f t="shared" si="1"/>
        <v>#N/A</v>
      </c>
      <c r="J44">
        <f t="shared" si="2"/>
        <v>0.11641688339053442</v>
      </c>
      <c r="K44">
        <f t="shared" si="3"/>
        <v>1.6641620846694192</v>
      </c>
      <c r="L44">
        <f t="shared" si="4"/>
        <v>0.51064398476659878</v>
      </c>
      <c r="M44" t="e">
        <f t="shared" si="5"/>
        <v>#N/A</v>
      </c>
      <c r="N44" t="e">
        <f t="shared" si="6"/>
        <v>#N/A</v>
      </c>
      <c r="O44">
        <f t="shared" si="7"/>
        <v>0.98404330984666188</v>
      </c>
      <c r="P44">
        <f t="shared" si="8"/>
        <v>-1.7832068243045285E-2</v>
      </c>
      <c r="Q44" cm="1">
        <f t="array" ref="Q44">_xlfn.LET(_xlpm.y, P44:P1042, _xlpm.x, O44:O1042, _xlpm.keep, ISNUMBER(_xlpm.y)*ISNUMBER(_xlpm.x), SLOPE(_xlfn._xlws.FILTER(_xlpm.y, _xlpm.keep), _xlfn._xlws.FILTER(_xlpm.x, _xlpm.keep)))</f>
        <v>-2.5445469544749577E-2</v>
      </c>
      <c r="R44" cm="1">
        <f t="array" ref="R44">_xlfn.LET(_xlpm.y, P44:P1042, _xlpm.x, O44:O1042, _xlpm.keep, ISNUMBER(_xlpm.y)*ISNUMBER(_xlpm.x), INTERCEPT(_xlfn._xlws.FILTER(_xlpm.y, _xlpm.keep), _xlfn._xlws.FILTER(_xlpm.x, _xlpm.keep)))</f>
        <v>-5.5113489670868213E-4</v>
      </c>
      <c r="T44">
        <f t="shared" si="9"/>
        <v>-1.0270454637737094E-2</v>
      </c>
      <c r="U44">
        <f t="shared" si="10"/>
        <v>-7.5616136053081907E-3</v>
      </c>
    </row>
    <row r="45" spans="1:21" x14ac:dyDescent="0.2">
      <c r="A45" s="9">
        <v>45937</v>
      </c>
      <c r="B45" s="10">
        <v>625.82000000000005</v>
      </c>
      <c r="C45" s="10">
        <v>48.42</v>
      </c>
      <c r="D45">
        <f t="shared" si="0"/>
        <v>0.98404330984666188</v>
      </c>
      <c r="E45" t="e">
        <f>IF(ROW()&lt;ROW($D$2)+59, NA(), AVERAGE(D45:INDEX($D:$D,ROW()+59)))</f>
        <v>#N/A</v>
      </c>
      <c r="F45" t="e">
        <f>IF(ROW()&lt;ROW($D$2)+59, NA(), _xlfn.STDEV.S(D45:INDEX($D:$D,ROW()+59)))</f>
        <v>#N/A</v>
      </c>
      <c r="G45" t="e">
        <f t="shared" si="1"/>
        <v>#N/A</v>
      </c>
      <c r="J45">
        <f t="shared" si="2"/>
        <v>7.947192300260747E-2</v>
      </c>
      <c r="K45">
        <f t="shared" si="3"/>
        <v>1.6940803288375834</v>
      </c>
      <c r="L45">
        <f t="shared" si="4"/>
        <v>0.53396015020417509</v>
      </c>
      <c r="M45" t="e">
        <f t="shared" si="5"/>
        <v>#N/A</v>
      </c>
      <c r="N45" t="e">
        <f t="shared" si="6"/>
        <v>#N/A</v>
      </c>
      <c r="O45">
        <f t="shared" si="7"/>
        <v>0.96777765525222748</v>
      </c>
      <c r="P45">
        <f t="shared" si="8"/>
        <v>1.6265654594434409E-2</v>
      </c>
      <c r="Q45" cm="1">
        <f t="array" ref="Q45">_xlfn.LET(_xlpm.y, P45:P1043, _xlpm.x, O45:O1043, _xlpm.keep, ISNUMBER(_xlpm.y)*ISNUMBER(_xlpm.x), SLOPE(_xlfn._xlws.FILTER(_xlpm.y, _xlpm.keep), _xlfn._xlws.FILTER(_xlpm.x, _xlpm.keep)))</f>
        <v>-2.5459111318067176E-2</v>
      </c>
      <c r="R45" cm="1">
        <f t="array" ref="R45">_xlfn.LET(_xlpm.y, P45:P1043, _xlpm.x, O45:O1043, _xlpm.keep, ISNUMBER(_xlpm.y)*ISNUMBER(_xlpm.x), INTERCEPT(_xlfn._xlws.FILTER(_xlpm.y, _xlpm.keep), _xlfn._xlws.FILTER(_xlpm.x, _xlpm.keep)))</f>
        <v>-5.9274406253055027E-4</v>
      </c>
      <c r="T45">
        <f t="shared" si="9"/>
        <v>-9.9133030464141833E-3</v>
      </c>
      <c r="U45">
        <f t="shared" si="10"/>
        <v>2.6178957640848592E-2</v>
      </c>
    </row>
    <row r="46" spans="1:21" x14ac:dyDescent="0.2">
      <c r="A46" s="9">
        <v>45907</v>
      </c>
      <c r="B46" s="10">
        <v>624.05999999999995</v>
      </c>
      <c r="C46" s="10">
        <v>48.29</v>
      </c>
      <c r="D46">
        <f t="shared" si="0"/>
        <v>0.96777765525222748</v>
      </c>
      <c r="E46" t="e">
        <f>IF(ROW()&lt;ROW($D$2)+59, NA(), AVERAGE(D46:INDEX($D:$D,ROW()+59)))</f>
        <v>#N/A</v>
      </c>
      <c r="F46" t="e">
        <f>IF(ROW()&lt;ROW($D$2)+59, NA(), _xlfn.STDEV.S(D46:INDEX($D:$D,ROW()+59)))</f>
        <v>#N/A</v>
      </c>
      <c r="G46" t="e">
        <f t="shared" si="1"/>
        <v>#N/A</v>
      </c>
      <c r="J46">
        <f t="shared" si="2"/>
        <v>4.2181121734613809E-2</v>
      </c>
      <c r="K46">
        <f t="shared" si="3"/>
        <v>1.723005894484084</v>
      </c>
      <c r="L46">
        <f t="shared" si="4"/>
        <v>0.53719870400951997</v>
      </c>
      <c r="M46" t="e">
        <f t="shared" si="5"/>
        <v>#N/A</v>
      </c>
      <c r="N46" t="e">
        <f t="shared" si="6"/>
        <v>#N/A</v>
      </c>
      <c r="O46">
        <f t="shared" si="7"/>
        <v>1.2881707034957941</v>
      </c>
      <c r="P46">
        <f t="shared" si="8"/>
        <v>-0.32039304824356662</v>
      </c>
      <c r="Q46" cm="1">
        <f t="array" ref="Q46">_xlfn.LET(_xlpm.y, P46:P1044, _xlpm.x, O46:O1044, _xlpm.keep, ISNUMBER(_xlpm.y)*ISNUMBER(_xlpm.x), SLOPE(_xlfn._xlws.FILTER(_xlpm.y, _xlpm.keep), _xlfn._xlws.FILTER(_xlpm.x, _xlpm.keep)))</f>
        <v>-2.5531663808093026E-2</v>
      </c>
      <c r="R46" cm="1">
        <f t="array" ref="R46">_xlfn.LET(_xlpm.y, P46:P1044, _xlpm.x, O46:O1044, _xlpm.keep, ISNUMBER(_xlpm.y)*ISNUMBER(_xlpm.x), INTERCEPT(_xlfn._xlws.FILTER(_xlpm.y, _xlpm.keep), _xlfn._xlws.FILTER(_xlpm.x, _xlpm.keep)))</f>
        <v>-8.1659071764399703E-4</v>
      </c>
      <c r="T46">
        <f t="shared" si="9"/>
        <v>-1.6948303474133956E-2</v>
      </c>
      <c r="U46">
        <f t="shared" si="10"/>
        <v>-0.30344474476943267</v>
      </c>
    </row>
    <row r="47" spans="1:21" x14ac:dyDescent="0.2">
      <c r="A47" s="9">
        <v>45876</v>
      </c>
      <c r="B47" s="10">
        <v>620.34</v>
      </c>
      <c r="C47" s="10">
        <v>48.37</v>
      </c>
      <c r="D47">
        <f t="shared" si="0"/>
        <v>1.2881707034957941</v>
      </c>
      <c r="E47" t="e">
        <f>IF(ROW()&lt;ROW($D$2)+59, NA(), AVERAGE(D47:INDEX($D:$D,ROW()+59)))</f>
        <v>#N/A</v>
      </c>
      <c r="F47" t="e">
        <f>IF(ROW()&lt;ROW($D$2)+59, NA(), _xlfn.STDEV.S(D47:INDEX($D:$D,ROW()+59)))</f>
        <v>#N/A</v>
      </c>
      <c r="G47" t="e">
        <f t="shared" si="1"/>
        <v>#N/A</v>
      </c>
      <c r="J47">
        <f t="shared" si="2"/>
        <v>6.2287403053091477E-3</v>
      </c>
      <c r="K47">
        <f t="shared" si="3"/>
        <v>1.7483546770626603</v>
      </c>
      <c r="L47">
        <f t="shared" si="4"/>
        <v>0.73322763396282009</v>
      </c>
      <c r="M47" t="e">
        <f t="shared" si="5"/>
        <v>#N/A</v>
      </c>
      <c r="N47" t="e">
        <f t="shared" si="6"/>
        <v>#N/A</v>
      </c>
      <c r="O47">
        <f t="shared" si="7"/>
        <v>0.96619929586064046</v>
      </c>
      <c r="P47">
        <f t="shared" si="8"/>
        <v>0.32197140763515364</v>
      </c>
      <c r="Q47" cm="1">
        <f t="array" ref="Q47">_xlfn.LET(_xlpm.y, P47:P1045, _xlpm.x, O47:O1045, _xlpm.keep, ISNUMBER(_xlpm.y)*ISNUMBER(_xlpm.x), SLOPE(_xlfn._xlws.FILTER(_xlpm.y, _xlpm.keep), _xlfn._xlws.FILTER(_xlpm.x, _xlpm.keep)))</f>
        <v>-2.4899350108778903E-2</v>
      </c>
      <c r="R47" cm="1">
        <f t="array" ref="R47">_xlfn.LET(_xlpm.y, P47:P1045, _xlpm.x, O47:O1045, _xlpm.keep, ISNUMBER(_xlpm.y)*ISNUMBER(_xlpm.x), INTERCEPT(_xlfn._xlws.FILTER(_xlpm.y, _xlpm.keep), _xlfn._xlws.FILTER(_xlpm.x, _xlpm.keep)))</f>
        <v>7.8206766686463904E-4</v>
      </c>
      <c r="T47">
        <f t="shared" si="9"/>
        <v>-9.878646367513743E-3</v>
      </c>
      <c r="U47">
        <f t="shared" si="10"/>
        <v>0.33185005400266737</v>
      </c>
    </row>
    <row r="48" spans="1:21" x14ac:dyDescent="0.2">
      <c r="A48" s="9">
        <v>45845</v>
      </c>
      <c r="B48" s="10">
        <v>620.67999999999995</v>
      </c>
      <c r="C48" s="10">
        <v>48.07</v>
      </c>
      <c r="D48">
        <f t="shared" si="0"/>
        <v>0.96619929586064046</v>
      </c>
      <c r="E48" t="e">
        <f>IF(ROW()&lt;ROW($D$2)+59, NA(), AVERAGE(D48:INDEX($D:$D,ROW()+59)))</f>
        <v>#N/A</v>
      </c>
      <c r="F48" t="e">
        <f>IF(ROW()&lt;ROW($D$2)+59, NA(), _xlfn.STDEV.S(D48:INDEX($D:$D,ROW()+59)))</f>
        <v>#N/A</v>
      </c>
      <c r="G48" t="e">
        <f t="shared" si="1"/>
        <v>#N/A</v>
      </c>
      <c r="J48">
        <f t="shared" si="2"/>
        <v>-3.5796104611610487E-2</v>
      </c>
      <c r="K48">
        <f t="shared" si="3"/>
        <v>1.7776451636228157</v>
      </c>
      <c r="L48">
        <f t="shared" si="4"/>
        <v>0.5636644595765099</v>
      </c>
      <c r="M48" t="e">
        <f t="shared" si="5"/>
        <v>#N/A</v>
      </c>
      <c r="N48" t="e">
        <f t="shared" si="6"/>
        <v>#N/A</v>
      </c>
      <c r="O48">
        <f t="shared" si="7"/>
        <v>1.3550617676845391</v>
      </c>
      <c r="P48">
        <f t="shared" si="8"/>
        <v>-0.38886247182389866</v>
      </c>
      <c r="Q48" cm="1">
        <f t="array" ref="Q48">_xlfn.LET(_xlpm.y, P48:P1046, _xlpm.x, O48:O1046, _xlpm.keep, ISNUMBER(_xlpm.y)*ISNUMBER(_xlpm.x), SLOPE(_xlfn._xlws.FILTER(_xlpm.y, _xlpm.keep), _xlfn._xlws.FILTER(_xlpm.x, _xlpm.keep)))</f>
        <v>-2.5512421373044089E-2</v>
      </c>
      <c r="R48" cm="1">
        <f t="array" ref="R48">_xlfn.LET(_xlpm.y, P48:P1046, _xlpm.x, O48:O1046, _xlpm.keep, ISNUMBER(_xlpm.y)*ISNUMBER(_xlpm.x), INTERCEPT(_xlfn._xlws.FILTER(_xlpm.y, _xlpm.keep), _xlfn._xlws.FILTER(_xlpm.x, _xlpm.keep)))</f>
        <v>-1.1082667797433143E-3</v>
      </c>
      <c r="T48">
        <f t="shared" si="9"/>
        <v>-1.8417057767518973E-2</v>
      </c>
      <c r="U48">
        <f t="shared" si="10"/>
        <v>-0.37044541405637971</v>
      </c>
    </row>
    <row r="49" spans="1:21" x14ac:dyDescent="0.2">
      <c r="A49" s="9">
        <v>45723</v>
      </c>
      <c r="B49" s="10">
        <v>625.34</v>
      </c>
      <c r="C49" s="10">
        <v>48.76</v>
      </c>
      <c r="D49">
        <f t="shared" si="0"/>
        <v>1.3550617676845391</v>
      </c>
      <c r="E49" t="e">
        <f>IF(ROW()&lt;ROW($D$2)+59, NA(), AVERAGE(D49:INDEX($D:$D,ROW()+59)))</f>
        <v>#N/A</v>
      </c>
      <c r="F49" t="e">
        <f>IF(ROW()&lt;ROW($D$2)+59, NA(), _xlfn.STDEV.S(D49:INDEX($D:$D,ROW()+59)))</f>
        <v>#N/A</v>
      </c>
      <c r="G49" t="e">
        <f t="shared" si="1"/>
        <v>#N/A</v>
      </c>
      <c r="J49">
        <f t="shared" si="2"/>
        <v>-7.2319857727853432E-2</v>
      </c>
      <c r="K49">
        <f t="shared" si="3"/>
        <v>1.8017469683721536</v>
      </c>
      <c r="L49">
        <f t="shared" si="4"/>
        <v>0.79222091140911233</v>
      </c>
      <c r="M49" t="e">
        <f t="shared" si="5"/>
        <v>#N/A</v>
      </c>
      <c r="N49" t="e">
        <f t="shared" si="6"/>
        <v>#N/A</v>
      </c>
      <c r="O49">
        <f t="shared" si="7"/>
        <v>1.45106230690795</v>
      </c>
      <c r="P49">
        <f t="shared" si="8"/>
        <v>-9.6000539223410897E-2</v>
      </c>
      <c r="Q49" cm="1">
        <f t="array" ref="Q49">_xlfn.LET(_xlpm.y, P49:P1047, _xlpm.x, O49:O1047, _xlpm.keep, ISNUMBER(_xlpm.y)*ISNUMBER(_xlpm.x), SLOPE(_xlfn._xlws.FILTER(_xlpm.y, _xlpm.keep), _xlfn._xlws.FILTER(_xlpm.x, _xlpm.keep)))</f>
        <v>-2.4688835897142689E-2</v>
      </c>
      <c r="R49" cm="1">
        <f t="array" ref="R49">_xlfn.LET(_xlpm.y, P49:P1047, _xlpm.x, O49:O1047, _xlpm.keep, ISNUMBER(_xlpm.y)*ISNUMBER(_xlpm.x), INTERCEPT(_xlfn._xlws.FILTER(_xlpm.y, _xlpm.keep), _xlfn._xlws.FILTER(_xlpm.x, _xlpm.keep)))</f>
        <v>9.0427703976484267E-4</v>
      </c>
      <c r="T49">
        <f t="shared" si="9"/>
        <v>-2.0524980639754969E-2</v>
      </c>
      <c r="U49">
        <f t="shared" si="10"/>
        <v>-7.5475558583655927E-2</v>
      </c>
    </row>
    <row r="50" spans="1:21" x14ac:dyDescent="0.2">
      <c r="A50" s="9">
        <v>45695</v>
      </c>
      <c r="B50" s="10">
        <v>620.45000000000005</v>
      </c>
      <c r="C50" s="10">
        <v>48.54</v>
      </c>
      <c r="D50">
        <f t="shared" si="0"/>
        <v>1.45106230690795</v>
      </c>
      <c r="E50" t="e">
        <f>IF(ROW()&lt;ROW($D$2)+59, NA(), AVERAGE(D50:INDEX($D:$D,ROW()+59)))</f>
        <v>#N/A</v>
      </c>
      <c r="F50" t="e">
        <f>IF(ROW()&lt;ROW($D$2)+59, NA(), _xlfn.STDEV.S(D50:INDEX($D:$D,ROW()+59)))</f>
        <v>#N/A</v>
      </c>
      <c r="G50" t="e">
        <f t="shared" si="1"/>
        <v>#N/A</v>
      </c>
      <c r="J50">
        <f t="shared" si="2"/>
        <v>-0.11101409881313101</v>
      </c>
      <c r="K50">
        <f t="shared" si="3"/>
        <v>1.8205961375622866</v>
      </c>
      <c r="L50">
        <f t="shared" si="4"/>
        <v>0.85800270224270914</v>
      </c>
      <c r="M50" t="e">
        <f t="shared" si="5"/>
        <v>#N/A</v>
      </c>
      <c r="N50" t="e">
        <f t="shared" si="6"/>
        <v>#N/A</v>
      </c>
      <c r="O50">
        <f t="shared" si="7"/>
        <v>1.4220033109622534</v>
      </c>
      <c r="P50">
        <f t="shared" si="8"/>
        <v>2.9058995945696608E-2</v>
      </c>
      <c r="Q50" cm="1">
        <f t="array" ref="Q50">_xlfn.LET(_xlpm.y, P50:P1048, _xlpm.x, O50:O1048, _xlpm.keep, ISNUMBER(_xlpm.y)*ISNUMBER(_xlpm.x), SLOPE(_xlfn._xlws.FILTER(_xlpm.y, _xlpm.keep), _xlfn._xlws.FILTER(_xlpm.x, _xlpm.keep)))</f>
        <v>-2.4536879360603833E-2</v>
      </c>
      <c r="R50" cm="1">
        <f t="array" ref="R50">_xlfn.LET(_xlpm.y, P50:P1048, _xlpm.x, O50:O1048, _xlpm.keep, ISNUMBER(_xlpm.y)*ISNUMBER(_xlpm.x), INTERCEPT(_xlfn._xlws.FILTER(_xlpm.y, _xlpm.keep), _xlfn._xlws.FILTER(_xlpm.x, _xlpm.keep)))</f>
        <v>1.2583122086460112E-3</v>
      </c>
      <c r="T50">
        <f t="shared" si="9"/>
        <v>-1.9886920450784596E-2</v>
      </c>
      <c r="U50">
        <f t="shared" si="10"/>
        <v>4.8945916396481201E-2</v>
      </c>
    </row>
    <row r="51" spans="1:21" x14ac:dyDescent="0.2">
      <c r="A51" s="9">
        <v>45664</v>
      </c>
      <c r="B51" s="10">
        <v>617.65</v>
      </c>
      <c r="C51" s="10">
        <v>48.33</v>
      </c>
      <c r="D51">
        <f t="shared" si="0"/>
        <v>1.4220033109622534</v>
      </c>
      <c r="E51" t="e">
        <f>IF(ROW()&lt;ROW($D$2)+59, NA(), AVERAGE(D51:INDEX($D:$D,ROW()+59)))</f>
        <v>#N/A</v>
      </c>
      <c r="F51" t="e">
        <f>IF(ROW()&lt;ROW($D$2)+59, NA(), _xlfn.STDEV.S(D51:INDEX($D:$D,ROW()+59)))</f>
        <v>#N/A</v>
      </c>
      <c r="G51" t="e">
        <f t="shared" si="1"/>
        <v>#N/A</v>
      </c>
      <c r="J51">
        <f t="shared" si="2"/>
        <v>-0.1483785549172742</v>
      </c>
      <c r="K51">
        <f t="shared" si="3"/>
        <v>1.8342271919436977</v>
      </c>
      <c r="L51">
        <f t="shared" si="4"/>
        <v>0.85615450080391742</v>
      </c>
      <c r="M51" t="e">
        <f t="shared" si="5"/>
        <v>#N/A</v>
      </c>
      <c r="N51" t="e">
        <f t="shared" si="6"/>
        <v>#N/A</v>
      </c>
      <c r="O51">
        <f t="shared" si="7"/>
        <v>1.3190789535298038</v>
      </c>
      <c r="P51">
        <f t="shared" si="8"/>
        <v>0.10292435743244965</v>
      </c>
      <c r="Q51" cm="1">
        <f t="array" ref="Q51">_xlfn.LET(_xlpm.y, P51:P1049, _xlpm.x, O51:O1049, _xlpm.keep, ISNUMBER(_xlpm.y)*ISNUMBER(_xlpm.x), SLOPE(_xlfn._xlws.FILTER(_xlpm.y, _xlpm.keep), _xlfn._xlws.FILTER(_xlpm.x, _xlpm.keep)))</f>
        <v>-2.4691751377125419E-2</v>
      </c>
      <c r="R51" cm="1">
        <f t="array" ref="R51">_xlfn.LET(_xlpm.y, P51:P1049, _xlpm.x, O51:O1049, _xlpm.keep, ISNUMBER(_xlpm.y)*ISNUMBER(_xlpm.x), INTERCEPT(_xlfn._xlws.FILTER(_xlpm.y, _xlpm.keep), _xlfn._xlws.FILTER(_xlpm.x, _xlpm.keep)))</f>
        <v>8.9240187018250865E-4</v>
      </c>
      <c r="T51">
        <f t="shared" si="9"/>
        <v>-1.7626968487002858E-2</v>
      </c>
      <c r="U51">
        <f t="shared" si="10"/>
        <v>0.12055132591945251</v>
      </c>
    </row>
    <row r="52" spans="1:21" x14ac:dyDescent="0.2">
      <c r="A52" s="10" t="s">
        <v>15</v>
      </c>
      <c r="B52" s="10">
        <v>617.85</v>
      </c>
      <c r="C52" s="10">
        <v>48.24</v>
      </c>
      <c r="D52">
        <f t="shared" si="0"/>
        <v>1.3190789535298038</v>
      </c>
      <c r="E52" t="e">
        <f>IF(ROW()&lt;ROW($D$2)+59, NA(), AVERAGE(D52:INDEX($D:$D,ROW()+59)))</f>
        <v>#N/A</v>
      </c>
      <c r="F52" t="e">
        <f>IF(ROW()&lt;ROW($D$2)+59, NA(), _xlfn.STDEV.S(D52:INDEX($D:$D,ROW()+59)))</f>
        <v>#N/A</v>
      </c>
      <c r="G52" t="e">
        <f t="shared" si="1"/>
        <v>#N/A</v>
      </c>
      <c r="J52">
        <f t="shared" si="2"/>
        <v>-0.18662505795188647</v>
      </c>
      <c r="K52">
        <f t="shared" si="3"/>
        <v>1.8489975993734953</v>
      </c>
      <c r="L52">
        <f t="shared" si="4"/>
        <v>0.81433529821340767</v>
      </c>
      <c r="M52" t="e">
        <f t="shared" si="5"/>
        <v>#N/A</v>
      </c>
      <c r="N52" t="e">
        <f t="shared" si="6"/>
        <v>#N/A</v>
      </c>
      <c r="O52">
        <f t="shared" si="7"/>
        <v>1.3590670077868268</v>
      </c>
      <c r="P52">
        <f t="shared" si="8"/>
        <v>-3.9988054257023009E-2</v>
      </c>
      <c r="Q52" cm="1">
        <f t="array" ref="Q52">_xlfn.LET(_xlpm.y, P52:P1050, _xlpm.x, O52:O1050, _xlpm.keep, ISNUMBER(_xlpm.y)*ISNUMBER(_xlpm.x), SLOPE(_xlfn._xlws.FILTER(_xlpm.y, _xlpm.keep), _xlfn._xlws.FILTER(_xlpm.x, _xlpm.keep)))</f>
        <v>-2.500773767462932E-2</v>
      </c>
      <c r="R52" cm="1">
        <f t="array" ref="R52">_xlfn.LET(_xlpm.y, P52:P1050, _xlpm.x, O52:O1050, _xlpm.keep, ISNUMBER(_xlpm.y)*ISNUMBER(_xlpm.x), INTERCEPT(_xlfn._xlws.FILTER(_xlpm.y, _xlpm.keep), _xlfn._xlws.FILTER(_xlpm.x, _xlpm.keep)))</f>
        <v>1.0656072315147133E-4</v>
      </c>
      <c r="T52">
        <f t="shared" si="9"/>
        <v>-1.8505002452920805E-2</v>
      </c>
      <c r="U52">
        <f t="shared" si="10"/>
        <v>-2.1483051804102204E-2</v>
      </c>
    </row>
    <row r="53" spans="1:21" x14ac:dyDescent="0.2">
      <c r="A53" s="10" t="s">
        <v>16</v>
      </c>
      <c r="B53" s="10">
        <v>614.91</v>
      </c>
      <c r="C53" s="10">
        <v>48.09</v>
      </c>
      <c r="D53">
        <f t="shared" si="0"/>
        <v>1.3590670077868268</v>
      </c>
      <c r="E53" t="e">
        <f>IF(ROW()&lt;ROW($D$2)+59, NA(), AVERAGE(D53:INDEX($D:$D,ROW()+59)))</f>
        <v>#N/A</v>
      </c>
      <c r="F53" t="e">
        <f>IF(ROW()&lt;ROW($D$2)+59, NA(), _xlfn.STDEV.S(D53:INDEX($D:$D,ROW()+59)))</f>
        <v>#N/A</v>
      </c>
      <c r="G53" t="e">
        <f t="shared" si="1"/>
        <v>#N/A</v>
      </c>
      <c r="J53">
        <f t="shared" si="2"/>
        <v>-0.22342752222270068</v>
      </c>
      <c r="K53">
        <f t="shared" si="3"/>
        <v>1.8626766037547124</v>
      </c>
      <c r="L53">
        <f t="shared" si="4"/>
        <v>0.84958093467196361</v>
      </c>
      <c r="M53" t="e">
        <f t="shared" si="5"/>
        <v>#N/A</v>
      </c>
      <c r="N53" t="e">
        <f t="shared" si="6"/>
        <v>#N/A</v>
      </c>
      <c r="O53">
        <f t="shared" si="7"/>
        <v>1.7455172407600585</v>
      </c>
      <c r="P53">
        <f t="shared" si="8"/>
        <v>-0.38645023297323178</v>
      </c>
      <c r="Q53" cm="1">
        <f t="array" ref="Q53">_xlfn.LET(_xlpm.y, P53:P1051, _xlpm.x, O53:O1051, _xlpm.keep, ISNUMBER(_xlpm.y)*ISNUMBER(_xlpm.x), SLOPE(_xlfn._xlws.FILTER(_xlpm.y, _xlpm.keep), _xlfn._xlws.FILTER(_xlpm.x, _xlpm.keep)))</f>
        <v>-2.4992922930906991E-2</v>
      </c>
      <c r="R53" cm="1">
        <f t="array" ref="R53">_xlfn.LET(_xlpm.y, P53:P1051, _xlpm.x, O53:O1051, _xlpm.keep, ISNUMBER(_xlpm.y)*ISNUMBER(_xlpm.x), INTERCEPT(_xlfn._xlws.FILTER(_xlpm.y, _xlpm.keep), _xlfn._xlws.FILTER(_xlpm.x, _xlpm.keep)))</f>
        <v>1.4266896869339317E-4</v>
      </c>
      <c r="T53">
        <f t="shared" si="9"/>
        <v>-2.6990447343698584E-2</v>
      </c>
      <c r="U53">
        <f t="shared" si="10"/>
        <v>-0.35945978562953318</v>
      </c>
    </row>
    <row r="54" spans="1:21" x14ac:dyDescent="0.2">
      <c r="A54" s="10" t="s">
        <v>17</v>
      </c>
      <c r="B54" s="10">
        <v>611.87</v>
      </c>
      <c r="C54" s="10">
        <v>48.28</v>
      </c>
      <c r="D54">
        <f t="shared" si="0"/>
        <v>1.7455172407600585</v>
      </c>
      <c r="E54" t="e">
        <f>IF(ROW()&lt;ROW($D$2)+59, NA(), AVERAGE(D54:INDEX($D:$D,ROW()+59)))</f>
        <v>#N/A</v>
      </c>
      <c r="F54" t="e">
        <f>IF(ROW()&lt;ROW($D$2)+59, NA(), _xlfn.STDEV.S(D54:INDEX($D:$D,ROW()+59)))</f>
        <v>#N/A</v>
      </c>
      <c r="G54" t="e">
        <f t="shared" si="1"/>
        <v>#N/A</v>
      </c>
      <c r="J54">
        <f t="shared" si="2"/>
        <v>-0.25987667641102308</v>
      </c>
      <c r="K54">
        <f t="shared" si="3"/>
        <v>1.874208749103236</v>
      </c>
      <c r="L54">
        <f t="shared" si="4"/>
        <v>1.0699949608764843</v>
      </c>
      <c r="M54" t="e">
        <f t="shared" si="5"/>
        <v>#N/A</v>
      </c>
      <c r="N54" t="e">
        <f t="shared" si="6"/>
        <v>#N/A</v>
      </c>
      <c r="O54">
        <f t="shared" si="7"/>
        <v>1.7324707297807507</v>
      </c>
      <c r="P54">
        <f t="shared" si="8"/>
        <v>1.3046510979307868E-2</v>
      </c>
      <c r="Q54" cm="1">
        <f t="array" ref="Q54">_xlfn.LET(_xlpm.y, P54:P1052, _xlpm.x, O54:O1052, _xlpm.keep, ISNUMBER(_xlpm.y)*ISNUMBER(_xlpm.x), SLOPE(_xlfn._xlws.FILTER(_xlpm.y, _xlpm.keep), _xlfn._xlws.FILTER(_xlpm.x, _xlpm.keep)))</f>
        <v>-2.396295364578482E-2</v>
      </c>
      <c r="R54" cm="1">
        <f t="array" ref="R54">_xlfn.LET(_xlpm.y, P54:P1052, _xlpm.x, O54:O1052, _xlpm.keep, ISNUMBER(_xlpm.y)*ISNUMBER(_xlpm.x), INTERCEPT(_xlfn._xlws.FILTER(_xlpm.y, _xlpm.keep), _xlfn._xlws.FILTER(_xlpm.x, _xlpm.keep)))</f>
        <v>2.2624637604282023E-3</v>
      </c>
      <c r="T54">
        <f t="shared" si="9"/>
        <v>-2.6703979797592814E-2</v>
      </c>
      <c r="U54">
        <f t="shared" si="10"/>
        <v>3.9750490776900682E-2</v>
      </c>
    </row>
    <row r="55" spans="1:21" x14ac:dyDescent="0.2">
      <c r="A55" s="10" t="s">
        <v>18</v>
      </c>
      <c r="B55" s="10">
        <v>607.12</v>
      </c>
      <c r="C55" s="10">
        <v>47.96</v>
      </c>
      <c r="D55">
        <f t="shared" si="0"/>
        <v>1.7324707297807507</v>
      </c>
      <c r="E55" t="e">
        <f>IF(ROW()&lt;ROW($D$2)+59, NA(), AVERAGE(D55:INDEX($D:$D,ROW()+59)))</f>
        <v>#N/A</v>
      </c>
      <c r="F55" t="e">
        <f>IF(ROW()&lt;ROW($D$2)+59, NA(), _xlfn.STDEV.S(D55:INDEX($D:$D,ROW()+59)))</f>
        <v>#N/A</v>
      </c>
      <c r="G55" t="e">
        <f t="shared" si="1"/>
        <v>#N/A</v>
      </c>
      <c r="J55">
        <f t="shared" si="2"/>
        <v>-0.29982171065340268</v>
      </c>
      <c r="K55">
        <f t="shared" si="3"/>
        <v>1.88217261634044</v>
      </c>
      <c r="L55">
        <f t="shared" si="4"/>
        <v>1.0797587972486791</v>
      </c>
      <c r="M55" t="e">
        <f t="shared" si="5"/>
        <v>#N/A</v>
      </c>
      <c r="N55" t="e">
        <f t="shared" si="6"/>
        <v>#N/A</v>
      </c>
      <c r="O55">
        <f t="shared" si="7"/>
        <v>1.7144421374159151</v>
      </c>
      <c r="P55">
        <f t="shared" si="8"/>
        <v>1.8028592364835561E-2</v>
      </c>
      <c r="Q55" cm="1">
        <f t="array" ref="Q55">_xlfn.LET(_xlpm.y, P55:P1053, _xlpm.x, O55:O1053, _xlpm.keep, ISNUMBER(_xlpm.y)*ISNUMBER(_xlpm.x), SLOPE(_xlfn._xlws.FILTER(_xlpm.y, _xlpm.keep), _xlfn._xlws.FILTER(_xlpm.x, _xlpm.keep)))</f>
        <v>-2.4120839344647305E-2</v>
      </c>
      <c r="R55" cm="1">
        <f t="array" ref="R55">_xlfn.LET(_xlpm.y, P55:P1053, _xlpm.x, O55:O1053, _xlpm.keep, ISNUMBER(_xlpm.y)*ISNUMBER(_xlpm.x), INTERCEPT(_xlfn._xlws.FILTER(_xlpm.y, _xlpm.keep), _xlfn._xlws.FILTER(_xlpm.x, _xlpm.keep)))</f>
        <v>1.9358741994796348E-3</v>
      </c>
      <c r="T55">
        <f t="shared" si="9"/>
        <v>-2.6308118664858791E-2</v>
      </c>
      <c r="U55">
        <f t="shared" si="10"/>
        <v>4.4336711029694352E-2</v>
      </c>
    </row>
    <row r="56" spans="1:21" x14ac:dyDescent="0.2">
      <c r="A56" s="10" t="s">
        <v>19</v>
      </c>
      <c r="B56" s="10">
        <v>606.78</v>
      </c>
      <c r="C56" s="10">
        <v>47.92</v>
      </c>
      <c r="D56">
        <f t="shared" si="0"/>
        <v>1.7144421374159151</v>
      </c>
      <c r="E56" t="e">
        <f>IF(ROW()&lt;ROW($D$2)+59, NA(), AVERAGE(D56:INDEX($D:$D,ROW()+59)))</f>
        <v>#N/A</v>
      </c>
      <c r="F56" t="e">
        <f>IF(ROW()&lt;ROW($D$2)+59, NA(), _xlfn.STDEV.S(D56:INDEX($D:$D,ROW()+59)))</f>
        <v>#N/A</v>
      </c>
      <c r="G56" t="e">
        <f t="shared" si="1"/>
        <v>#N/A</v>
      </c>
      <c r="J56">
        <f t="shared" si="2"/>
        <v>-0.33964377917534855</v>
      </c>
      <c r="K56">
        <f t="shared" si="3"/>
        <v>1.8893514938905902</v>
      </c>
      <c r="L56">
        <f t="shared" si="4"/>
        <v>1.0871909876131354</v>
      </c>
      <c r="M56" t="e">
        <f t="shared" si="5"/>
        <v>#N/A</v>
      </c>
      <c r="N56" t="e">
        <f t="shared" si="6"/>
        <v>#N/A</v>
      </c>
      <c r="O56">
        <f t="shared" si="7"/>
        <v>0.93288458630163973</v>
      </c>
      <c r="P56">
        <f t="shared" si="8"/>
        <v>0.78155755111427538</v>
      </c>
      <c r="Q56" cm="1">
        <f t="array" ref="Q56">_xlfn.LET(_xlpm.y, P56:P1054, _xlpm.x, O56:O1054, _xlpm.keep, ISNUMBER(_xlpm.y)*ISNUMBER(_xlpm.x), SLOPE(_xlfn._xlws.FILTER(_xlpm.y, _xlpm.keep), _xlfn._xlws.FILTER(_xlpm.x, _xlpm.keep)))</f>
        <v>-2.4294766100587031E-2</v>
      </c>
      <c r="R56" cm="1">
        <f t="array" ref="R56">_xlfn.LET(_xlpm.y, P56:P1054, _xlpm.x, O56:O1054, _xlpm.keep, ISNUMBER(_xlpm.y)*ISNUMBER(_xlpm.x), INTERCEPT(_xlfn._xlws.FILTER(_xlpm.y, _xlpm.keep), _xlfn._xlws.FILTER(_xlpm.x, _xlpm.keep)))</f>
        <v>1.5735945061333013E-3</v>
      </c>
      <c r="T56">
        <f t="shared" si="9"/>
        <v>-9.1471417444210501E-3</v>
      </c>
      <c r="U56">
        <f t="shared" si="10"/>
        <v>0.79070469285869649</v>
      </c>
    </row>
    <row r="57" spans="1:21" x14ac:dyDescent="0.2">
      <c r="A57" s="10" t="s">
        <v>20</v>
      </c>
      <c r="B57" s="10">
        <v>600.15</v>
      </c>
      <c r="C57" s="10">
        <v>46.71</v>
      </c>
      <c r="D57">
        <f t="shared" si="0"/>
        <v>0.93288458630163973</v>
      </c>
      <c r="E57" t="e">
        <f>IF(ROW()&lt;ROW($D$2)+59, NA(), AVERAGE(D57:INDEX($D:$D,ROW()+59)))</f>
        <v>#N/A</v>
      </c>
      <c r="F57" t="e">
        <f>IF(ROW()&lt;ROW($D$2)+59, NA(), _xlfn.STDEV.S(D57:INDEX($D:$D,ROW()+59)))</f>
        <v>#N/A</v>
      </c>
      <c r="G57" t="e">
        <f t="shared" si="1"/>
        <v>#N/A</v>
      </c>
      <c r="J57">
        <f t="shared" si="2"/>
        <v>-0.38013879221785118</v>
      </c>
      <c r="K57">
        <f t="shared" si="3"/>
        <v>1.8970166414924139</v>
      </c>
      <c r="L57">
        <f t="shared" si="4"/>
        <v>0.69215174490325715</v>
      </c>
      <c r="M57" t="e">
        <f t="shared" si="5"/>
        <v>#N/A</v>
      </c>
      <c r="N57" t="e">
        <f t="shared" si="6"/>
        <v>#N/A</v>
      </c>
      <c r="O57">
        <f t="shared" si="7"/>
        <v>0.93221447694404702</v>
      </c>
      <c r="P57">
        <f t="shared" si="8"/>
        <v>6.7010935759270751E-4</v>
      </c>
      <c r="Q57" cm="1">
        <f t="array" ref="Q57">_xlfn.LET(_xlpm.y, P57:P1055, _xlpm.x, O57:O1055, _xlpm.keep, ISNUMBER(_xlpm.y)*ISNUMBER(_xlpm.x), SLOPE(_xlfn._xlws.FILTER(_xlpm.y, _xlpm.keep), _xlfn._xlws.FILTER(_xlpm.x, _xlpm.keep)))</f>
        <v>-2.5837490432293254E-2</v>
      </c>
      <c r="R57" cm="1">
        <f t="array" ref="R57">_xlfn.LET(_xlpm.y, P57:P1055, _xlpm.x, O57:O1055, _xlpm.keep, ISNUMBER(_xlpm.y)*ISNUMBER(_xlpm.x), INTERCEPT(_xlfn._xlws.FILTER(_xlpm.y, _xlpm.keep), _xlfn._xlws.FILTER(_xlpm.x, _xlpm.keep)))</f>
        <v>-3.1667486211568729E-3</v>
      </c>
      <c r="T57">
        <f t="shared" si="9"/>
        <v>-9.132427880799078E-3</v>
      </c>
      <c r="U57">
        <f t="shared" si="10"/>
        <v>9.8025372383917855E-3</v>
      </c>
    </row>
    <row r="58" spans="1:21" x14ac:dyDescent="0.2">
      <c r="A58" s="10" t="s">
        <v>21</v>
      </c>
      <c r="B58" s="10">
        <v>594.28</v>
      </c>
      <c r="C58" s="10">
        <v>46.33</v>
      </c>
      <c r="D58">
        <f t="shared" si="0"/>
        <v>0.93221447694404702</v>
      </c>
      <c r="E58" t="e">
        <f>IF(ROW()&lt;ROW($D$2)+59, NA(), AVERAGE(D58:INDEX($D:$D,ROW()+59)))</f>
        <v>#N/A</v>
      </c>
      <c r="F58" t="e">
        <f>IF(ROW()&lt;ROW($D$2)+59, NA(), _xlfn.STDEV.S(D58:INDEX($D:$D,ROW()+59)))</f>
        <v>#N/A</v>
      </c>
      <c r="G58" t="e">
        <f t="shared" si="1"/>
        <v>#N/A</v>
      </c>
      <c r="J58">
        <f t="shared" si="2"/>
        <v>-0.41594629160721031</v>
      </c>
      <c r="K58">
        <f t="shared" si="3"/>
        <v>1.9125143203828734</v>
      </c>
      <c r="L58">
        <f t="shared" si="4"/>
        <v>0.7049153850421177</v>
      </c>
      <c r="M58" t="e">
        <f t="shared" si="5"/>
        <v>#N/A</v>
      </c>
      <c r="N58" t="e">
        <f t="shared" si="6"/>
        <v>#N/A</v>
      </c>
      <c r="O58">
        <f t="shared" si="7"/>
        <v>0.99800962951132988</v>
      </c>
      <c r="P58">
        <f t="shared" si="8"/>
        <v>-6.5795152567282855E-2</v>
      </c>
      <c r="Q58" cm="1">
        <f t="array" ref="Q58">_xlfn.LET(_xlpm.y, P58:P1056, _xlpm.x, O58:O1056, _xlpm.keep, ISNUMBER(_xlpm.y)*ISNUMBER(_xlpm.x), SLOPE(_xlfn._xlws.FILTER(_xlpm.y, _xlpm.keep), _xlfn._xlws.FILTER(_xlpm.x, _xlpm.keep)))</f>
        <v>-2.5891548688005136E-2</v>
      </c>
      <c r="R58" cm="1">
        <f t="array" ref="R58">_xlfn.LET(_xlpm.y, P58:P1056, _xlpm.x, O58:O1056, _xlpm.keep, ISNUMBER(_xlpm.y)*ISNUMBER(_xlpm.x), INTERCEPT(_xlfn._xlws.FILTER(_xlpm.y, _xlpm.keep), _xlfn._xlws.FILTER(_xlpm.x, _xlpm.keep)))</f>
        <v>-3.3329262162777387E-3</v>
      </c>
      <c r="T58">
        <f t="shared" si="9"/>
        <v>-1.057711879712896E-2</v>
      </c>
      <c r="U58">
        <f t="shared" si="10"/>
        <v>-5.5218033770153899E-2</v>
      </c>
    </row>
    <row r="59" spans="1:21" x14ac:dyDescent="0.2">
      <c r="A59" s="10" t="s">
        <v>22</v>
      </c>
      <c r="B59" s="10">
        <v>597.44000000000005</v>
      </c>
      <c r="C59" s="10">
        <v>46.6</v>
      </c>
      <c r="D59">
        <f t="shared" si="0"/>
        <v>0.99800962951132988</v>
      </c>
      <c r="E59" t="e">
        <f>IF(ROW()&lt;ROW($D$2)+59, NA(), AVERAGE(D59:INDEX($D:$D,ROW()+59)))</f>
        <v>#N/A</v>
      </c>
      <c r="F59" t="e">
        <f>IF(ROW()&lt;ROW($D$2)+59, NA(), _xlfn.STDEV.S(D59:INDEX($D:$D,ROW()+59)))</f>
        <v>#N/A</v>
      </c>
      <c r="G59" t="e">
        <f t="shared" si="1"/>
        <v>#N/A</v>
      </c>
      <c r="J59">
        <f t="shared" si="2"/>
        <v>-0.45047666615620208</v>
      </c>
      <c r="K59">
        <f t="shared" si="3"/>
        <v>1.9253325037957738</v>
      </c>
      <c r="L59">
        <f t="shared" si="4"/>
        <v>0.75233046386110225</v>
      </c>
      <c r="M59" t="e">
        <f t="shared" si="5"/>
        <v>#N/A</v>
      </c>
      <c r="N59" t="e">
        <f t="shared" si="6"/>
        <v>#N/A</v>
      </c>
      <c r="O59">
        <f t="shared" si="7"/>
        <v>1.0021936686667345</v>
      </c>
      <c r="P59">
        <f t="shared" si="8"/>
        <v>-4.1840391554046619E-3</v>
      </c>
      <c r="Q59" cm="1">
        <f t="array" ref="Q59">_xlfn.LET(_xlpm.y, P59:P1057, _xlpm.x, O59:O1057, _xlpm.keep, ISNUMBER(_xlpm.y)*ISNUMBER(_xlpm.x), SLOPE(_xlfn._xlws.FILTER(_xlpm.y, _xlpm.keep), _xlfn._xlws.FILTER(_xlpm.x, _xlpm.keep)))</f>
        <v>-2.5816576135847601E-2</v>
      </c>
      <c r="R59" cm="1">
        <f t="array" ref="R59">_xlfn.LET(_xlpm.y, P59:P1057, _xlpm.x, O59:O1057, _xlpm.keep, ISNUMBER(_xlpm.y)*ISNUMBER(_xlpm.x), INTERCEPT(_xlfn._xlws.FILTER(_xlpm.y, _xlpm.keep), _xlfn._xlws.FILTER(_xlpm.x, _xlpm.keep)))</f>
        <v>-3.1117751682998704E-3</v>
      </c>
      <c r="T59">
        <f t="shared" si="9"/>
        <v>-1.0668989446037332E-2</v>
      </c>
      <c r="U59">
        <f t="shared" si="10"/>
        <v>6.4849502906326704E-3</v>
      </c>
    </row>
    <row r="60" spans="1:21" x14ac:dyDescent="0.2">
      <c r="A60" s="10" t="s">
        <v>23</v>
      </c>
      <c r="B60" s="10">
        <v>597.53</v>
      </c>
      <c r="C60" s="10">
        <v>46.61</v>
      </c>
      <c r="D60">
        <f t="shared" si="0"/>
        <v>1.0021936686667345</v>
      </c>
      <c r="E60" t="e">
        <f>IF(ROW()&lt;ROW($D$2)+59, NA(), AVERAGE(D60:INDEX($D:$D,ROW()+59)))</f>
        <v>#N/A</v>
      </c>
      <c r="F60" t="e">
        <f>IF(ROW()&lt;ROW($D$2)+59, NA(), _xlfn.STDEV.S(D60:INDEX($D:$D,ROW()+59)))</f>
        <v>#N/A</v>
      </c>
      <c r="G60" t="e">
        <f t="shared" si="1"/>
        <v>#N/A</v>
      </c>
      <c r="J60">
        <f t="shared" si="2"/>
        <v>-0.4830790835337338</v>
      </c>
      <c r="K60">
        <f t="shared" si="3"/>
        <v>1.9337045719571591</v>
      </c>
      <c r="L60">
        <f t="shared" si="4"/>
        <v>0.76809703702421317</v>
      </c>
      <c r="M60" t="e">
        <f t="shared" si="5"/>
        <v>#N/A</v>
      </c>
      <c r="N60" t="e">
        <f t="shared" si="6"/>
        <v>#N/A</v>
      </c>
      <c r="O60">
        <f t="shared" si="7"/>
        <v>1.28939146478114</v>
      </c>
      <c r="P60">
        <f t="shared" si="8"/>
        <v>-0.28719779611440543</v>
      </c>
      <c r="Q60" cm="1">
        <f t="array" ref="Q60">_xlfn.LET(_xlpm.y, P60:P1058, _xlpm.x, O60:O1058, _xlpm.keep, ISNUMBER(_xlpm.y)*ISNUMBER(_xlpm.x), SLOPE(_xlfn._xlws.FILTER(_xlpm.y, _xlpm.keep), _xlfn._xlws.FILTER(_xlpm.x, _xlpm.keep)))</f>
        <v>-2.5867914055643017E-2</v>
      </c>
      <c r="R60" cm="1">
        <f t="array" ref="R60">_xlfn.LET(_xlpm.y, P60:P1058, _xlpm.x, O60:O1058, _xlpm.keep, ISNUMBER(_xlpm.y)*ISNUMBER(_xlpm.x), INTERCEPT(_xlfn._xlws.FILTER(_xlpm.y, _xlpm.keep), _xlfn._xlws.FILTER(_xlpm.x, _xlpm.keep)))</f>
        <v>-3.2628271356995699E-3</v>
      </c>
      <c r="T60">
        <f t="shared" si="9"/>
        <v>-1.6975108226021152E-2</v>
      </c>
      <c r="U60">
        <f t="shared" si="10"/>
        <v>-0.27022268788838427</v>
      </c>
    </row>
    <row r="61" spans="1:21" x14ac:dyDescent="0.2">
      <c r="A61" s="10" t="s">
        <v>24</v>
      </c>
      <c r="B61" s="10">
        <v>602.67999999999995</v>
      </c>
      <c r="C61" s="10">
        <v>47.23</v>
      </c>
      <c r="D61">
        <f t="shared" si="0"/>
        <v>1.28939146478114</v>
      </c>
      <c r="E61">
        <f>IF(ROW()&lt;ROW($D$2)+59, NA(), AVERAGE(D61:INDEX($D:$D,ROW()+59)))</f>
        <v>0.9605665428260467</v>
      </c>
      <c r="F61">
        <f>IF(ROW()&lt;ROW($D$2)+59, NA(), _xlfn.STDEV.S(D61:INDEX($D:$D,ROW()+59)))</f>
        <v>0.62899554286709114</v>
      </c>
      <c r="G61">
        <f t="shared" si="1"/>
        <v>0.52277782519132265</v>
      </c>
      <c r="J61">
        <f t="shared" si="2"/>
        <v>-0.51581002518294083</v>
      </c>
      <c r="K61">
        <f t="shared" si="3"/>
        <v>1.9415780480459406</v>
      </c>
      <c r="L61">
        <f t="shared" si="4"/>
        <v>0.92975994026142128</v>
      </c>
      <c r="M61">
        <f t="shared" si="5"/>
        <v>2.2185576285602289</v>
      </c>
      <c r="N61">
        <f t="shared" si="6"/>
        <v>-0.29742454290813558</v>
      </c>
      <c r="O61">
        <f t="shared" si="7"/>
        <v>1.5364432158627253</v>
      </c>
      <c r="P61">
        <f t="shared" si="8"/>
        <v>-0.24705175108158528</v>
      </c>
      <c r="Q61" cm="1">
        <f t="array" ref="Q61">_xlfn.LET(_xlpm.y, P61:P1059, _xlpm.x, O61:O1059, _xlpm.keep, ISNUMBER(_xlpm.y)*ISNUMBER(_xlpm.x), SLOPE(_xlfn._xlws.FILTER(_xlpm.y, _xlpm.keep), _xlfn._xlws.FILTER(_xlpm.x, _xlpm.keep)))</f>
        <v>-2.5238961165043438E-2</v>
      </c>
      <c r="R61" cm="1">
        <f t="array" ref="R61">_xlfn.LET(_xlpm.y, P61:P1059, _xlpm.x, O61:O1059, _xlpm.keep, ISNUMBER(_xlpm.y)*ISNUMBER(_xlpm.x), INTERCEPT(_xlfn._xlws.FILTER(_xlpm.y, _xlpm.keep), _xlfn._xlws.FILTER(_xlpm.x, _xlpm.keep)))</f>
        <v>-1.6771731941555758E-3</v>
      </c>
      <c r="T61">
        <f t="shared" si="9"/>
        <v>-2.239972397238596E-2</v>
      </c>
      <c r="U61">
        <f t="shared" si="10"/>
        <v>-0.22465202710919932</v>
      </c>
    </row>
    <row r="62" spans="1:21" x14ac:dyDescent="0.2">
      <c r="A62" s="10" t="s">
        <v>25</v>
      </c>
      <c r="B62" s="10">
        <v>597</v>
      </c>
      <c r="C62" s="10">
        <v>47.11</v>
      </c>
      <c r="D62">
        <f t="shared" si="0"/>
        <v>1.5364432158627253</v>
      </c>
      <c r="E62">
        <f>IF(ROW()&lt;ROW($D$2)+59, NA(), AVERAGE(D62:INDEX($D:$D,ROW()+59)))</f>
        <v>0.96012128056878143</v>
      </c>
      <c r="F62">
        <f>IF(ROW()&lt;ROW($D$2)+59, NA(), _xlfn.STDEV.S(D62:INDEX($D:$D,ROW()+59)))</f>
        <v>0.62876823920878389</v>
      </c>
      <c r="G62">
        <f t="shared" si="1"/>
        <v>0.91658881501260892</v>
      </c>
      <c r="J62">
        <f t="shared" si="2"/>
        <v>-0.54963144825668997</v>
      </c>
      <c r="K62">
        <f t="shared" si="3"/>
        <v>1.9452138348471766</v>
      </c>
      <c r="L62">
        <f t="shared" si="4"/>
        <v>1.0724140589321407</v>
      </c>
      <c r="M62">
        <f t="shared" si="5"/>
        <v>2.2176577589863493</v>
      </c>
      <c r="N62">
        <f t="shared" si="6"/>
        <v>-0.29741519784878634</v>
      </c>
      <c r="O62">
        <f t="shared" si="7"/>
        <v>1.8602461525175329</v>
      </c>
      <c r="P62">
        <f t="shared" si="8"/>
        <v>-0.32380293665480764</v>
      </c>
      <c r="Q62" cm="1">
        <f t="array" ref="Q62">_xlfn.LET(_xlpm.y, P62:P1060, _xlpm.x, O62:O1060, _xlpm.keep, ISNUMBER(_xlpm.y)*ISNUMBER(_xlpm.x), SLOPE(_xlfn._xlws.FILTER(_xlpm.y, _xlpm.keep), _xlfn._xlws.FILTER(_xlpm.x, _xlpm.keep)))</f>
        <v>-2.4639595517212017E-2</v>
      </c>
      <c r="R62" cm="1">
        <f t="array" ref="R62">_xlfn.LET(_xlpm.y, P62:P1060, _xlpm.x, O62:O1060, _xlpm.keep, ISNUMBER(_xlpm.y)*ISNUMBER(_xlpm.x), INTERCEPT(_xlfn._xlws.FILTER(_xlpm.y, _xlpm.keep), _xlfn._xlws.FILTER(_xlpm.x, _xlpm.keep)))</f>
        <v>-3.2276931421820754E-4</v>
      </c>
      <c r="T62">
        <f t="shared" si="9"/>
        <v>-2.9509596706365389E-2</v>
      </c>
      <c r="U62">
        <f t="shared" si="10"/>
        <v>-0.29429333994844226</v>
      </c>
    </row>
    <row r="63" spans="1:21" x14ac:dyDescent="0.2">
      <c r="A63" s="9">
        <v>45997</v>
      </c>
      <c r="B63" s="10">
        <v>603.75</v>
      </c>
      <c r="C63" s="10">
        <v>47.87</v>
      </c>
      <c r="D63">
        <f t="shared" si="0"/>
        <v>1.8602461525175329</v>
      </c>
      <c r="E63">
        <f>IF(ROW()&lt;ROW($D$2)+59, NA(), AVERAGE(D63:INDEX($D:$D,ROW()+59)))</f>
        <v>0.96079216027772163</v>
      </c>
      <c r="F63">
        <f>IF(ROW()&lt;ROW($D$2)+59, NA(), _xlfn.STDEV.S(D63:INDEX($D:$D,ROW()+59)))</f>
        <v>0.62941472442984503</v>
      </c>
      <c r="G63">
        <f t="shared" si="1"/>
        <v>1.4290323332594119</v>
      </c>
      <c r="J63">
        <f t="shared" si="2"/>
        <v>-0.58677523527019559</v>
      </c>
      <c r="K63">
        <f t="shared" si="3"/>
        <v>1.9475996721103732</v>
      </c>
      <c r="L63">
        <f t="shared" si="4"/>
        <v>1.2564293488179703</v>
      </c>
      <c r="M63">
        <f t="shared" si="5"/>
        <v>2.2196216091374117</v>
      </c>
      <c r="N63">
        <f t="shared" si="6"/>
        <v>-0.29803728858196843</v>
      </c>
      <c r="O63">
        <f t="shared" si="7"/>
        <v>1.9346922238353059</v>
      </c>
      <c r="P63">
        <f t="shared" si="8"/>
        <v>-7.4446071317773033E-2</v>
      </c>
      <c r="Q63" cm="1">
        <f t="array" ref="Q63">_xlfn.LET(_xlpm.y, P63:P1061, _xlpm.x, O63:O1061, _xlpm.keep, ISNUMBER(_xlpm.y)*ISNUMBER(_xlpm.x), SLOPE(_xlfn._xlws.FILTER(_xlpm.y, _xlpm.keep), _xlfn._xlws.FILTER(_xlpm.x, _xlpm.keep)))</f>
        <v>-2.3690129432642627E-2</v>
      </c>
      <c r="R63" cm="1">
        <f t="array" ref="R63">_xlfn.LET(_xlpm.y, P63:P1061, _xlpm.x, O63:O1061, _xlpm.keep, ISNUMBER(_xlpm.y)*ISNUMBER(_xlpm.x), INTERCEPT(_xlfn._xlws.FILTER(_xlpm.y, _xlpm.keep), _xlfn._xlws.FILTER(_xlpm.x, _xlpm.keep)))</f>
        <v>1.5808787013269158E-3</v>
      </c>
      <c r="T63">
        <f t="shared" si="9"/>
        <v>-3.1144239363045147E-2</v>
      </c>
      <c r="U63">
        <f t="shared" si="10"/>
        <v>-4.3301831954727886E-2</v>
      </c>
    </row>
    <row r="64" spans="1:21" x14ac:dyDescent="0.2">
      <c r="A64" s="9">
        <v>45967</v>
      </c>
      <c r="B64" s="10">
        <v>601.36</v>
      </c>
      <c r="C64" s="10">
        <v>47.79</v>
      </c>
      <c r="D64">
        <f t="shared" si="0"/>
        <v>1.9346922238353059</v>
      </c>
      <c r="E64">
        <f>IF(ROW()&lt;ROW($D$2)+59, NA(), AVERAGE(D64:INDEX($D:$D,ROW()+59)))</f>
        <v>0.9608136430351043</v>
      </c>
      <c r="F64">
        <f>IF(ROW()&lt;ROW($D$2)+59, NA(), _xlfn.STDEV.S(D64:INDEX($D:$D,ROW()+59)))</f>
        <v>0.62944596553791055</v>
      </c>
      <c r="G64">
        <f t="shared" si="1"/>
        <v>1.5471996551251967</v>
      </c>
      <c r="J64">
        <f t="shared" si="2"/>
        <v>-0.6279826999790924</v>
      </c>
      <c r="K64">
        <f t="shared" si="3"/>
        <v>1.9477025672547104</v>
      </c>
      <c r="L64">
        <f t="shared" si="4"/>
        <v>1.3157424377308762</v>
      </c>
      <c r="M64">
        <f t="shared" si="5"/>
        <v>2.2197055741109253</v>
      </c>
      <c r="N64">
        <f t="shared" si="6"/>
        <v>-0.29807828804071679</v>
      </c>
      <c r="O64">
        <f t="shared" si="7"/>
        <v>1.6235427499162398</v>
      </c>
      <c r="P64">
        <f t="shared" si="8"/>
        <v>0.31114947391906611</v>
      </c>
      <c r="Q64" cm="1">
        <f t="array" ref="Q64">_xlfn.LET(_xlpm.y, P64:P1062, _xlpm.x, O64:O1062, _xlpm.keep, ISNUMBER(_xlpm.y)*ISNUMBER(_xlpm.x), SLOPE(_xlfn._xlws.FILTER(_xlpm.y, _xlpm.keep), _xlfn._xlws.FILTER(_xlpm.x, _xlpm.keep)))</f>
        <v>-2.3582074649562499E-2</v>
      </c>
      <c r="R64" cm="1">
        <f t="array" ref="R64">_xlfn.LET(_xlpm.y, P64:P1062, _xlpm.x, O64:O1062, _xlpm.keep, ISNUMBER(_xlpm.y)*ISNUMBER(_xlpm.x), INTERCEPT(_xlfn._xlws.FILTER(_xlpm.y, _xlpm.keep), _xlfn._xlws.FILTER(_xlpm.x, _xlpm.keep)))</f>
        <v>1.7923227248575948E-3</v>
      </c>
      <c r="T64">
        <f t="shared" si="9"/>
        <v>-2.4312203855079456E-2</v>
      </c>
      <c r="U64">
        <f t="shared" si="10"/>
        <v>0.33546167777414559</v>
      </c>
    </row>
    <row r="65" spans="1:21" x14ac:dyDescent="0.2">
      <c r="A65" s="9">
        <v>45936</v>
      </c>
      <c r="B65" s="10">
        <v>603.08000000000004</v>
      </c>
      <c r="C65" s="10">
        <v>47.59</v>
      </c>
      <c r="D65">
        <f t="shared" si="0"/>
        <v>1.6235427499162398</v>
      </c>
      <c r="E65">
        <f>IF(ROW()&lt;ROW($D$2)+59, NA(), AVERAGE(D65:INDEX($D:$D,ROW()+59)))</f>
        <v>0.95682549868211431</v>
      </c>
      <c r="F65">
        <f>IF(ROW()&lt;ROW($D$2)+59, NA(), _xlfn.STDEV.S(D65:INDEX($D:$D,ROW()+59)))</f>
        <v>0.62390459573980128</v>
      </c>
      <c r="G65">
        <f t="shared" si="1"/>
        <v>1.0686205163203817</v>
      </c>
      <c r="J65">
        <f t="shared" si="2"/>
        <v>-0.66424016918151763</v>
      </c>
      <c r="K65">
        <f t="shared" si="3"/>
        <v>1.9400783359824663</v>
      </c>
      <c r="L65">
        <f t="shared" si="4"/>
        <v>1.1792219296852318</v>
      </c>
      <c r="M65">
        <f t="shared" si="5"/>
        <v>2.2046346901617166</v>
      </c>
      <c r="N65">
        <f t="shared" si="6"/>
        <v>-0.29098369279748826</v>
      </c>
      <c r="O65">
        <f t="shared" si="7"/>
        <v>1.5732568262678939</v>
      </c>
      <c r="P65">
        <f t="shared" si="8"/>
        <v>5.0285923648345943E-2</v>
      </c>
      <c r="Q65" cm="1">
        <f t="array" ref="Q65">_xlfn.LET(_xlpm.y, P65:P1063, _xlpm.x, O65:O1063, _xlpm.keep, ISNUMBER(_xlpm.y)*ISNUMBER(_xlpm.x), SLOPE(_xlfn._xlws.FILTER(_xlpm.y, _xlpm.keep), _xlfn._xlws.FILTER(_xlpm.x, _xlpm.keep)))</f>
        <v>-2.4678223899363357E-2</v>
      </c>
      <c r="R65" cm="1">
        <f t="array" ref="R65">_xlfn.LET(_xlpm.y, P65:P1063, _xlpm.x, O65:O1063, _xlpm.keep, ISNUMBER(_xlpm.y)*ISNUMBER(_xlpm.x), INTERCEPT(_xlfn._xlws.FILTER(_xlpm.y, _xlpm.keep), _xlfn._xlws.FILTER(_xlpm.x, _xlpm.keep)))</f>
        <v>-5.9473412879018639E-4</v>
      </c>
      <c r="T65">
        <f t="shared" si="9"/>
        <v>-2.3208055383963241E-2</v>
      </c>
      <c r="U65">
        <f t="shared" si="10"/>
        <v>7.3493979032309184E-2</v>
      </c>
    </row>
    <row r="66" spans="1:21" x14ac:dyDescent="0.2">
      <c r="A66" s="9">
        <v>45906</v>
      </c>
      <c r="B66" s="10">
        <v>599.67999999999995</v>
      </c>
      <c r="C66" s="10">
        <v>47.32</v>
      </c>
      <c r="D66">
        <f t="shared" si="0"/>
        <v>1.5732568262678939</v>
      </c>
      <c r="E66">
        <f>IF(ROW()&lt;ROW($D$2)+59, NA(), AVERAGE(D66:INDEX($D:$D,ROW()+59)))</f>
        <v>0.95003082149917806</v>
      </c>
      <c r="F66">
        <f>IF(ROW()&lt;ROW($D$2)+59, NA(), _xlfn.STDEV.S(D66:INDEX($D:$D,ROW()+59)))</f>
        <v>0.61871898483869525</v>
      </c>
      <c r="G66">
        <f t="shared" si="1"/>
        <v>1.0072844377503554</v>
      </c>
      <c r="J66">
        <f t="shared" si="2"/>
        <v>-0.69451535767729555</v>
      </c>
      <c r="K66">
        <f t="shared" si="3"/>
        <v>1.9324089088776628</v>
      </c>
      <c r="L66">
        <f t="shared" si="4"/>
        <v>1.1735467444425647</v>
      </c>
      <c r="M66">
        <f t="shared" si="5"/>
        <v>2.1874687911765687</v>
      </c>
      <c r="N66">
        <f t="shared" si="6"/>
        <v>-0.28740714817821245</v>
      </c>
      <c r="O66">
        <f t="shared" si="7"/>
        <v>1.2081525913355122</v>
      </c>
      <c r="P66">
        <f t="shared" si="8"/>
        <v>0.36510423493238164</v>
      </c>
      <c r="Q66" cm="1">
        <f t="array" ref="Q66">_xlfn.LET(_xlpm.y, P66:P1064, _xlpm.x, O66:O1064, _xlpm.keep, ISNUMBER(_xlpm.y)*ISNUMBER(_xlpm.x), SLOPE(_xlfn._xlws.FILTER(_xlpm.y, _xlpm.keep), _xlfn._xlws.FILTER(_xlpm.x, _xlpm.keep)))</f>
        <v>-2.4957578328031995E-2</v>
      </c>
      <c r="R66" cm="1">
        <f t="array" ref="R66">_xlfn.LET(_xlpm.y, P66:P1064, _xlpm.x, O66:O1064, _xlpm.keep, ISNUMBER(_xlpm.y)*ISNUMBER(_xlpm.x), INTERCEPT(_xlfn._xlws.FILTER(_xlpm.y, _xlpm.keep), _xlfn._xlws.FILTER(_xlpm.x, _xlpm.keep)))</f>
        <v>-1.2146710783773988E-3</v>
      </c>
      <c r="T66">
        <f t="shared" si="9"/>
        <v>-1.5191313251159556E-2</v>
      </c>
      <c r="U66">
        <f t="shared" si="10"/>
        <v>0.38029554818354122</v>
      </c>
    </row>
    <row r="67" spans="1:21" x14ac:dyDescent="0.2">
      <c r="A67" s="9">
        <v>45814</v>
      </c>
      <c r="B67" s="10">
        <v>599.14</v>
      </c>
      <c r="C67" s="10">
        <v>46.92</v>
      </c>
      <c r="D67">
        <f t="shared" ref="D67:D130" si="11">C67 - $H$2 - $I$2*B67</f>
        <v>1.2081525913355122</v>
      </c>
      <c r="E67">
        <f>IF(ROW()&lt;ROW($D$2)+59, NA(), AVERAGE(D67:INDEX($D:$D,ROW()+59)))</f>
        <v>0.94300827897334816</v>
      </c>
      <c r="F67">
        <f>IF(ROW()&lt;ROW($D$2)+59, NA(), _xlfn.STDEV.S(D67:INDEX($D:$D,ROW()+59)))</f>
        <v>0.61389781380215203</v>
      </c>
      <c r="G67">
        <f t="shared" ref="G67:G130" si="12">IFERROR((D67-E67)/F67, NA())</f>
        <v>0.43190300796154196</v>
      </c>
      <c r="J67">
        <f t="shared" ref="J67:J130" si="13">IF(COUNT($D67:$D186)&lt;120, NA(), AVERAGE($D67:$D186))</f>
        <v>-0.72476945192983266</v>
      </c>
      <c r="K67">
        <f t="shared" ref="K67:K130" si="14">IF(COUNT($D67:$D186)&lt;120, NA(), _xlfn.STDEV.S($D67:$D186))</f>
        <v>1.925011566602479</v>
      </c>
      <c r="L67">
        <f t="shared" ref="L67:L130" si="15">IFERROR(($D67-$J67)/$K67, NA())</f>
        <v>1.0041093138348396</v>
      </c>
      <c r="M67">
        <f t="shared" ref="M67:M130" si="16">IF(ISNA($E67), NA(), $E67 + 2*$F67)</f>
        <v>2.1708039065776523</v>
      </c>
      <c r="N67">
        <f t="shared" ref="N67:N130" si="17">IF(ISNA($E67), NA(), $E67 - 2*$F67)</f>
        <v>-0.28478734863095589</v>
      </c>
      <c r="O67">
        <f t="shared" ref="O67:O130" si="18">IF(D68="","",D68)</f>
        <v>1.4516992751536151</v>
      </c>
      <c r="P67">
        <f t="shared" ref="P67:P130" si="19">IF(OR(D67="",O67=""),"",D67-O67)</f>
        <v>-0.24354668381810285</v>
      </c>
      <c r="Q67" cm="1">
        <f t="array" ref="Q67">_xlfn.LET(_xlpm.y, P67:P1065, _xlpm.x, O67:O1065, _xlpm.keep, ISNUMBER(_xlpm.y)*ISNUMBER(_xlpm.x), SLOPE(_xlfn._xlws.FILTER(_xlpm.y, _xlpm.keep), _xlfn._xlws.FILTER(_xlpm.x, _xlpm.keep)))</f>
        <v>-2.5984041145298505E-2</v>
      </c>
      <c r="R67" cm="1">
        <f t="array" ref="R67">_xlfn.LET(_xlpm.y, P67:P1065, _xlpm.x, O67:O1065, _xlpm.keep, ISNUMBER(_xlpm.y)*ISNUMBER(_xlpm.x), INTERCEPT(_xlfn._xlws.FILTER(_xlpm.y, _xlpm.keep), _xlfn._xlws.FILTER(_xlpm.x, _xlpm.keep)))</f>
        <v>-3.8729706999069396E-3</v>
      </c>
      <c r="T67">
        <f t="shared" ref="T67:T130" si="20">IF(O67="","",$R$2 + $Q$2*O67)</f>
        <v>-2.0538966810507618E-2</v>
      </c>
      <c r="U67">
        <f t="shared" ref="U67:U130" si="21">IF(P67="","",P67 - T67)</f>
        <v>-0.22300771700759522</v>
      </c>
    </row>
    <row r="68" spans="1:21" x14ac:dyDescent="0.2">
      <c r="A68" s="9">
        <v>45783</v>
      </c>
      <c r="B68" s="10">
        <v>593.04999999999995</v>
      </c>
      <c r="C68" s="10">
        <v>46.77</v>
      </c>
      <c r="D68">
        <f t="shared" si="11"/>
        <v>1.4516992751536151</v>
      </c>
      <c r="E68">
        <f>IF(ROW()&lt;ROW($D$2)+59, NA(), AVERAGE(D68:INDEX($D:$D,ROW()+59)))</f>
        <v>0.93704693512374504</v>
      </c>
      <c r="F68">
        <f>IF(ROW()&lt;ROW($D$2)+59, NA(), _xlfn.STDEV.S(D68:INDEX($D:$D,ROW()+59)))</f>
        <v>0.61301547286480096</v>
      </c>
      <c r="G68">
        <f t="shared" si="12"/>
        <v>0.8395421695063402</v>
      </c>
      <c r="J68">
        <f t="shared" si="13"/>
        <v>-0.75183322917308204</v>
      </c>
      <c r="K68">
        <f t="shared" si="14"/>
        <v>1.9204321796974571</v>
      </c>
      <c r="L68">
        <f t="shared" si="15"/>
        <v>1.1474149035941688</v>
      </c>
      <c r="M68">
        <f t="shared" si="16"/>
        <v>2.1630778808533471</v>
      </c>
      <c r="N68">
        <f t="shared" si="17"/>
        <v>-0.28898401060585688</v>
      </c>
      <c r="O68">
        <f t="shared" si="18"/>
        <v>1.0255885281263346</v>
      </c>
      <c r="P68">
        <f t="shared" si="19"/>
        <v>0.42611074702728047</v>
      </c>
      <c r="Q68" cm="1">
        <f t="array" ref="Q68">_xlfn.LET(_xlpm.y, P68:P1066, _xlpm.x, O68:O1066, _xlpm.keep, ISNUMBER(_xlpm.y)*ISNUMBER(_xlpm.x), SLOPE(_xlfn._xlws.FILTER(_xlpm.y, _xlpm.keep), _xlfn._xlws.FILTER(_xlpm.x, _xlpm.keep)))</f>
        <v>-2.5379966725153795E-2</v>
      </c>
      <c r="R68" cm="1">
        <f t="array" ref="R68">_xlfn.LET(_xlpm.y, P68:P1066, _xlpm.x, O68:O1066, _xlpm.keep, ISNUMBER(_xlpm.y)*ISNUMBER(_xlpm.x), INTERCEPT(_xlfn._xlws.FILTER(_xlpm.y, _xlpm.keep), _xlfn._xlws.FILTER(_xlpm.x, _xlpm.keep)))</f>
        <v>-2.4657859303677254E-3</v>
      </c>
      <c r="T68">
        <f t="shared" si="20"/>
        <v>-1.1182679887221974E-2</v>
      </c>
      <c r="U68">
        <f t="shared" si="21"/>
        <v>0.43729342691450246</v>
      </c>
    </row>
    <row r="69" spans="1:21" x14ac:dyDescent="0.2">
      <c r="A69" s="9">
        <v>45753</v>
      </c>
      <c r="B69" s="10">
        <v>595.92999999999995</v>
      </c>
      <c r="C69" s="10">
        <v>46.53</v>
      </c>
      <c r="D69">
        <f t="shared" si="11"/>
        <v>1.0255885281263346</v>
      </c>
      <c r="E69">
        <f>IF(ROW()&lt;ROW($D$2)+59, NA(), AVERAGE(D69:INDEX($D:$D,ROW()+59)))</f>
        <v>0.92620371774598431</v>
      </c>
      <c r="F69">
        <f>IF(ROW()&lt;ROW($D$2)+59, NA(), _xlfn.STDEV.S(D69:INDEX($D:$D,ROW()+59)))</f>
        <v>0.60950172133176195</v>
      </c>
      <c r="G69">
        <f t="shared" si="12"/>
        <v>0.16305911353817734</v>
      </c>
      <c r="J69">
        <f t="shared" si="13"/>
        <v>-0.77991708271334836</v>
      </c>
      <c r="K69">
        <f t="shared" si="14"/>
        <v>1.9125628528795016</v>
      </c>
      <c r="L69">
        <f t="shared" si="15"/>
        <v>0.94402419670619653</v>
      </c>
      <c r="M69">
        <f t="shared" si="16"/>
        <v>2.145207160409508</v>
      </c>
      <c r="N69">
        <f t="shared" si="17"/>
        <v>-0.29279972491753958</v>
      </c>
      <c r="O69">
        <f t="shared" si="18"/>
        <v>0.44524904218037165</v>
      </c>
      <c r="P69">
        <f t="shared" si="19"/>
        <v>0.58033948594596296</v>
      </c>
      <c r="Q69" cm="1">
        <f t="array" ref="Q69">_xlfn.LET(_xlpm.y, P69:P1067, _xlpm.x, O69:O1067, _xlpm.keep, ISNUMBER(_xlpm.y)*ISNUMBER(_xlpm.x), SLOPE(_xlfn._xlws.FILTER(_xlpm.y, _xlpm.keep), _xlfn._xlws.FILTER(_xlpm.x, _xlpm.keep)))</f>
        <v>-2.6454493553945191E-2</v>
      </c>
      <c r="R69" cm="1">
        <f t="array" ref="R69">_xlfn.LET(_xlpm.y, P69:P1067, _xlpm.x, O69:O1067, _xlpm.keep, ISNUMBER(_xlpm.y)*ISNUMBER(_xlpm.x), INTERCEPT(_xlfn._xlws.FILTER(_xlpm.y, _xlpm.keep), _xlfn._xlws.FILTER(_xlpm.x, _xlpm.keep)))</f>
        <v>-5.50974699564428E-3</v>
      </c>
      <c r="T69">
        <f t="shared" si="20"/>
        <v>1.5600701637991463E-3</v>
      </c>
      <c r="U69">
        <f t="shared" si="21"/>
        <v>0.57877941578216385</v>
      </c>
    </row>
    <row r="70" spans="1:21" x14ac:dyDescent="0.2">
      <c r="A70" s="9">
        <v>45722</v>
      </c>
      <c r="B70" s="10">
        <v>596.09</v>
      </c>
      <c r="C70" s="10">
        <v>45.96</v>
      </c>
      <c r="D70">
        <f t="shared" si="11"/>
        <v>0.44524904218037165</v>
      </c>
      <c r="E70">
        <f>IF(ROW()&lt;ROW($D$2)+59, NA(), AVERAGE(D70:INDEX($D:$D,ROW()+59)))</f>
        <v>0.91144338734907671</v>
      </c>
      <c r="F70">
        <f>IF(ROW()&lt;ROW($D$2)+59, NA(), _xlfn.STDEV.S(D70:INDEX($D:$D,ROW()+59)))</f>
        <v>0.61772223290778649</v>
      </c>
      <c r="G70">
        <f t="shared" si="12"/>
        <v>-0.75469898982622263</v>
      </c>
      <c r="J70">
        <f t="shared" si="13"/>
        <v>-0.79946242136059575</v>
      </c>
      <c r="K70">
        <f t="shared" si="14"/>
        <v>1.9059295801412237</v>
      </c>
      <c r="L70">
        <f t="shared" si="15"/>
        <v>0.65307316519466485</v>
      </c>
      <c r="M70">
        <f t="shared" si="16"/>
        <v>2.1468878531646496</v>
      </c>
      <c r="N70">
        <f t="shared" si="17"/>
        <v>-0.32400107846649628</v>
      </c>
      <c r="O70">
        <f t="shared" si="18"/>
        <v>0.55367068278877696</v>
      </c>
      <c r="P70">
        <f t="shared" si="19"/>
        <v>-0.10842164060840531</v>
      </c>
      <c r="Q70" cm="1">
        <f t="array" ref="Q70">_xlfn.LET(_xlpm.y, P70:P1068, _xlpm.x, O70:O1068, _xlpm.keep, ISNUMBER(_xlpm.y)*ISNUMBER(_xlpm.x), SLOPE(_xlfn._xlws.FILTER(_xlpm.y, _xlpm.keep), _xlfn._xlws.FILTER(_xlpm.x, _xlpm.keep)))</f>
        <v>-2.7343126354048314E-2</v>
      </c>
      <c r="R70" cm="1">
        <f t="array" ref="R70">_xlfn.LET(_xlpm.y, P70:P1068, _xlpm.x, O70:O1068, _xlpm.keep, ISNUMBER(_xlpm.y)*ISNUMBER(_xlpm.x), INTERCEPT(_xlfn._xlws.FILTER(_xlpm.y, _xlpm.keep), _xlfn._xlws.FILTER(_xlpm.x, _xlpm.keep)))</f>
        <v>-9.2610692590895487E-3</v>
      </c>
      <c r="T70">
        <f t="shared" si="20"/>
        <v>-8.2058788179727865E-4</v>
      </c>
      <c r="U70">
        <f t="shared" si="21"/>
        <v>-0.10760105272660803</v>
      </c>
    </row>
    <row r="71" spans="1:21" x14ac:dyDescent="0.2">
      <c r="A71" s="9">
        <v>45694</v>
      </c>
      <c r="B71" s="10">
        <v>592.71</v>
      </c>
      <c r="C71" s="10">
        <v>45.85</v>
      </c>
      <c r="D71">
        <f t="shared" si="11"/>
        <v>0.55367068278877696</v>
      </c>
      <c r="E71">
        <f>IF(ROW()&lt;ROW($D$2)+59, NA(), AVERAGE(D71:INDEX($D:$D,ROW()+59)))</f>
        <v>0.90750041146678651</v>
      </c>
      <c r="F71">
        <f>IF(ROW()&lt;ROW($D$2)+59, NA(), _xlfn.STDEV.S(D71:INDEX($D:$D,ROW()+59)))</f>
        <v>0.62149197766756059</v>
      </c>
      <c r="G71">
        <f t="shared" si="12"/>
        <v>-0.56932308282710442</v>
      </c>
      <c r="J71">
        <f t="shared" si="13"/>
        <v>-0.82335714924010872</v>
      </c>
      <c r="K71">
        <f t="shared" si="14"/>
        <v>1.9081662865805882</v>
      </c>
      <c r="L71">
        <f t="shared" si="15"/>
        <v>0.72164980678728141</v>
      </c>
      <c r="M71">
        <f t="shared" si="16"/>
        <v>2.1504843668019076</v>
      </c>
      <c r="N71">
        <f t="shared" si="17"/>
        <v>-0.33548354386833468</v>
      </c>
      <c r="O71">
        <f t="shared" si="18"/>
        <v>0.43821501616745451</v>
      </c>
      <c r="P71">
        <f t="shared" si="19"/>
        <v>0.11545566662132245</v>
      </c>
      <c r="Q71" cm="1">
        <f t="array" ref="Q71">_xlfn.LET(_xlpm.y, P71:P1069, _xlpm.x, O71:O1069, _xlpm.keep, ISNUMBER(_xlpm.y)*ISNUMBER(_xlpm.x), SLOPE(_xlfn._xlws.FILTER(_xlpm.y, _xlpm.keep), _xlfn._xlws.FILTER(_xlpm.x, _xlpm.keep)))</f>
        <v>-2.7203230849821257E-2</v>
      </c>
      <c r="R71" cm="1">
        <f t="array" ref="R71">_xlfn.LET(_xlpm.y, P71:P1069, _xlpm.x, O71:O1069, _xlpm.keep, ISNUMBER(_xlpm.y)*ISNUMBER(_xlpm.x), INTERCEPT(_xlfn._xlws.FILTER(_xlpm.y, _xlpm.keep), _xlfn._xlws.FILTER(_xlpm.x, _xlpm.keep)))</f>
        <v>-8.7224061314415974E-3</v>
      </c>
      <c r="T71">
        <f t="shared" si="20"/>
        <v>1.7145191329036372E-3</v>
      </c>
      <c r="U71">
        <f t="shared" si="21"/>
        <v>0.11374114748841882</v>
      </c>
    </row>
    <row r="72" spans="1:21" x14ac:dyDescent="0.2">
      <c r="A72" s="10" t="s">
        <v>26</v>
      </c>
      <c r="B72" s="10">
        <v>589.39</v>
      </c>
      <c r="C72" s="10">
        <v>45.52</v>
      </c>
      <c r="D72">
        <f t="shared" si="11"/>
        <v>0.43821501616745451</v>
      </c>
      <c r="E72">
        <f>IF(ROW()&lt;ROW($D$2)+59, NA(), AVERAGE(D72:INDEX($D:$D,ROW()+59)))</f>
        <v>0.9015410071875366</v>
      </c>
      <c r="F72">
        <f>IF(ROW()&lt;ROW($D$2)+59, NA(), _xlfn.STDEV.S(D72:INDEX($D:$D,ROW()+59)))</f>
        <v>0.62663534493322182</v>
      </c>
      <c r="G72">
        <f t="shared" si="12"/>
        <v>-0.73938694133101768</v>
      </c>
      <c r="J72">
        <f t="shared" si="13"/>
        <v>-0.84695276533105368</v>
      </c>
      <c r="K72">
        <f t="shared" si="14"/>
        <v>1.9085018281197177</v>
      </c>
      <c r="L72">
        <f t="shared" si="15"/>
        <v>0.67339090933157397</v>
      </c>
      <c r="M72">
        <f t="shared" si="16"/>
        <v>2.1548116970539803</v>
      </c>
      <c r="N72">
        <f t="shared" si="17"/>
        <v>-0.35172968267890703</v>
      </c>
      <c r="O72">
        <f t="shared" si="18"/>
        <v>0.95556463664036073</v>
      </c>
      <c r="P72">
        <f t="shared" si="19"/>
        <v>-0.51734962047290622</v>
      </c>
      <c r="Q72" cm="1">
        <f t="array" ref="Q72">_xlfn.LET(_xlpm.y, P72:P1070, _xlpm.x, O72:O1070, _xlpm.keep, ISNUMBER(_xlpm.y)*ISNUMBER(_xlpm.x), SLOPE(_xlfn._xlws.FILTER(_xlpm.y, _xlpm.keep), _xlfn._xlws.FILTER(_xlpm.x, _xlpm.keep)))</f>
        <v>-2.7407163100335193E-2</v>
      </c>
      <c r="R72" cm="1">
        <f t="array" ref="R72">_xlfn.LET(_xlpm.y, P72:P1070, _xlpm.x, O72:O1070, _xlpm.keep, ISNUMBER(_xlpm.y)*ISNUMBER(_xlpm.x), INTERCEPT(_xlfn._xlws.FILTER(_xlpm.y, _xlpm.keep), _xlfn._xlws.FILTER(_xlpm.x, _xlpm.keep)))</f>
        <v>-9.5881488648939042E-3</v>
      </c>
      <c r="T72">
        <f t="shared" si="20"/>
        <v>-9.6451368311069284E-3</v>
      </c>
      <c r="U72">
        <f t="shared" si="21"/>
        <v>-0.50770448364179932</v>
      </c>
    </row>
    <row r="73" spans="1:21" x14ac:dyDescent="0.2">
      <c r="A73" s="10" t="s">
        <v>27</v>
      </c>
      <c r="B73" s="10">
        <v>590.04999999999995</v>
      </c>
      <c r="C73" s="10">
        <v>46.08</v>
      </c>
      <c r="D73">
        <f t="shared" si="11"/>
        <v>0.95556463664036073</v>
      </c>
      <c r="E73">
        <f>IF(ROW()&lt;ROW($D$2)+59, NA(), AVERAGE(D73:INDEX($D:$D,ROW()+59)))</f>
        <v>0.89102527239982066</v>
      </c>
      <c r="F73">
        <f>IF(ROW()&lt;ROW($D$2)+59, NA(), _xlfn.STDEV.S(D73:INDEX($D:$D,ROW()+59)))</f>
        <v>0.63970015043117467</v>
      </c>
      <c r="G73">
        <f t="shared" si="12"/>
        <v>0.10089002511104438</v>
      </c>
      <c r="J73">
        <f t="shared" si="13"/>
        <v>-0.8725414324265065</v>
      </c>
      <c r="K73">
        <f t="shared" si="14"/>
        <v>1.9117083071390568</v>
      </c>
      <c r="L73">
        <f t="shared" si="15"/>
        <v>0.95626830842342081</v>
      </c>
      <c r="M73">
        <f t="shared" si="16"/>
        <v>2.17042557326217</v>
      </c>
      <c r="N73">
        <f t="shared" si="17"/>
        <v>-0.38837502846252869</v>
      </c>
      <c r="O73">
        <f t="shared" si="18"/>
        <v>0.93548718285678234</v>
      </c>
      <c r="P73">
        <f t="shared" si="19"/>
        <v>2.0077453783578392E-2</v>
      </c>
      <c r="Q73" cm="1">
        <f t="array" ref="Q73">_xlfn.LET(_xlpm.y, P73:P1071, _xlpm.x, O73:O1071, _xlpm.keep, ISNUMBER(_xlpm.y)*ISNUMBER(_xlpm.x), SLOPE(_xlfn._xlws.FILTER(_xlpm.y, _xlpm.keep), _xlfn._xlws.FILTER(_xlpm.x, _xlpm.keep)))</f>
        <v>-2.6293003858574041E-2</v>
      </c>
      <c r="R73" cm="1">
        <f t="array" ref="R73">_xlfn.LET(_xlpm.y, P73:P1071, _xlpm.x, O73:O1071, _xlpm.keep, ISNUMBER(_xlpm.y)*ISNUMBER(_xlpm.x), INTERCEPT(_xlfn._xlws.FILTER(_xlpm.y, _xlpm.keep), _xlfn._xlws.FILTER(_xlpm.x, _xlpm.keep)))</f>
        <v>-6.2895161299268733E-3</v>
      </c>
      <c r="T73">
        <f t="shared" si="20"/>
        <v>-9.204288015162515E-3</v>
      </c>
      <c r="U73">
        <f t="shared" si="21"/>
        <v>2.9281741798740907E-2</v>
      </c>
    </row>
    <row r="74" spans="1:21" x14ac:dyDescent="0.2">
      <c r="A74" s="10" t="s">
        <v>28</v>
      </c>
      <c r="B74" s="10">
        <v>587.73</v>
      </c>
      <c r="C74" s="10">
        <v>45.91</v>
      </c>
      <c r="D74">
        <f t="shared" si="11"/>
        <v>0.93548718285678234</v>
      </c>
      <c r="E74">
        <f>IF(ROW()&lt;ROW($D$2)+59, NA(), AVERAGE(D74:INDEX($D:$D,ROW()+59)))</f>
        <v>0.85706462861098864</v>
      </c>
      <c r="F74">
        <f>IF(ROW()&lt;ROW($D$2)+59, NA(), _xlfn.STDEV.S(D74:INDEX($D:$D,ROW()+59)))</f>
        <v>0.68844600883922136</v>
      </c>
      <c r="G74">
        <f t="shared" si="12"/>
        <v>0.11391242485089108</v>
      </c>
      <c r="J74">
        <f t="shared" si="13"/>
        <v>-0.90133858217707963</v>
      </c>
      <c r="K74">
        <f t="shared" si="14"/>
        <v>1.9099655719304593</v>
      </c>
      <c r="L74">
        <f t="shared" si="15"/>
        <v>0.96170621713213778</v>
      </c>
      <c r="M74">
        <f t="shared" si="16"/>
        <v>2.2339566462894314</v>
      </c>
      <c r="N74">
        <f t="shared" si="17"/>
        <v>-0.51982738906745407</v>
      </c>
      <c r="O74">
        <f t="shared" si="18"/>
        <v>0.92448067076188778</v>
      </c>
      <c r="P74">
        <f t="shared" si="19"/>
        <v>1.1006512094894561E-2</v>
      </c>
      <c r="Q74" cm="1">
        <f t="array" ref="Q74">_xlfn.LET(_xlpm.y, P74:P1072, _xlpm.x, O74:O1072, _xlpm.keep, ISNUMBER(_xlpm.y)*ISNUMBER(_xlpm.x), SLOPE(_xlfn._xlws.FILTER(_xlpm.y, _xlpm.keep), _xlfn._xlws.FILTER(_xlpm.x, _xlpm.keep)))</f>
        <v>-2.6410389046038211E-2</v>
      </c>
      <c r="R74" cm="1">
        <f t="array" ref="R74">_xlfn.LET(_xlpm.y, P74:P1072, _xlpm.x, O74:O1072, _xlpm.keep, ISNUMBER(_xlpm.y)*ISNUMBER(_xlpm.x), INTERCEPT(_xlfn._xlws.FILTER(_xlpm.y, _xlpm.keep), _xlfn._xlws.FILTER(_xlpm.x, _xlpm.keep)))</f>
        <v>-6.640893754260099E-3</v>
      </c>
      <c r="T74">
        <f t="shared" si="20"/>
        <v>-8.9626135539974811E-3</v>
      </c>
      <c r="U74">
        <f t="shared" si="21"/>
        <v>1.9969125648892042E-2</v>
      </c>
    </row>
    <row r="75" spans="1:21" x14ac:dyDescent="0.2">
      <c r="A75" s="10" t="s">
        <v>29</v>
      </c>
      <c r="B75" s="10">
        <v>591.15</v>
      </c>
      <c r="C75" s="10">
        <v>46.12</v>
      </c>
      <c r="D75">
        <f t="shared" si="11"/>
        <v>0.92448067076188778</v>
      </c>
      <c r="E75">
        <f>IF(ROW()&lt;ROW($D$2)+59, NA(), AVERAGE(D75:INDEX($D:$D,ROW()+59)))</f>
        <v>0.80999633323036391</v>
      </c>
      <c r="F75">
        <f>IF(ROW()&lt;ROW($D$2)+59, NA(), _xlfn.STDEV.S(D75:INDEX($D:$D,ROW()+59)))</f>
        <v>0.77419365473316781</v>
      </c>
      <c r="G75">
        <f t="shared" si="12"/>
        <v>0.14787558233215156</v>
      </c>
      <c r="J75">
        <f t="shared" si="13"/>
        <v>-0.93056763564274447</v>
      </c>
      <c r="K75">
        <f t="shared" si="14"/>
        <v>1.9084573105579119</v>
      </c>
      <c r="L75">
        <f t="shared" si="15"/>
        <v>0.97201456702342159</v>
      </c>
      <c r="M75">
        <f t="shared" si="16"/>
        <v>2.3583836426966993</v>
      </c>
      <c r="N75">
        <f t="shared" si="17"/>
        <v>-0.73839097623597172</v>
      </c>
      <c r="O75">
        <f t="shared" si="18"/>
        <v>1.8125269881953798</v>
      </c>
      <c r="P75">
        <f t="shared" si="19"/>
        <v>-0.88804631743349205</v>
      </c>
      <c r="Q75" cm="1">
        <f t="array" ref="Q75">_xlfn.LET(_xlpm.y, P75:P1073, _xlpm.x, O75:O1073, _xlpm.keep, ISNUMBER(_xlpm.y)*ISNUMBER(_xlpm.x), SLOPE(_xlfn._xlws.FILTER(_xlpm.y, _xlpm.keep), _xlfn._xlws.FILTER(_xlpm.x, _xlpm.keep)))</f>
        <v>-2.6507431261566353E-2</v>
      </c>
      <c r="R75" cm="1">
        <f t="array" ref="R75">_xlfn.LET(_xlpm.y, P75:P1073, _xlpm.x, O75:O1073, _xlpm.keep, ISNUMBER(_xlpm.y)*ISNUMBER(_xlpm.x), INTERCEPT(_xlfn._xlws.FILTER(_xlpm.y, _xlpm.keep), _xlfn._xlws.FILTER(_xlpm.x, _xlpm.keep)))</f>
        <v>-6.9331390125989163E-3</v>
      </c>
      <c r="T75">
        <f t="shared" si="20"/>
        <v>-2.8461807613383662E-2</v>
      </c>
      <c r="U75">
        <f t="shared" si="21"/>
        <v>-0.85958450982010837</v>
      </c>
    </row>
    <row r="76" spans="1:21" x14ac:dyDescent="0.2">
      <c r="A76" s="10" t="s">
        <v>30</v>
      </c>
      <c r="B76" s="10">
        <v>579.11</v>
      </c>
      <c r="C76" s="10">
        <v>46.23</v>
      </c>
      <c r="D76">
        <f t="shared" si="11"/>
        <v>1.8125269881953798</v>
      </c>
      <c r="E76">
        <f>IF(ROW()&lt;ROW($D$2)+59, NA(), AVERAGE(D76:INDEX($D:$D,ROW()+59)))</f>
        <v>0.75823293297867034</v>
      </c>
      <c r="F76">
        <f>IF(ROW()&lt;ROW($D$2)+59, NA(), _xlfn.STDEV.S(D76:INDEX($D:$D,ROW()+59)))</f>
        <v>0.86492179386109536</v>
      </c>
      <c r="G76">
        <f t="shared" si="12"/>
        <v>1.2189472651743898</v>
      </c>
      <c r="J76">
        <f t="shared" si="13"/>
        <v>-0.96054003875649152</v>
      </c>
      <c r="K76">
        <f t="shared" si="14"/>
        <v>1.9073216117591516</v>
      </c>
      <c r="L76">
        <f t="shared" si="15"/>
        <v>1.4539063626475817</v>
      </c>
      <c r="M76">
        <f t="shared" si="16"/>
        <v>2.488076520700861</v>
      </c>
      <c r="N76">
        <f t="shared" si="17"/>
        <v>-0.97161065474352037</v>
      </c>
      <c r="O76">
        <f t="shared" si="18"/>
        <v>1.3653322752896244</v>
      </c>
      <c r="P76">
        <f t="shared" si="19"/>
        <v>0.44719471290575541</v>
      </c>
      <c r="Q76" cm="1">
        <f t="array" ref="Q76">_xlfn.LET(_xlpm.y, P76:P1074, _xlpm.x, O76:O1074, _xlpm.keep, ISNUMBER(_xlpm.y)*ISNUMBER(_xlpm.x), SLOPE(_xlfn._xlws.FILTER(_xlpm.y, _xlpm.keep), _xlfn._xlws.FILTER(_xlpm.x, _xlpm.keep)))</f>
        <v>-2.339294809891344E-2</v>
      </c>
      <c r="R76" cm="1">
        <f t="array" ref="R76">_xlfn.LET(_xlpm.y, P76:P1074, _xlpm.x, O76:O1074, _xlpm.keep, ISNUMBER(_xlpm.y)*ISNUMBER(_xlpm.x), INTERCEPT(_xlfn._xlws.FILTER(_xlpm.y, _xlpm.keep), _xlfn._xlws.FILTER(_xlpm.x, _xlpm.keep)))</f>
        <v>-4.0544683735431811E-4</v>
      </c>
      <c r="T76">
        <f t="shared" si="20"/>
        <v>-1.8642571478851892E-2</v>
      </c>
      <c r="U76">
        <f t="shared" si="21"/>
        <v>0.46583728438460731</v>
      </c>
    </row>
    <row r="77" spans="1:21" x14ac:dyDescent="0.2">
      <c r="A77" s="10" t="s">
        <v>31</v>
      </c>
      <c r="B77" s="10">
        <v>583.09</v>
      </c>
      <c r="C77" s="10">
        <v>46.04</v>
      </c>
      <c r="D77">
        <f t="shared" si="11"/>
        <v>1.3653322752896244</v>
      </c>
      <c r="E77">
        <f>IF(ROW()&lt;ROW($D$2)+59, NA(), AVERAGE(D77:INDEX($D:$D,ROW()+59)))</f>
        <v>0.71150204271627437</v>
      </c>
      <c r="F77">
        <f>IF(ROW()&lt;ROW($D$2)+59, NA(), _xlfn.STDEV.S(D77:INDEX($D:$D,ROW()+59)))</f>
        <v>0.8825587635413773</v>
      </c>
      <c r="G77">
        <f t="shared" si="12"/>
        <v>0.74083478583315465</v>
      </c>
      <c r="J77">
        <f t="shared" si="13"/>
        <v>-0.9964928857801546</v>
      </c>
      <c r="K77">
        <f t="shared" si="14"/>
        <v>1.8952344609879967</v>
      </c>
      <c r="L77">
        <f t="shared" si="15"/>
        <v>1.246191544996784</v>
      </c>
      <c r="M77">
        <f t="shared" si="16"/>
        <v>2.4766195697990288</v>
      </c>
      <c r="N77">
        <f t="shared" si="17"/>
        <v>-1.0536154843664802</v>
      </c>
      <c r="O77">
        <f t="shared" si="18"/>
        <v>1.5301952863369408</v>
      </c>
      <c r="P77">
        <f t="shared" si="19"/>
        <v>-0.16486301104731638</v>
      </c>
      <c r="Q77" cm="1">
        <f t="array" ref="Q77">_xlfn.LET(_xlpm.y, P77:P1075, _xlpm.x, O77:O1075, _xlpm.keep, ISNUMBER(_xlpm.y)*ISNUMBER(_xlpm.x), SLOPE(_xlfn._xlws.FILTER(_xlpm.y, _xlpm.keep), _xlfn._xlws.FILTER(_xlpm.x, _xlpm.keep)))</f>
        <v>-2.4867174368944117E-2</v>
      </c>
      <c r="R77" cm="1">
        <f t="array" ref="R77">_xlfn.LET(_xlpm.y, P77:P1075, _xlpm.x, O77:O1075, _xlpm.keep, ISNUMBER(_xlpm.y)*ISNUMBER(_xlpm.x), INTERCEPT(_xlfn._xlws.FILTER(_xlpm.y, _xlpm.keep), _xlfn._xlws.FILTER(_xlpm.x, _xlpm.keep)))</f>
        <v>-4.011375234079342E-3</v>
      </c>
      <c r="T77">
        <f t="shared" si="20"/>
        <v>-2.2262535643465531E-2</v>
      </c>
      <c r="U77">
        <f t="shared" si="21"/>
        <v>-0.14260047540385085</v>
      </c>
    </row>
    <row r="78" spans="1:21" x14ac:dyDescent="0.2">
      <c r="A78" s="10" t="s">
        <v>32</v>
      </c>
      <c r="B78" s="10">
        <v>582.86</v>
      </c>
      <c r="C78" s="10">
        <v>46.19</v>
      </c>
      <c r="D78">
        <f t="shared" si="11"/>
        <v>1.5301952863369408</v>
      </c>
      <c r="E78">
        <f>IF(ROW()&lt;ROW($D$2)+59, NA(), AVERAGE(D78:INDEX($D:$D,ROW()+59)))</f>
        <v>0.67650338499947826</v>
      </c>
      <c r="F78">
        <f>IF(ROW()&lt;ROW($D$2)+59, NA(), _xlfn.STDEV.S(D78:INDEX($D:$D,ROW()+59)))</f>
        <v>0.89769831879004791</v>
      </c>
      <c r="G78">
        <f t="shared" si="12"/>
        <v>0.95097861215569734</v>
      </c>
      <c r="J78">
        <f t="shared" si="13"/>
        <v>-1.0301992073015638</v>
      </c>
      <c r="K78">
        <f t="shared" si="14"/>
        <v>1.8888337041462351</v>
      </c>
      <c r="L78">
        <f t="shared" si="15"/>
        <v>1.3555425700092638</v>
      </c>
      <c r="M78">
        <f t="shared" si="16"/>
        <v>2.471900022579574</v>
      </c>
      <c r="N78">
        <f t="shared" si="17"/>
        <v>-1.1188932525806177</v>
      </c>
      <c r="O78">
        <f t="shared" si="18"/>
        <v>1.0046236325860605</v>
      </c>
      <c r="P78">
        <f t="shared" si="19"/>
        <v>0.52557165375088033</v>
      </c>
      <c r="Q78" cm="1">
        <f t="array" ref="Q78">_xlfn.LET(_xlpm.y, P78:P1076, _xlpm.x, O78:O1076, _xlpm.keep, ISNUMBER(_xlpm.y)*ISNUMBER(_xlpm.x), SLOPE(_xlfn._xlws.FILTER(_xlpm.y, _xlpm.keep), _xlfn._xlws.FILTER(_xlpm.x, _xlpm.keep)))</f>
        <v>-2.4452483247439906E-2</v>
      </c>
      <c r="R78" cm="1">
        <f t="array" ref="R78">_xlfn.LET(_xlpm.y, P78:P1076, _xlpm.x, O78:O1076, _xlpm.keep, ISNUMBER(_xlpm.y)*ISNUMBER(_xlpm.x), INTERCEPT(_xlfn._xlws.FILTER(_xlpm.y, _xlpm.keep), _xlfn._xlws.FILTER(_xlpm.x, _xlpm.keep)))</f>
        <v>-3.057064329472399E-3</v>
      </c>
      <c r="T78">
        <f t="shared" si="20"/>
        <v>-1.0722345151804098E-2</v>
      </c>
      <c r="U78">
        <f t="shared" si="21"/>
        <v>0.53629399890268448</v>
      </c>
    </row>
    <row r="79" spans="1:21" x14ac:dyDescent="0.2">
      <c r="A79" s="10" t="s">
        <v>33</v>
      </c>
      <c r="B79" s="10">
        <v>592.85</v>
      </c>
      <c r="C79" s="10">
        <v>46.31</v>
      </c>
      <c r="D79">
        <f t="shared" si="11"/>
        <v>1.0046236325860605</v>
      </c>
      <c r="E79">
        <f>IF(ROW()&lt;ROW($D$2)+59, NA(), AVERAGE(D79:INDEX($D:$D,ROW()+59)))</f>
        <v>0.63174678603437151</v>
      </c>
      <c r="F79">
        <f>IF(ROW()&lt;ROW($D$2)+59, NA(), _xlfn.STDEV.S(D79:INDEX($D:$D,ROW()+59)))</f>
        <v>0.92105351109815981</v>
      </c>
      <c r="G79">
        <f t="shared" si="12"/>
        <v>0.40483733253143228</v>
      </c>
      <c r="J79">
        <f t="shared" si="13"/>
        <v>-1.0620992207821489</v>
      </c>
      <c r="K79">
        <f t="shared" si="14"/>
        <v>1.877519669968172</v>
      </c>
      <c r="L79">
        <f t="shared" si="15"/>
        <v>1.1007729433818634</v>
      </c>
      <c r="M79">
        <f t="shared" si="16"/>
        <v>2.4738538082306913</v>
      </c>
      <c r="N79">
        <f t="shared" si="17"/>
        <v>-1.2103602361619481</v>
      </c>
      <c r="O79">
        <f t="shared" si="18"/>
        <v>0.92538005826155967</v>
      </c>
      <c r="P79">
        <f t="shared" si="19"/>
        <v>7.9243574324500798E-2</v>
      </c>
      <c r="Q79" cm="1">
        <f t="array" ref="Q79">_xlfn.LET(_xlpm.y, P79:P1077, _xlpm.x, O79:O1077, _xlpm.keep, ISNUMBER(_xlpm.y)*ISNUMBER(_xlpm.x), SLOPE(_xlfn._xlws.FILTER(_xlpm.y, _xlpm.keep), _xlfn._xlws.FILTER(_xlpm.x, _xlpm.keep)))</f>
        <v>-2.5873523252051781E-2</v>
      </c>
      <c r="R79" cm="1">
        <f t="array" ref="R79">_xlfn.LET(_xlpm.y, P79:P1077, _xlpm.x, O79:O1077, _xlpm.keep, ISNUMBER(_xlpm.y)*ISNUMBER(_xlpm.x), INTERCEPT(_xlfn._xlws.FILTER(_xlpm.y, _xlpm.keep), _xlfn._xlws.FILTER(_xlpm.x, _xlpm.keep)))</f>
        <v>-7.1196587863122818E-3</v>
      </c>
      <c r="T79">
        <f t="shared" si="20"/>
        <v>-8.9823617710064474E-3</v>
      </c>
      <c r="U79">
        <f t="shared" si="21"/>
        <v>8.8225936095507246E-2</v>
      </c>
    </row>
    <row r="80" spans="1:21" x14ac:dyDescent="0.2">
      <c r="A80" s="10" t="s">
        <v>34</v>
      </c>
      <c r="B80" s="10">
        <v>594.85</v>
      </c>
      <c r="C80" s="10">
        <v>46.36</v>
      </c>
      <c r="D80">
        <f t="shared" si="11"/>
        <v>0.92538005826155967</v>
      </c>
      <c r="E80">
        <f>IF(ROW()&lt;ROW($D$2)+59, NA(), AVERAGE(D80:INDEX($D:$D,ROW()+59)))</f>
        <v>0.59205093616724791</v>
      </c>
      <c r="F80">
        <f>IF(ROW()&lt;ROW($D$2)+59, NA(), _xlfn.STDEV.S(D80:INDEX($D:$D,ROW()+59)))</f>
        <v>0.95539527012037551</v>
      </c>
      <c r="G80">
        <f t="shared" si="12"/>
        <v>0.3488913254221091</v>
      </c>
      <c r="J80">
        <f t="shared" si="13"/>
        <v>-1.0887816703975788</v>
      </c>
      <c r="K80">
        <f t="shared" si="14"/>
        <v>1.8706408575259617</v>
      </c>
      <c r="L80">
        <f t="shared" si="15"/>
        <v>1.0767228356826291</v>
      </c>
      <c r="M80">
        <f t="shared" si="16"/>
        <v>2.5028414764079989</v>
      </c>
      <c r="N80">
        <f t="shared" si="17"/>
        <v>-1.3187396040735031</v>
      </c>
      <c r="O80">
        <f t="shared" si="18"/>
        <v>0.86738421991702097</v>
      </c>
      <c r="P80">
        <f t="shared" si="19"/>
        <v>5.7995838344538697E-2</v>
      </c>
      <c r="Q80" cm="1">
        <f t="array" ref="Q80">_xlfn.LET(_xlpm.y, P80:P1078, _xlpm.x, O80:O1078, _xlpm.keep, ISNUMBER(_xlpm.y)*ISNUMBER(_xlpm.x), SLOPE(_xlfn._xlws.FILTER(_xlpm.y, _xlpm.keep), _xlfn._xlws.FILTER(_xlpm.x, _xlpm.keep)))</f>
        <v>-2.6145550047635045E-2</v>
      </c>
      <c r="R80" cm="1">
        <f t="array" ref="R80">_xlfn.LET(_xlpm.y, P80:P1078, _xlpm.x, O80:O1078, _xlpm.keep, ISNUMBER(_xlpm.y)*ISNUMBER(_xlpm.x), INTERCEPT(_xlfn._xlws.FILTER(_xlpm.y, _xlpm.keep), _xlfn._xlws.FILTER(_xlpm.x, _xlpm.keep)))</f>
        <v>-7.9289730123948739E-3</v>
      </c>
      <c r="T80">
        <f t="shared" si="20"/>
        <v>-7.7089235681599561E-3</v>
      </c>
      <c r="U80">
        <f t="shared" si="21"/>
        <v>6.5704761912698653E-2</v>
      </c>
    </row>
    <row r="81" spans="1:21" x14ac:dyDescent="0.2">
      <c r="A81" s="10" t="s">
        <v>35</v>
      </c>
      <c r="B81" s="10">
        <v>594.20000000000005</v>
      </c>
      <c r="C81" s="10">
        <v>46.26</v>
      </c>
      <c r="D81">
        <f t="shared" si="11"/>
        <v>0.86738421991702097</v>
      </c>
      <c r="E81">
        <f>IF(ROW()&lt;ROW($D$2)+59, NA(), AVERAGE(D81:INDEX($D:$D,ROW()+59)))</f>
        <v>0.5622355212229837</v>
      </c>
      <c r="F81">
        <f>IF(ROW()&lt;ROW($D$2)+59, NA(), _xlfn.STDEV.S(D81:INDEX($D:$D,ROW()+59)))</f>
        <v>0.97257599960212315</v>
      </c>
      <c r="G81">
        <f t="shared" si="12"/>
        <v>0.31375306281346893</v>
      </c>
      <c r="J81">
        <f t="shared" si="13"/>
        <v>-1.1138962228238165</v>
      </c>
      <c r="K81">
        <f t="shared" si="14"/>
        <v>1.8635896549959743</v>
      </c>
      <c r="L81">
        <f t="shared" si="15"/>
        <v>1.0631527372076539</v>
      </c>
      <c r="M81">
        <f t="shared" si="16"/>
        <v>2.5073875204272298</v>
      </c>
      <c r="N81">
        <f t="shared" si="17"/>
        <v>-1.3829164779812626</v>
      </c>
      <c r="O81">
        <f t="shared" si="18"/>
        <v>1.1390697039038358</v>
      </c>
      <c r="P81">
        <f t="shared" si="19"/>
        <v>-0.2716854839868148</v>
      </c>
      <c r="Q81" cm="1">
        <f t="array" ref="Q81">_xlfn.LET(_xlpm.y, P81:P1079, _xlpm.x, O81:O1079, _xlpm.keep, ISNUMBER(_xlpm.y)*ISNUMBER(_xlpm.x), SLOPE(_xlfn._xlws.FILTER(_xlpm.y, _xlpm.keep), _xlfn._xlws.FILTER(_xlpm.x, _xlpm.keep)))</f>
        <v>-2.6357824122921761E-2</v>
      </c>
      <c r="R81" cm="1">
        <f t="array" ref="R81">_xlfn.LET(_xlpm.y, P81:P1079, _xlpm.x, O81:O1079, _xlpm.keep, ISNUMBER(_xlpm.y)*ISNUMBER(_xlpm.x), INTERCEPT(_xlfn._xlws.FILTER(_xlpm.y, _xlpm.keep), _xlfn._xlws.FILTER(_xlpm.x, _xlpm.keep)))</f>
        <v>-8.5800603057460227E-3</v>
      </c>
      <c r="T81">
        <f t="shared" si="20"/>
        <v>-1.3674432203664107E-2</v>
      </c>
      <c r="U81">
        <f t="shared" si="21"/>
        <v>-0.2580110517831507</v>
      </c>
    </row>
    <row r="82" spans="1:21" x14ac:dyDescent="0.2">
      <c r="A82" s="10" t="s">
        <v>36</v>
      </c>
      <c r="B82" s="10">
        <v>590.46</v>
      </c>
      <c r="C82" s="10">
        <v>46.29</v>
      </c>
      <c r="D82">
        <f t="shared" si="11"/>
        <v>1.1390697039038358</v>
      </c>
      <c r="E82">
        <f>IF(ROW()&lt;ROW($D$2)+59, NA(), AVERAGE(D82:INDEX($D:$D,ROW()+59)))</f>
        <v>0.52430917928489684</v>
      </c>
      <c r="F82">
        <f>IF(ROW()&lt;ROW($D$2)+59, NA(), _xlfn.STDEV.S(D82:INDEX($D:$D,ROW()+59)))</f>
        <v>1.0043255752064713</v>
      </c>
      <c r="G82">
        <f t="shared" si="12"/>
        <v>0.61211278473373065</v>
      </c>
      <c r="J82">
        <f t="shared" si="13"/>
        <v>-1.136070384386314</v>
      </c>
      <c r="K82">
        <f t="shared" si="14"/>
        <v>1.8556305602663206</v>
      </c>
      <c r="L82">
        <f t="shared" si="15"/>
        <v>1.2260738408854515</v>
      </c>
      <c r="M82">
        <f t="shared" si="16"/>
        <v>2.5329603296978394</v>
      </c>
      <c r="N82">
        <f t="shared" si="17"/>
        <v>-1.4843419711280457</v>
      </c>
      <c r="O82">
        <f t="shared" si="18"/>
        <v>1.3445342330594983</v>
      </c>
      <c r="P82">
        <f t="shared" si="19"/>
        <v>-0.20546452915566249</v>
      </c>
      <c r="Q82" cm="1">
        <f t="array" ref="Q82">_xlfn.LET(_xlpm.y, P82:P1080, _xlpm.x, O82:O1080, _xlpm.keep, ISNUMBER(_xlpm.y)*ISNUMBER(_xlpm.x), SLOPE(_xlfn._xlws.FILTER(_xlpm.y, _xlpm.keep), _xlfn._xlws.FILTER(_xlpm.x, _xlpm.keep)))</f>
        <v>-2.5690600104345554E-2</v>
      </c>
      <c r="R82" cm="1">
        <f t="array" ref="R82">_xlfn.LET(_xlpm.y, P82:P1080, _xlpm.x, O82:O1080, _xlpm.keep, ISNUMBER(_xlpm.y)*ISNUMBER(_xlpm.x), INTERCEPT(_xlfn._xlws.FILTER(_xlpm.y, _xlpm.keep), _xlfn._xlws.FILTER(_xlpm.x, _xlpm.keep)))</f>
        <v>-6.7841987391085209E-3</v>
      </c>
      <c r="T82">
        <f t="shared" si="20"/>
        <v>-1.8185900409405212E-2</v>
      </c>
      <c r="U82">
        <f t="shared" si="21"/>
        <v>-0.18727862874625728</v>
      </c>
    </row>
    <row r="83" spans="1:21" x14ac:dyDescent="0.2">
      <c r="A83" s="10" t="s">
        <v>37</v>
      </c>
      <c r="B83" s="10">
        <v>587.59</v>
      </c>
      <c r="C83" s="10">
        <v>46.31</v>
      </c>
      <c r="D83">
        <f t="shared" si="11"/>
        <v>1.3445342330594983</v>
      </c>
      <c r="E83">
        <f>IF(ROW()&lt;ROW($D$2)+59, NA(), AVERAGE(D83:INDEX($D:$D,ROW()+59)))</f>
        <v>0.47227498665930079</v>
      </c>
      <c r="F83">
        <f>IF(ROW()&lt;ROW($D$2)+59, NA(), _xlfn.STDEV.S(D83:INDEX($D:$D,ROW()+59)))</f>
        <v>1.051694727480432</v>
      </c>
      <c r="G83">
        <f t="shared" si="12"/>
        <v>0.82938444361120645</v>
      </c>
      <c r="J83">
        <f t="shared" si="13"/>
        <v>-1.1599842220034313</v>
      </c>
      <c r="K83">
        <f t="shared" si="14"/>
        <v>1.8445216999456524</v>
      </c>
      <c r="L83">
        <f t="shared" si="15"/>
        <v>1.3578145787803546</v>
      </c>
      <c r="M83">
        <f t="shared" si="16"/>
        <v>2.5756644416201651</v>
      </c>
      <c r="N83">
        <f t="shared" si="17"/>
        <v>-1.6311144683015633</v>
      </c>
      <c r="O83">
        <f t="shared" si="18"/>
        <v>1.0430005734311862</v>
      </c>
      <c r="P83">
        <f t="shared" si="19"/>
        <v>0.30153365962831202</v>
      </c>
      <c r="Q83" cm="1">
        <f t="array" ref="Q83">_xlfn.LET(_xlpm.y, P83:P1081, _xlpm.x, O83:O1081, _xlpm.keep, ISNUMBER(_xlpm.y)*ISNUMBER(_xlpm.x), SLOPE(_xlfn._xlws.FILTER(_xlpm.y, _xlpm.keep), _xlfn._xlws.FILTER(_xlpm.x, _xlpm.keep)))</f>
        <v>-2.515988812527371E-2</v>
      </c>
      <c r="R83" cm="1">
        <f t="array" ref="R83">_xlfn.LET(_xlpm.y, P83:P1081, _xlpm.x, O83:O1081, _xlpm.keep, ISNUMBER(_xlpm.y)*ISNUMBER(_xlpm.x), INTERCEPT(_xlfn._xlws.FILTER(_xlpm.y, _xlpm.keep), _xlfn._xlws.FILTER(_xlpm.x, _xlpm.keep)))</f>
        <v>-5.4688639329395945E-3</v>
      </c>
      <c r="T83">
        <f t="shared" si="20"/>
        <v>-1.1565003245480317E-2</v>
      </c>
      <c r="U83">
        <f t="shared" si="21"/>
        <v>0.31309866287379234</v>
      </c>
    </row>
    <row r="84" spans="1:21" x14ac:dyDescent="0.2">
      <c r="A84" s="10" t="s">
        <v>38</v>
      </c>
      <c r="B84" s="10">
        <v>586.84</v>
      </c>
      <c r="C84" s="10">
        <v>45.96</v>
      </c>
      <c r="D84">
        <f t="shared" si="11"/>
        <v>1.0430005734311862</v>
      </c>
      <c r="E84">
        <f>IF(ROW()&lt;ROW($D$2)+59, NA(), AVERAGE(D84:INDEX($D:$D,ROW()+59)))</f>
        <v>0.4195339747730043</v>
      </c>
      <c r="F84">
        <f>IF(ROW()&lt;ROW($D$2)+59, NA(), _xlfn.STDEV.S(D84:INDEX($D:$D,ROW()+59)))</f>
        <v>1.0859979453431068</v>
      </c>
      <c r="G84">
        <f t="shared" si="12"/>
        <v>0.57409556006223006</v>
      </c>
      <c r="J84">
        <f t="shared" si="13"/>
        <v>-1.1842024570101881</v>
      </c>
      <c r="K84">
        <f t="shared" si="14"/>
        <v>1.8303861902074501</v>
      </c>
      <c r="L84">
        <f t="shared" si="15"/>
        <v>1.2167940527288124</v>
      </c>
      <c r="M84">
        <f t="shared" si="16"/>
        <v>2.591529865459218</v>
      </c>
      <c r="N84">
        <f t="shared" si="17"/>
        <v>-1.7524619159132093</v>
      </c>
      <c r="O84">
        <f t="shared" si="18"/>
        <v>1.2117944540058545</v>
      </c>
      <c r="P84">
        <f t="shared" si="19"/>
        <v>-0.16879388057466826</v>
      </c>
      <c r="Q84" cm="1">
        <f t="array" ref="Q84">_xlfn.LET(_xlpm.y, P84:P1082, _xlpm.x, O84:O1082, _xlpm.keep, ISNUMBER(_xlpm.y)*ISNUMBER(_xlpm.x), SLOPE(_xlfn._xlws.FILTER(_xlpm.y, _xlpm.keep), _xlfn._xlws.FILTER(_xlpm.x, _xlpm.keep)))</f>
        <v>-2.608410481269182E-2</v>
      </c>
      <c r="R84" cm="1">
        <f t="array" ref="R84">_xlfn.LET(_xlpm.y, P84:P1082, _xlpm.x, O84:O1082, _xlpm.keep, ISNUMBER(_xlpm.y)*ISNUMBER(_xlpm.x), INTERCEPT(_xlfn._xlws.FILTER(_xlpm.y, _xlpm.keep), _xlfn._xlws.FILTER(_xlpm.x, _xlpm.keep)))</f>
        <v>-8.0610065620097277E-3</v>
      </c>
      <c r="T84">
        <f t="shared" si="20"/>
        <v>-1.5271279110543861E-2</v>
      </c>
      <c r="U84">
        <f t="shared" si="21"/>
        <v>-0.15352260146412441</v>
      </c>
    </row>
    <row r="85" spans="1:21" x14ac:dyDescent="0.2">
      <c r="A85" s="9">
        <v>45996</v>
      </c>
      <c r="B85" s="10">
        <v>582.99</v>
      </c>
      <c r="C85" s="10">
        <v>45.88</v>
      </c>
      <c r="D85">
        <f t="shared" si="11"/>
        <v>1.2117944540058545</v>
      </c>
      <c r="E85">
        <f>IF(ROW()&lt;ROW($D$2)+59, NA(), AVERAGE(D85:INDEX($D:$D,ROW()+59)))</f>
        <v>0.36907974053085346</v>
      </c>
      <c r="F85">
        <f>IF(ROW()&lt;ROW($D$2)+59, NA(), _xlfn.STDEV.S(D85:INDEX($D:$D,ROW()+59)))</f>
        <v>1.1261216363257611</v>
      </c>
      <c r="G85">
        <f t="shared" si="12"/>
        <v>0.74833364912919853</v>
      </c>
      <c r="J85">
        <f t="shared" si="13"/>
        <v>-1.2086988091101312</v>
      </c>
      <c r="K85">
        <f t="shared" si="14"/>
        <v>1.8199693708770295</v>
      </c>
      <c r="L85">
        <f t="shared" si="15"/>
        <v>1.329963735570763</v>
      </c>
      <c r="M85">
        <f t="shared" si="16"/>
        <v>2.6213230131823755</v>
      </c>
      <c r="N85">
        <f t="shared" si="17"/>
        <v>-1.8831635321206688</v>
      </c>
      <c r="O85">
        <f t="shared" si="18"/>
        <v>1.4469907845818142</v>
      </c>
      <c r="P85">
        <f t="shared" si="19"/>
        <v>-0.23519633057595968</v>
      </c>
      <c r="Q85" cm="1">
        <f t="array" ref="Q85">_xlfn.LET(_xlpm.y, P85:P1083, _xlpm.x, O85:O1083, _xlpm.keep, ISNUMBER(_xlpm.y)*ISNUMBER(_xlpm.x), SLOPE(_xlfn._xlws.FILTER(_xlpm.y, _xlpm.keep), _xlfn._xlws.FILTER(_xlpm.x, _xlpm.keep)))</f>
        <v>-2.5685824220276043E-2</v>
      </c>
      <c r="R85" cm="1">
        <f t="array" ref="R85">_xlfn.LET(_xlpm.y, P85:P1083, _xlpm.x, O85:O1083, _xlpm.keep, ISNUMBER(_xlpm.y)*ISNUMBER(_xlpm.x), INTERCEPT(_xlfn._xlws.FILTER(_xlpm.y, _xlpm.keep), _xlfn._xlws.FILTER(_xlpm.x, _xlpm.keep)))</f>
        <v>-7.0211010460076318E-3</v>
      </c>
      <c r="T85">
        <f t="shared" si="20"/>
        <v>-2.0435580568614657E-2</v>
      </c>
      <c r="U85">
        <f t="shared" si="21"/>
        <v>-0.21476075000734501</v>
      </c>
    </row>
    <row r="86" spans="1:21" x14ac:dyDescent="0.2">
      <c r="A86" s="9">
        <v>45905</v>
      </c>
      <c r="B86" s="10">
        <v>564.34</v>
      </c>
      <c r="C86" s="10">
        <v>44.91</v>
      </c>
      <c r="D86">
        <f t="shared" si="11"/>
        <v>1.4469907845818142</v>
      </c>
      <c r="E86">
        <f>IF(ROW()&lt;ROW($D$2)+59, NA(), AVERAGE(D86:INDEX($D:$D,ROW()+59)))</f>
        <v>0.31011329738554377</v>
      </c>
      <c r="F86">
        <f>IF(ROW()&lt;ROW($D$2)+59, NA(), _xlfn.STDEV.S(D86:INDEX($D:$D,ROW()+59)))</f>
        <v>1.1729041629784522</v>
      </c>
      <c r="G86">
        <f t="shared" si="12"/>
        <v>0.96928421185692071</v>
      </c>
      <c r="J86">
        <f t="shared" si="13"/>
        <v>-1.2386944900684724</v>
      </c>
      <c r="K86">
        <f t="shared" si="14"/>
        <v>1.8093724015896526</v>
      </c>
      <c r="L86">
        <f t="shared" si="15"/>
        <v>1.4843186909951405</v>
      </c>
      <c r="M86">
        <f t="shared" si="16"/>
        <v>2.6559216233424481</v>
      </c>
      <c r="N86">
        <f t="shared" si="17"/>
        <v>-2.0356950285713609</v>
      </c>
      <c r="O86">
        <f t="shared" si="18"/>
        <v>1.1004630978250063</v>
      </c>
      <c r="P86">
        <f t="shared" si="19"/>
        <v>0.3465276867568079</v>
      </c>
      <c r="Q86" cm="1">
        <f t="array" ref="Q86">_xlfn.LET(_xlpm.y, P86:P1084, _xlpm.x, O86:O1084, _xlpm.keep, ISNUMBER(_xlpm.y)*ISNUMBER(_xlpm.x), SLOPE(_xlfn._xlws.FILTER(_xlpm.y, _xlpm.keep), _xlfn._xlws.FILTER(_xlpm.x, _xlpm.keep)))</f>
        <v>-2.5014058003392233E-2</v>
      </c>
      <c r="R86" cm="1">
        <f t="array" ref="R86">_xlfn.LET(_xlpm.y, P86:P1084, _xlpm.x, O86:O1084, _xlpm.keep, ISNUMBER(_xlpm.y)*ISNUMBER(_xlpm.x), INTERCEPT(_xlfn._xlws.FILTER(_xlpm.y, _xlpm.keep), _xlfn._xlws.FILTER(_xlpm.x, _xlpm.keep)))</f>
        <v>-5.4120403535070222E-3</v>
      </c>
      <c r="T86">
        <f t="shared" si="20"/>
        <v>-1.2826731257072711E-2</v>
      </c>
      <c r="U86">
        <f t="shared" si="21"/>
        <v>0.35935441801388063</v>
      </c>
    </row>
    <row r="87" spans="1:21" x14ac:dyDescent="0.2">
      <c r="A87" s="9">
        <v>45874</v>
      </c>
      <c r="B87" s="10">
        <v>565.05999999999995</v>
      </c>
      <c r="C87" s="10">
        <v>44.61</v>
      </c>
      <c r="D87">
        <f t="shared" si="11"/>
        <v>1.1004630978250063</v>
      </c>
      <c r="E87">
        <f>IF(ROW()&lt;ROW($D$2)+59, NA(), AVERAGE(D87:INDEX($D:$D,ROW()+59)))</f>
        <v>0.24942092846769365</v>
      </c>
      <c r="F87">
        <f>IF(ROW()&lt;ROW($D$2)+59, NA(), _xlfn.STDEV.S(D87:INDEX($D:$D,ROW()+59)))</f>
        <v>1.2068054700859085</v>
      </c>
      <c r="G87">
        <f t="shared" si="12"/>
        <v>0.7052024460054277</v>
      </c>
      <c r="J87">
        <f t="shared" si="13"/>
        <v>-1.270718037637472</v>
      </c>
      <c r="K87">
        <f t="shared" si="14"/>
        <v>1.7953923231878954</v>
      </c>
      <c r="L87">
        <f t="shared" si="15"/>
        <v>1.3207036171638595</v>
      </c>
      <c r="M87">
        <f t="shared" si="16"/>
        <v>2.6630318686395107</v>
      </c>
      <c r="N87">
        <f t="shared" si="17"/>
        <v>-2.1641900117041235</v>
      </c>
      <c r="O87">
        <f t="shared" si="18"/>
        <v>1.3831342856294029</v>
      </c>
      <c r="P87">
        <f t="shared" si="19"/>
        <v>-0.2826711878043966</v>
      </c>
      <c r="Q87" cm="1">
        <f t="array" ref="Q87">_xlfn.LET(_xlpm.y, P87:P1085, _xlpm.x, O87:O1085, _xlpm.keep, ISNUMBER(_xlpm.y)*ISNUMBER(_xlpm.x), SLOPE(_xlfn._xlws.FILTER(_xlpm.y, _xlpm.keep), _xlfn._xlws.FILTER(_xlpm.x, _xlpm.keep)))</f>
        <v>-2.6144183321173697E-2</v>
      </c>
      <c r="R87" cm="1">
        <f t="array" ref="R87">_xlfn.LET(_xlpm.y, P87:P1085, _xlpm.x, O87:O1085, _xlpm.keep, ISNUMBER(_xlpm.y)*ISNUMBER(_xlpm.x), INTERCEPT(_xlfn._xlws.FILTER(_xlpm.y, _xlpm.keep), _xlfn._xlws.FILTER(_xlpm.x, _xlpm.keep)))</f>
        <v>-8.4952415937003672E-3</v>
      </c>
      <c r="T87">
        <f t="shared" si="20"/>
        <v>-1.9033457457936578E-2</v>
      </c>
      <c r="U87">
        <f t="shared" si="21"/>
        <v>-0.26363773034646004</v>
      </c>
    </row>
    <row r="88" spans="1:21" x14ac:dyDescent="0.2">
      <c r="A88" s="9">
        <v>45843</v>
      </c>
      <c r="B88" s="10">
        <v>561.15</v>
      </c>
      <c r="C88" s="10">
        <v>44.64</v>
      </c>
      <c r="D88">
        <f t="shared" si="11"/>
        <v>1.3831342856294029</v>
      </c>
      <c r="E88">
        <f>IF(ROW()&lt;ROW($D$2)+59, NA(), AVERAGE(D88:INDEX($D:$D,ROW()+59)))</f>
        <v>0.1884038129130173</v>
      </c>
      <c r="F88">
        <f>IF(ROW()&lt;ROW($D$2)+59, NA(), _xlfn.STDEV.S(D88:INDEX($D:$D,ROW()+59)))</f>
        <v>1.2546506260347008</v>
      </c>
      <c r="G88">
        <f t="shared" si="12"/>
        <v>0.95224156265103732</v>
      </c>
      <c r="J88">
        <f t="shared" si="13"/>
        <v>-1.2973643518311893</v>
      </c>
      <c r="K88">
        <f t="shared" si="14"/>
        <v>1.7835942204245159</v>
      </c>
      <c r="L88">
        <f t="shared" si="15"/>
        <v>1.5028634914630989</v>
      </c>
      <c r="M88">
        <f t="shared" si="16"/>
        <v>2.697705064982419</v>
      </c>
      <c r="N88">
        <f t="shared" si="17"/>
        <v>-2.3208974391563841</v>
      </c>
      <c r="O88">
        <f t="shared" si="18"/>
        <v>2.0549954854606867</v>
      </c>
      <c r="P88">
        <f t="shared" si="19"/>
        <v>-0.67186119983128378</v>
      </c>
      <c r="Q88" cm="1">
        <f t="array" ref="Q88">_xlfn.LET(_xlpm.y, P88:P1086, _xlpm.x, O88:O1086, _xlpm.keep, ISNUMBER(_xlpm.y)*ISNUMBER(_xlpm.x), SLOPE(_xlfn._xlws.FILTER(_xlpm.y, _xlpm.keep), _xlfn._xlws.FILTER(_xlpm.x, _xlpm.keep)))</f>
        <v>-2.5312624843655897E-2</v>
      </c>
      <c r="R88" cm="1">
        <f t="array" ref="R88">_xlfn.LET(_xlpm.y, P88:P1086, _xlpm.x, O88:O1086, _xlpm.keep, ISNUMBER(_xlpm.y)*ISNUMBER(_xlpm.x), INTERCEPT(_xlfn._xlws.FILTER(_xlpm.y, _xlpm.keep), _xlfn._xlws.FILTER(_xlpm.x, _xlpm.keep)))</f>
        <v>-6.4569662874975065E-3</v>
      </c>
      <c r="T88">
        <f t="shared" si="20"/>
        <v>-3.3785786992216064E-2</v>
      </c>
      <c r="U88">
        <f t="shared" si="21"/>
        <v>-0.63807541283906777</v>
      </c>
    </row>
    <row r="89" spans="1:21" x14ac:dyDescent="0.2">
      <c r="A89" s="9">
        <v>45813</v>
      </c>
      <c r="B89" s="10">
        <v>558.79999999999995</v>
      </c>
      <c r="C89" s="10">
        <v>45.16</v>
      </c>
      <c r="D89">
        <f t="shared" si="11"/>
        <v>2.0549954854606867</v>
      </c>
      <c r="E89">
        <f>IF(ROW()&lt;ROW($D$2)+59, NA(), AVERAGE(D89:INDEX($D:$D,ROW()+59)))</f>
        <v>0.12600427792984484</v>
      </c>
      <c r="F89">
        <f>IF(ROW()&lt;ROW($D$2)+59, NA(), _xlfn.STDEV.S(D89:INDEX($D:$D,ROW()+59)))</f>
        <v>1.2869117761753615</v>
      </c>
      <c r="G89">
        <f t="shared" si="12"/>
        <v>1.4989304187297974</v>
      </c>
      <c r="J89">
        <f t="shared" si="13"/>
        <v>-1.3203678969576247</v>
      </c>
      <c r="K89">
        <f t="shared" si="14"/>
        <v>1.7664511462689647</v>
      </c>
      <c r="L89">
        <f t="shared" si="15"/>
        <v>1.9108161522313447</v>
      </c>
      <c r="M89">
        <f t="shared" si="16"/>
        <v>2.6998278302805678</v>
      </c>
      <c r="N89">
        <f t="shared" si="17"/>
        <v>-2.447819274420878</v>
      </c>
      <c r="O89">
        <f t="shared" si="18"/>
        <v>1.9306268679264917</v>
      </c>
      <c r="P89">
        <f t="shared" si="19"/>
        <v>0.12436861753419493</v>
      </c>
      <c r="Q89" cm="1">
        <f t="array" ref="Q89">_xlfn.LET(_xlpm.y, P89:P1087, _xlpm.x, O89:O1087, _xlpm.keep, ISNUMBER(_xlpm.y)*ISNUMBER(_xlpm.x), SLOPE(_xlfn._xlws.FILTER(_xlpm.y, _xlpm.keep), _xlfn._xlws.FILTER(_xlpm.x, _xlpm.keep)))</f>
        <v>-2.2425989670152122E-2</v>
      </c>
      <c r="R89" cm="1">
        <f t="array" ref="R89">_xlfn.LET(_xlpm.y, P89:P1087, _xlpm.x, O89:O1087, _xlpm.keep, ISNUMBER(_xlpm.y)*ISNUMBER(_xlpm.x), INTERCEPT(_xlfn._xlws.FILTER(_xlpm.y, _xlpm.keep), _xlfn._xlws.FILTER(_xlpm.x, _xlpm.keep)))</f>
        <v>-6.0740201754868467E-4</v>
      </c>
      <c r="T89">
        <f t="shared" si="20"/>
        <v>-3.1054974690437144E-2</v>
      </c>
      <c r="U89">
        <f t="shared" si="21"/>
        <v>0.15542359222463206</v>
      </c>
    </row>
    <row r="90" spans="1:21" x14ac:dyDescent="0.2">
      <c r="A90" s="9">
        <v>45782</v>
      </c>
      <c r="B90" s="10">
        <v>563.51</v>
      </c>
      <c r="C90" s="10">
        <v>45.34</v>
      </c>
      <c r="D90">
        <f t="shared" si="11"/>
        <v>1.9306268679264917</v>
      </c>
      <c r="E90">
        <f>IF(ROW()&lt;ROW($D$2)+59, NA(), AVERAGE(D90:INDEX($D:$D,ROW()+59)))</f>
        <v>4.8134671143184114E-2</v>
      </c>
      <c r="F90">
        <f>IF(ROW()&lt;ROW($D$2)+59, NA(), _xlfn.STDEV.S(D90:INDEX($D:$D,ROW()+59)))</f>
        <v>1.3093704703001925</v>
      </c>
      <c r="G90">
        <f t="shared" si="12"/>
        <v>1.4377078447108393</v>
      </c>
      <c r="J90">
        <f t="shared" si="13"/>
        <v>-1.3458299985936333</v>
      </c>
      <c r="K90">
        <f t="shared" si="14"/>
        <v>1.7391997473379126</v>
      </c>
      <c r="L90">
        <f t="shared" si="15"/>
        <v>1.8838876164369265</v>
      </c>
      <c r="M90">
        <f t="shared" si="16"/>
        <v>2.6668756117435692</v>
      </c>
      <c r="N90">
        <f t="shared" si="17"/>
        <v>-2.5706062694572007</v>
      </c>
      <c r="O90">
        <f t="shared" si="18"/>
        <v>1.3806060596491747</v>
      </c>
      <c r="P90">
        <f t="shared" si="19"/>
        <v>0.55002080827731703</v>
      </c>
      <c r="Q90" cm="1">
        <f t="array" ref="Q90">_xlfn.LET(_xlpm.y, P90:P1088, _xlpm.x, O90:O1088, _xlpm.keep, ISNUMBER(_xlpm.y)*ISNUMBER(_xlpm.x), SLOPE(_xlfn._xlws.FILTER(_xlpm.y, _xlpm.keep), _xlfn._xlws.FILTER(_xlpm.x, _xlpm.keep)))</f>
        <v>-2.3196348587283935E-2</v>
      </c>
      <c r="R90" cm="1">
        <f t="array" ref="R90">_xlfn.LET(_xlpm.y, P90:P1088, _xlpm.x, O90:O1088, _xlpm.keep, ISNUMBER(_xlpm.y)*ISNUMBER(_xlpm.x), INTERCEPT(_xlfn._xlws.FILTER(_xlpm.y, _xlpm.keep), _xlfn._xlws.FILTER(_xlpm.x, _xlpm.keep)))</f>
        <v>-2.2155513363304249E-3</v>
      </c>
      <c r="T90">
        <f t="shared" si="20"/>
        <v>-1.8977944172146568E-2</v>
      </c>
      <c r="U90">
        <f t="shared" si="21"/>
        <v>0.56899875244946363</v>
      </c>
    </row>
    <row r="91" spans="1:21" x14ac:dyDescent="0.2">
      <c r="A91" s="9">
        <v>45693</v>
      </c>
      <c r="B91" s="10">
        <v>566.76</v>
      </c>
      <c r="C91" s="10">
        <v>45</v>
      </c>
      <c r="D91">
        <f t="shared" si="11"/>
        <v>1.3806060596491747</v>
      </c>
      <c r="E91">
        <f>IF(ROW()&lt;ROW($D$2)+59, NA(), AVERAGE(D91:INDEX($D:$D,ROW()+59)))</f>
        <v>-3.2972973997081566E-2</v>
      </c>
      <c r="F91">
        <f>IF(ROW()&lt;ROW($D$2)+59, NA(), _xlfn.STDEV.S(D91:INDEX($D:$D,ROW()+59)))</f>
        <v>1.3411238832724179</v>
      </c>
      <c r="G91">
        <f t="shared" si="12"/>
        <v>1.0540256953720366</v>
      </c>
      <c r="J91">
        <f t="shared" si="13"/>
        <v>-1.3594496599928687</v>
      </c>
      <c r="K91">
        <f t="shared" si="14"/>
        <v>1.719615285173494</v>
      </c>
      <c r="L91">
        <f t="shared" si="15"/>
        <v>1.5934120516761958</v>
      </c>
      <c r="M91">
        <f t="shared" si="16"/>
        <v>2.6492747925477542</v>
      </c>
      <c r="N91">
        <f t="shared" si="17"/>
        <v>-2.7152207405419175</v>
      </c>
      <c r="O91">
        <f t="shared" si="18"/>
        <v>0.66632067522422744</v>
      </c>
      <c r="P91">
        <f t="shared" si="19"/>
        <v>0.71428538442494727</v>
      </c>
      <c r="Q91" cm="1">
        <f t="array" ref="Q91">_xlfn.LET(_xlpm.y, P91:P1089, _xlpm.x, O91:O1089, _xlpm.keep, ISNUMBER(_xlpm.y)*ISNUMBER(_xlpm.x), SLOPE(_xlfn._xlws.FILTER(_xlpm.y, _xlpm.keep), _xlfn._xlws.FILTER(_xlpm.x, _xlpm.keep)))</f>
        <v>-2.5349969528851112E-2</v>
      </c>
      <c r="R91" cm="1">
        <f t="array" ref="R91">_xlfn.LET(_xlpm.y, P91:P1089, _xlpm.x, O91:O1089, _xlpm.keep, ISNUMBER(_xlpm.y)*ISNUMBER(_xlpm.x), INTERCEPT(_xlfn._xlws.FILTER(_xlpm.y, _xlpm.keep), _xlfn._xlws.FILTER(_xlpm.x, _xlpm.keep)))</f>
        <v>-7.4647669910208637E-3</v>
      </c>
      <c r="T91">
        <f t="shared" si="20"/>
        <v>-3.2940895676502151E-3</v>
      </c>
      <c r="U91">
        <f t="shared" si="21"/>
        <v>0.71757947399259747</v>
      </c>
    </row>
    <row r="92" spans="1:21" x14ac:dyDescent="0.2">
      <c r="A92" s="9">
        <v>45662</v>
      </c>
      <c r="B92" s="10">
        <v>558.47</v>
      </c>
      <c r="C92" s="10">
        <v>43.75</v>
      </c>
      <c r="D92">
        <f t="shared" si="11"/>
        <v>0.66632067522422744</v>
      </c>
      <c r="E92">
        <f>IF(ROW()&lt;ROW($D$2)+59, NA(), AVERAGE(D92:INDEX($D:$D,ROW()+59)))</f>
        <v>-0.10565184311537988</v>
      </c>
      <c r="F92">
        <f>IF(ROW()&lt;ROW($D$2)+59, NA(), _xlfn.STDEV.S(D92:INDEX($D:$D,ROW()+59)))</f>
        <v>1.3807929167355824</v>
      </c>
      <c r="G92">
        <f t="shared" si="12"/>
        <v>0.55907914139991044</v>
      </c>
      <c r="J92">
        <f t="shared" si="13"/>
        <v>-1.3742748015953636</v>
      </c>
      <c r="K92">
        <f t="shared" si="14"/>
        <v>1.7033862632587171</v>
      </c>
      <c r="L92">
        <f t="shared" si="15"/>
        <v>1.1979640324888878</v>
      </c>
      <c r="M92">
        <f t="shared" si="16"/>
        <v>2.655933990355785</v>
      </c>
      <c r="N92">
        <f t="shared" si="17"/>
        <v>-2.8672376765865444</v>
      </c>
      <c r="O92">
        <f t="shared" si="18"/>
        <v>0.93028429877187335</v>
      </c>
      <c r="P92">
        <f t="shared" si="19"/>
        <v>-0.26396362354764591</v>
      </c>
      <c r="Q92" cm="1">
        <f t="array" ref="Q92">_xlfn.LET(_xlpm.y, P92:P1090, _xlpm.x, O92:O1090, _xlpm.keep, ISNUMBER(_xlpm.y)*ISNUMBER(_xlpm.x), SLOPE(_xlfn._xlws.FILTER(_xlpm.y, _xlpm.keep), _xlfn._xlws.FILTER(_xlpm.x, _xlpm.keep)))</f>
        <v>-2.7178588635400926E-2</v>
      </c>
      <c r="R92" cm="1">
        <f t="array" ref="R92">_xlfn.LET(_xlpm.y, P92:P1090, _xlpm.x, O92:O1090, _xlpm.keep, ISNUMBER(_xlpm.y)*ISNUMBER(_xlpm.x), INTERCEPT(_xlfn._xlws.FILTER(_xlpm.y, _xlpm.keep), _xlfn._xlws.FILTER(_xlpm.x, _xlpm.keep)))</f>
        <v>-1.3473239152118312E-2</v>
      </c>
      <c r="T92">
        <f t="shared" si="20"/>
        <v>-9.0900461738885885E-3</v>
      </c>
      <c r="U92">
        <f t="shared" si="21"/>
        <v>-0.25487357737375732</v>
      </c>
    </row>
    <row r="93" spans="1:21" x14ac:dyDescent="0.2">
      <c r="A93" s="10" t="s">
        <v>39</v>
      </c>
      <c r="B93" s="10">
        <v>554.54</v>
      </c>
      <c r="C93" s="10">
        <v>43.76</v>
      </c>
      <c r="D93">
        <f t="shared" si="11"/>
        <v>0.93028429877187335</v>
      </c>
      <c r="E93">
        <f>IF(ROW()&lt;ROW($D$2)+59, NA(), AVERAGE(D93:INDEX($D:$D,ROW()+59)))</f>
        <v>-0.16196466981533084</v>
      </c>
      <c r="F93">
        <f>IF(ROW()&lt;ROW($D$2)+59, NA(), _xlfn.STDEV.S(D93:INDEX($D:$D,ROW()+59)))</f>
        <v>1.4171942742960881</v>
      </c>
      <c r="G93">
        <f t="shared" si="12"/>
        <v>0.77071223642200892</v>
      </c>
      <c r="J93">
        <f t="shared" si="13"/>
        <v>-1.3707585947617626</v>
      </c>
      <c r="K93">
        <f t="shared" si="14"/>
        <v>1.708063028547725</v>
      </c>
      <c r="L93">
        <f t="shared" si="15"/>
        <v>1.3471650958279278</v>
      </c>
      <c r="M93">
        <f t="shared" si="16"/>
        <v>2.6724238787768453</v>
      </c>
      <c r="N93">
        <f t="shared" si="17"/>
        <v>-2.9963532184075072</v>
      </c>
      <c r="O93">
        <f t="shared" si="18"/>
        <v>0.8345010919475655</v>
      </c>
      <c r="P93">
        <f t="shared" si="19"/>
        <v>9.5783206824307854E-2</v>
      </c>
      <c r="Q93" cm="1">
        <f t="array" ref="Q93">_xlfn.LET(_xlpm.y, P93:P1091, _xlpm.x, O93:O1091, _xlpm.keep, ISNUMBER(_xlpm.y)*ISNUMBER(_xlpm.x), SLOPE(_xlfn._xlws.FILTER(_xlpm.y, _xlpm.keep), _xlfn._xlws.FILTER(_xlpm.x, _xlpm.keep)))</f>
        <v>-2.651047164128854E-2</v>
      </c>
      <c r="R93" cm="1">
        <f t="array" ref="R93">_xlfn.LET(_xlpm.y, P93:P1091, _xlpm.x, O93:O1091, _xlpm.keep, ISNUMBER(_xlpm.y)*ISNUMBER(_xlpm.x), INTERCEPT(_xlfn._xlws.FILTER(_xlpm.y, _xlpm.keep), _xlfn._xlws.FILTER(_xlpm.x, _xlpm.keep)))</f>
        <v>-1.154116045653735E-2</v>
      </c>
      <c r="T93">
        <f t="shared" si="20"/>
        <v>-6.9868953575040818E-3</v>
      </c>
      <c r="U93">
        <f t="shared" si="21"/>
        <v>0.10277010218181193</v>
      </c>
    </row>
    <row r="94" spans="1:21" x14ac:dyDescent="0.2">
      <c r="A94" s="10" t="s">
        <v>40</v>
      </c>
      <c r="B94" s="10">
        <v>554.32000000000005</v>
      </c>
      <c r="C94" s="10">
        <v>43.65</v>
      </c>
      <c r="D94">
        <f t="shared" si="11"/>
        <v>0.8345010919475655</v>
      </c>
      <c r="E94">
        <f>IF(ROW()&lt;ROW($D$2)+59, NA(), AVERAGE(D94:INDEX($D:$D,ROW()+59)))</f>
        <v>-0.23102466746573225</v>
      </c>
      <c r="F94">
        <f>IF(ROW()&lt;ROW($D$2)+59, NA(), _xlfn.STDEV.S(D94:INDEX($D:$D,ROW()+59)))</f>
        <v>1.4632765329753255</v>
      </c>
      <c r="G94">
        <f t="shared" si="12"/>
        <v>0.72817798645805598</v>
      </c>
      <c r="J94">
        <f t="shared" si="13"/>
        <v>-1.3708150505114918</v>
      </c>
      <c r="K94">
        <f t="shared" si="14"/>
        <v>1.7079864444560928</v>
      </c>
      <c r="L94">
        <f t="shared" si="15"/>
        <v>1.2911789491170926</v>
      </c>
      <c r="M94">
        <f t="shared" si="16"/>
        <v>2.6955283984849188</v>
      </c>
      <c r="N94">
        <f t="shared" si="17"/>
        <v>-3.157577733416383</v>
      </c>
      <c r="O94">
        <f t="shared" si="18"/>
        <v>0.93873869340058036</v>
      </c>
      <c r="P94">
        <f t="shared" si="19"/>
        <v>-0.10423760145301486</v>
      </c>
      <c r="Q94" cm="1">
        <f t="array" ref="Q94">_xlfn.LET(_xlpm.y, P94:P1092, _xlpm.x, O94:O1092, _xlpm.keep, ISNUMBER(_xlpm.y)*ISNUMBER(_xlpm.x), SLOPE(_xlfn._xlws.FILTER(_xlpm.y, _xlpm.keep), _xlfn._xlws.FILTER(_xlpm.x, _xlpm.keep)))</f>
        <v>-2.6876842914189961E-2</v>
      </c>
      <c r="R94" cm="1">
        <f t="array" ref="R94">_xlfn.LET(_xlpm.y, P94:P1092, _xlpm.x, O94:O1092, _xlpm.keep, ISNUMBER(_xlpm.y)*ISNUMBER(_xlpm.x), INTERCEPT(_xlfn._xlws.FILTER(_xlpm.y, _xlpm.keep), _xlfn._xlws.FILTER(_xlpm.x, _xlpm.keep)))</f>
        <v>-1.2646955672244987E-2</v>
      </c>
      <c r="T94">
        <f t="shared" si="20"/>
        <v>-9.2756827541924484E-3</v>
      </c>
      <c r="U94">
        <f t="shared" si="21"/>
        <v>-9.4961918698822409E-2</v>
      </c>
    </row>
    <row r="95" spans="1:21" x14ac:dyDescent="0.2">
      <c r="A95" s="10" t="s">
        <v>41</v>
      </c>
      <c r="B95" s="10">
        <v>550.85</v>
      </c>
      <c r="C95" s="10">
        <v>43.53</v>
      </c>
      <c r="D95">
        <f t="shared" si="11"/>
        <v>0.93873869340058036</v>
      </c>
      <c r="E95">
        <f>IF(ROW()&lt;ROW($D$2)+59, NA(), AVERAGE(D95:INDEX($D:$D,ROW()+59)))</f>
        <v>-0.29768358230251385</v>
      </c>
      <c r="F95">
        <f>IF(ROW()&lt;ROW($D$2)+59, NA(), _xlfn.STDEV.S(D95:INDEX($D:$D,ROW()+59)))</f>
        <v>1.5044339792950507</v>
      </c>
      <c r="G95">
        <f t="shared" si="12"/>
        <v>0.82185213357282605</v>
      </c>
      <c r="J95">
        <f t="shared" si="13"/>
        <v>-1.3728190195227654</v>
      </c>
      <c r="K95">
        <f t="shared" si="14"/>
        <v>1.7055165070033098</v>
      </c>
      <c r="L95">
        <f t="shared" si="15"/>
        <v>1.3553417415964417</v>
      </c>
      <c r="M95">
        <f t="shared" si="16"/>
        <v>2.7111843762875876</v>
      </c>
      <c r="N95">
        <f t="shared" si="17"/>
        <v>-3.3065515408926154</v>
      </c>
      <c r="O95">
        <f t="shared" si="18"/>
        <v>0.87230926870465453</v>
      </c>
      <c r="P95">
        <f t="shared" si="19"/>
        <v>6.6429424695925832E-2</v>
      </c>
      <c r="Q95" cm="1">
        <f t="array" ref="Q95">_xlfn.LET(_xlpm.y, P95:P1093, _xlpm.x, O95:O1093, _xlpm.keep, ISNUMBER(_xlpm.y)*ISNUMBER(_xlpm.x), SLOPE(_xlfn._xlws.FILTER(_xlpm.y, _xlpm.keep), _xlfn._xlws.FILTER(_xlpm.x, _xlpm.keep)))</f>
        <v>-2.6674585510163266E-2</v>
      </c>
      <c r="R95" cm="1">
        <f t="array" ref="R95">_xlfn.LET(_xlpm.y, P95:P1093, _xlpm.x, O95:O1093, _xlpm.keep, ISNUMBER(_xlpm.y)*ISNUMBER(_xlpm.x), INTERCEPT(_xlfn._xlws.FILTER(_xlpm.y, _xlpm.keep), _xlfn._xlws.FILTER(_xlpm.x, _xlpm.keep)))</f>
        <v>-1.2063893331323608E-2</v>
      </c>
      <c r="T95">
        <f t="shared" si="20"/>
        <v>-7.8170648668475715E-3</v>
      </c>
      <c r="U95">
        <f t="shared" si="21"/>
        <v>7.424648956277341E-2</v>
      </c>
    </row>
    <row r="96" spans="1:21" x14ac:dyDescent="0.2">
      <c r="A96" s="10" t="s">
        <v>42</v>
      </c>
      <c r="B96" s="10">
        <v>550.64</v>
      </c>
      <c r="C96" s="10">
        <v>43.45</v>
      </c>
      <c r="D96">
        <f t="shared" si="11"/>
        <v>0.87230926870465453</v>
      </c>
      <c r="E96">
        <f>IF(ROW()&lt;ROW($D$2)+59, NA(), AVERAGE(D96:INDEX($D:$D,ROW()+59)))</f>
        <v>-0.3613811597412197</v>
      </c>
      <c r="F96">
        <f>IF(ROW()&lt;ROW($D$2)+59, NA(), _xlfn.STDEV.S(D96:INDEX($D:$D,ROW()+59)))</f>
        <v>1.5318552610207079</v>
      </c>
      <c r="G96">
        <f t="shared" si="12"/>
        <v>0.80535704634642835</v>
      </c>
      <c r="J96">
        <f t="shared" si="13"/>
        <v>-1.3747325328029023</v>
      </c>
      <c r="K96">
        <f t="shared" si="14"/>
        <v>1.7030282462224802</v>
      </c>
      <c r="L96">
        <f t="shared" si="15"/>
        <v>1.31943895028856</v>
      </c>
      <c r="M96">
        <f t="shared" si="16"/>
        <v>2.7023293623001963</v>
      </c>
      <c r="N96">
        <f t="shared" si="17"/>
        <v>-3.4250916817826353</v>
      </c>
      <c r="O96">
        <f t="shared" si="18"/>
        <v>1.207565327995539</v>
      </c>
      <c r="P96">
        <f t="shared" si="19"/>
        <v>-0.33525605929088442</v>
      </c>
      <c r="Q96" cm="1">
        <f t="array" ref="Q96">_xlfn.LET(_xlpm.y, P96:P1094, _xlpm.x, O96:O1094, _xlpm.keep, ISNUMBER(_xlpm.y)*ISNUMBER(_xlpm.x), SLOPE(_xlfn._xlws.FILTER(_xlpm.y, _xlpm.keep), _xlfn._xlws.FILTER(_xlpm.x, _xlpm.keep)))</f>
        <v>-2.6976237874359075E-2</v>
      </c>
      <c r="R96" cm="1">
        <f t="array" ref="R96">_xlfn.LET(_xlpm.y, P96:P1094, _xlpm.x, O96:O1094, _xlpm.keep, ISNUMBER(_xlpm.y)*ISNUMBER(_xlpm.x), INTERCEPT(_xlfn._xlws.FILTER(_xlpm.y, _xlpm.keep), _xlfn._xlws.FILTER(_xlpm.x, _xlpm.keep)))</f>
        <v>-1.2958635675072662E-2</v>
      </c>
      <c r="T96">
        <f t="shared" si="20"/>
        <v>-1.5178418471230512E-2</v>
      </c>
      <c r="U96">
        <f t="shared" si="21"/>
        <v>-0.3200776408196539</v>
      </c>
    </row>
    <row r="97" spans="1:21" x14ac:dyDescent="0.2">
      <c r="A97" s="10" t="s">
        <v>43</v>
      </c>
      <c r="B97" s="10">
        <v>546.69000000000005</v>
      </c>
      <c r="C97" s="10">
        <v>43.53</v>
      </c>
      <c r="D97">
        <f t="shared" si="11"/>
        <v>1.207565327995539</v>
      </c>
      <c r="E97">
        <f>IF(ROW()&lt;ROW($D$2)+59, NA(), AVERAGE(D97:INDEX($D:$D,ROW()+59)))</f>
        <v>-0.43249277389275881</v>
      </c>
      <c r="F97">
        <f>IF(ROW()&lt;ROW($D$2)+59, NA(), _xlfn.STDEV.S(D97:INDEX($D:$D,ROW()+59)))</f>
        <v>1.5721192437452927</v>
      </c>
      <c r="G97">
        <f t="shared" si="12"/>
        <v>1.0432148250924993</v>
      </c>
      <c r="J97">
        <f t="shared" si="13"/>
        <v>-1.3797987152108633</v>
      </c>
      <c r="K97">
        <f t="shared" si="14"/>
        <v>1.6971817752371698</v>
      </c>
      <c r="L97">
        <f t="shared" si="15"/>
        <v>1.5245061436302749</v>
      </c>
      <c r="M97">
        <f t="shared" si="16"/>
        <v>2.7117457135978267</v>
      </c>
      <c r="N97">
        <f t="shared" si="17"/>
        <v>-3.576731261383344</v>
      </c>
      <c r="O97">
        <f t="shared" si="18"/>
        <v>1.4358528693141039</v>
      </c>
      <c r="P97">
        <f t="shared" si="19"/>
        <v>-0.22828754131856499</v>
      </c>
      <c r="Q97" cm="1">
        <f t="array" ref="Q97">_xlfn.LET(_xlpm.y, P97:P1095, _xlpm.x, O97:O1095, _xlpm.keep, ISNUMBER(_xlpm.y)*ISNUMBER(_xlpm.x), SLOPE(_xlfn._xlws.FILTER(_xlpm.y, _xlpm.keep), _xlfn._xlws.FILTER(_xlpm.x, _xlpm.keep)))</f>
        <v>-2.5931446292030258E-2</v>
      </c>
      <c r="R97" cm="1">
        <f t="array" ref="R97">_xlfn.LET(_xlpm.y, P97:P1095, _xlpm.x, O97:O1095, _xlpm.keep, ISNUMBER(_xlpm.y)*ISNUMBER(_xlpm.x), INTERCEPT(_xlfn._xlws.FILTER(_xlpm.y, _xlpm.keep), _xlfn._xlws.FILTER(_xlpm.x, _xlpm.keep)))</f>
        <v>-1.0236258362813376E-2</v>
      </c>
      <c r="T97">
        <f t="shared" si="20"/>
        <v>-2.0191020834557372E-2</v>
      </c>
      <c r="U97">
        <f t="shared" si="21"/>
        <v>-0.20809652048400762</v>
      </c>
    </row>
    <row r="98" spans="1:21" x14ac:dyDescent="0.2">
      <c r="A98" s="10" t="s">
        <v>44</v>
      </c>
      <c r="B98" s="10">
        <v>535.41999999999996</v>
      </c>
      <c r="C98" s="10">
        <v>43.03</v>
      </c>
      <c r="D98">
        <f t="shared" si="11"/>
        <v>1.4358528693141039</v>
      </c>
      <c r="E98">
        <f>IF(ROW()&lt;ROW($D$2)+59, NA(), AVERAGE(D98:INDEX($D:$D,ROW()+59)))</f>
        <v>-0.51227740641930786</v>
      </c>
      <c r="F98">
        <f>IF(ROW()&lt;ROW($D$2)+59, NA(), _xlfn.STDEV.S(D98:INDEX($D:$D,ROW()+59)))</f>
        <v>1.6085259289297722</v>
      </c>
      <c r="G98">
        <f t="shared" si="12"/>
        <v>1.2111276795081534</v>
      </c>
      <c r="J98">
        <f t="shared" si="13"/>
        <v>-1.3849398176579613</v>
      </c>
      <c r="K98">
        <f t="shared" si="14"/>
        <v>1.6901983083911714</v>
      </c>
      <c r="L98">
        <f t="shared" si="15"/>
        <v>1.6689122648910109</v>
      </c>
      <c r="M98">
        <f t="shared" si="16"/>
        <v>2.7047744514402368</v>
      </c>
      <c r="N98">
        <f t="shared" si="17"/>
        <v>-3.729329264278852</v>
      </c>
      <c r="O98">
        <f t="shared" si="18"/>
        <v>1.4738128704296898</v>
      </c>
      <c r="P98">
        <f t="shared" si="19"/>
        <v>-3.796000111558584E-2</v>
      </c>
      <c r="Q98" cm="1">
        <f t="array" ref="Q98">_xlfn.LET(_xlpm.y, P98:P1096, _xlpm.x, O98:O1096, _xlpm.keep, ISNUMBER(_xlpm.y)*ISNUMBER(_xlpm.x), SLOPE(_xlfn._xlws.FILTER(_xlpm.y, _xlpm.keep), _xlfn._xlws.FILTER(_xlpm.x, _xlpm.keep)))</f>
        <v>-2.519442802468386E-2</v>
      </c>
      <c r="R98" cm="1">
        <f t="array" ref="R98">_xlfn.LET(_xlpm.y, P98:P1096, _xlpm.x, O98:O1096, _xlpm.keep, ISNUMBER(_xlpm.y)*ISNUMBER(_xlpm.x), INTERCEPT(_xlfn._xlws.FILTER(_xlpm.y, _xlpm.keep), _xlfn._xlws.FILTER(_xlpm.x, _xlpm.keep)))</f>
        <v>-8.4494701530724494E-3</v>
      </c>
      <c r="T98">
        <f t="shared" si="20"/>
        <v>-2.1024524013070089E-2</v>
      </c>
      <c r="U98">
        <f t="shared" si="21"/>
        <v>-1.693547710251575E-2</v>
      </c>
    </row>
    <row r="99" spans="1:21" x14ac:dyDescent="0.2">
      <c r="A99" s="10" t="s">
        <v>45</v>
      </c>
      <c r="B99" s="10">
        <v>527.25</v>
      </c>
      <c r="C99" s="10">
        <v>42.54</v>
      </c>
      <c r="D99">
        <f t="shared" si="11"/>
        <v>1.4738128704296898</v>
      </c>
      <c r="E99">
        <f>IF(ROW()&lt;ROW($D$2)+59, NA(), AVERAGE(D99:INDEX($D:$D,ROW()+59)))</f>
        <v>-0.59548679456973974</v>
      </c>
      <c r="F99">
        <f>IF(ROW()&lt;ROW($D$2)+59, NA(), _xlfn.STDEV.S(D99:INDEX($D:$D,ROW()+59)))</f>
        <v>1.634956677200035</v>
      </c>
      <c r="G99">
        <f t="shared" si="12"/>
        <v>1.2656602427797867</v>
      </c>
      <c r="J99">
        <f t="shared" si="13"/>
        <v>-1.3903104456166095</v>
      </c>
      <c r="K99">
        <f t="shared" si="14"/>
        <v>1.682164703788521</v>
      </c>
      <c r="L99">
        <f t="shared" si="15"/>
        <v>1.7026414295792835</v>
      </c>
      <c r="M99">
        <f t="shared" si="16"/>
        <v>2.6744265598303301</v>
      </c>
      <c r="N99">
        <f t="shared" si="17"/>
        <v>-3.86540014896981</v>
      </c>
      <c r="O99">
        <f t="shared" si="18"/>
        <v>1.7078061647889697</v>
      </c>
      <c r="P99">
        <f t="shared" si="19"/>
        <v>-0.23399329435927996</v>
      </c>
      <c r="Q99" cm="1">
        <f t="array" ref="Q99">_xlfn.LET(_xlpm.y, P99:P1097, _xlpm.x, O99:O1097, _xlpm.keep, ISNUMBER(_xlpm.y)*ISNUMBER(_xlpm.x), SLOPE(_xlfn._xlws.FILTER(_xlpm.y, _xlpm.keep), _xlfn._xlws.FILTER(_xlpm.x, _xlpm.keep)))</f>
        <v>-2.5226528096367013E-2</v>
      </c>
      <c r="R99" cm="1">
        <f t="array" ref="R99">_xlfn.LET(_xlpm.y, P99:P1097, _xlpm.x, O99:O1097, _xlpm.keep, ISNUMBER(_xlpm.y)*ISNUMBER(_xlpm.x), INTERCEPT(_xlfn._xlws.FILTER(_xlpm.y, _xlpm.keep), _xlfn._xlws.FILTER(_xlpm.x, _xlpm.keep)))</f>
        <v>-8.5264497214679134E-3</v>
      </c>
      <c r="T99">
        <f t="shared" si="20"/>
        <v>-2.6162409915793154E-2</v>
      </c>
      <c r="U99">
        <f t="shared" si="21"/>
        <v>-0.2078308844434868</v>
      </c>
    </row>
    <row r="100" spans="1:21" x14ac:dyDescent="0.2">
      <c r="A100" s="10" t="s">
        <v>46</v>
      </c>
      <c r="B100" s="10">
        <v>513.88</v>
      </c>
      <c r="C100" s="10">
        <v>41.91</v>
      </c>
      <c r="D100">
        <f t="shared" si="11"/>
        <v>1.7078061647889697</v>
      </c>
      <c r="E100">
        <f>IF(ROW()&lt;ROW($D$2)+59, NA(), AVERAGE(D100:INDEX($D:$D,ROW()+59)))</f>
        <v>-0.67559130556535396</v>
      </c>
      <c r="F100">
        <f>IF(ROW()&lt;ROW($D$2)+59, NA(), _xlfn.STDEV.S(D100:INDEX($D:$D,ROW()+59)))</f>
        <v>1.6495295785722204</v>
      </c>
      <c r="G100">
        <f t="shared" si="12"/>
        <v>1.4448952606338323</v>
      </c>
      <c r="J100">
        <f t="shared" si="13"/>
        <v>-1.3967001319260508</v>
      </c>
      <c r="K100">
        <f t="shared" si="14"/>
        <v>1.6726231450098052</v>
      </c>
      <c r="L100">
        <f t="shared" si="15"/>
        <v>1.8560703921724226</v>
      </c>
      <c r="M100">
        <f t="shared" si="16"/>
        <v>2.623467851579087</v>
      </c>
      <c r="N100">
        <f t="shared" si="17"/>
        <v>-3.9746504627097945</v>
      </c>
      <c r="O100">
        <f t="shared" si="18"/>
        <v>0.90809517164598219</v>
      </c>
      <c r="P100">
        <f t="shared" si="19"/>
        <v>0.79971099314298755</v>
      </c>
      <c r="Q100" cm="1">
        <f t="array" ref="Q100">_xlfn.LET(_xlpm.y, P100:P1098, _xlpm.x, O100:O1098, _xlpm.keep, ISNUMBER(_xlpm.y)*ISNUMBER(_xlpm.x), SLOPE(_xlfn._xlws.FILTER(_xlpm.y, _xlpm.keep), _xlfn._xlws.FILTER(_xlpm.x, _xlpm.keep)))</f>
        <v>-2.4365041042625702E-2</v>
      </c>
      <c r="R100" cm="1">
        <f t="array" ref="R100">_xlfn.LET(_xlpm.y, P100:P1098, _xlpm.x, O100:O1098, _xlpm.keep, ISNUMBER(_xlpm.y)*ISNUMBER(_xlpm.x), INTERCEPT(_xlfn._xlws.FILTER(_xlpm.y, _xlpm.keep), _xlfn._xlws.FILTER(_xlpm.x, _xlpm.keep)))</f>
        <v>-6.5829812952798925E-3</v>
      </c>
      <c r="T100">
        <f t="shared" si="20"/>
        <v>-8.6028304877894847E-3</v>
      </c>
      <c r="U100">
        <f t="shared" si="21"/>
        <v>0.80831382363077708</v>
      </c>
    </row>
    <row r="101" spans="1:21" x14ac:dyDescent="0.2">
      <c r="A101" s="10" t="s">
        <v>47</v>
      </c>
      <c r="B101" s="10">
        <v>526.41</v>
      </c>
      <c r="C101" s="10">
        <v>41.92</v>
      </c>
      <c r="D101">
        <f t="shared" si="11"/>
        <v>0.90809517164598219</v>
      </c>
      <c r="E101">
        <f>IF(ROW()&lt;ROW($D$2)+59, NA(), AVERAGE(D101:INDEX($D:$D,ROW()+59)))</f>
        <v>-0.76617948448610307</v>
      </c>
      <c r="F101">
        <f>IF(ROW()&lt;ROW($D$2)+59, NA(), _xlfn.STDEV.S(D101:INDEX($D:$D,ROW()+59)))</f>
        <v>1.665589008217879</v>
      </c>
      <c r="G101">
        <f t="shared" si="12"/>
        <v>1.0052147605870068</v>
      </c>
      <c r="J101">
        <f t="shared" si="13"/>
        <v>-1.4048141320004233</v>
      </c>
      <c r="K101">
        <f t="shared" si="14"/>
        <v>1.6597485759890074</v>
      </c>
      <c r="L101">
        <f t="shared" si="15"/>
        <v>1.3935299220053217</v>
      </c>
      <c r="M101">
        <f t="shared" si="16"/>
        <v>2.5649985319496551</v>
      </c>
      <c r="N101">
        <f t="shared" si="17"/>
        <v>-4.097357500921861</v>
      </c>
      <c r="O101">
        <f t="shared" si="18"/>
        <v>0.6365615120176713</v>
      </c>
      <c r="P101">
        <f t="shared" si="19"/>
        <v>0.27153365962831089</v>
      </c>
      <c r="Q101" cm="1">
        <f t="array" ref="Q101">_xlfn.LET(_xlpm.y, P101:P1099, _xlpm.x, O101:O1099, _xlpm.keep, ISNUMBER(_xlpm.y)*ISNUMBER(_xlpm.x), SLOPE(_xlfn._xlws.FILTER(_xlpm.y, _xlpm.keep), _xlfn._xlws.FILTER(_xlpm.x, _xlpm.keep)))</f>
        <v>-2.7094560084839608E-2</v>
      </c>
      <c r="R101" cm="1">
        <f t="array" ref="R101">_xlfn.LET(_xlpm.y, P101:P1099, _xlpm.x, O101:O1099, _xlpm.keep, ISNUMBER(_xlpm.y)*ISNUMBER(_xlpm.x), INTERCEPT(_xlfn._xlws.FILTER(_xlpm.y, _xlpm.keep), _xlfn._xlws.FILTER(_xlpm.x, _xlpm.keep)))</f>
        <v>-1.4457129249076817E-2</v>
      </c>
      <c r="T101">
        <f t="shared" si="20"/>
        <v>-2.6406555214547114E-3</v>
      </c>
      <c r="U101">
        <f t="shared" si="21"/>
        <v>0.27417431514976559</v>
      </c>
    </row>
    <row r="102" spans="1:21" x14ac:dyDescent="0.2">
      <c r="A102" s="10" t="s">
        <v>48</v>
      </c>
      <c r="B102" s="10">
        <v>525.66</v>
      </c>
      <c r="C102" s="10">
        <v>41.6</v>
      </c>
      <c r="D102">
        <f t="shared" si="11"/>
        <v>0.6365615120176713</v>
      </c>
      <c r="E102">
        <f>IF(ROW()&lt;ROW($D$2)+59, NA(), AVERAGE(D102:INDEX($D:$D,ROW()+59)))</f>
        <v>-0.84154084492935144</v>
      </c>
      <c r="F102">
        <f>IF(ROW()&lt;ROW($D$2)+59, NA(), _xlfn.STDEV.S(D102:INDEX($D:$D,ROW()+59)))</f>
        <v>1.6906562193314341</v>
      </c>
      <c r="G102">
        <f t="shared" si="12"/>
        <v>0.87427730134961135</v>
      </c>
      <c r="J102">
        <f t="shared" si="13"/>
        <v>-1.4050073968489973</v>
      </c>
      <c r="K102">
        <f t="shared" si="14"/>
        <v>1.6594783206922854</v>
      </c>
      <c r="L102">
        <f t="shared" si="15"/>
        <v>1.2302474117377964</v>
      </c>
      <c r="M102">
        <f t="shared" si="16"/>
        <v>2.5397715937335166</v>
      </c>
      <c r="N102">
        <f t="shared" si="17"/>
        <v>-4.2228532835922197</v>
      </c>
      <c r="O102">
        <f t="shared" si="18"/>
        <v>0.35433115542877403</v>
      </c>
      <c r="P102">
        <f t="shared" si="19"/>
        <v>0.28223035658889728</v>
      </c>
      <c r="Q102" cm="1">
        <f t="array" ref="Q102">_xlfn.LET(_xlpm.y, P102:P1100, _xlpm.x, O102:O1100, _xlpm.keep, ISNUMBER(_xlpm.y)*ISNUMBER(_xlpm.x), SLOPE(_xlfn._xlws.FILTER(_xlpm.y, _xlpm.keep), _xlfn._xlws.FILTER(_xlpm.x, _xlpm.keep)))</f>
        <v>-2.7950808005774871E-2</v>
      </c>
      <c r="R102" cm="1">
        <f t="array" ref="R102">_xlfn.LET(_xlpm.y, P102:P1100, _xlpm.x, O102:O1100, _xlpm.keep, ISNUMBER(_xlpm.y)*ISNUMBER(_xlpm.x), INTERCEPT(_xlfn._xlws.FILTER(_xlpm.y, _xlpm.keep), _xlfn._xlws.FILTER(_xlpm.x, _xlpm.keep)))</f>
        <v>-1.7236434468676481E-2</v>
      </c>
      <c r="T102">
        <f t="shared" si="20"/>
        <v>3.5563911691744877E-3</v>
      </c>
      <c r="U102">
        <f t="shared" si="21"/>
        <v>0.27867396541972278</v>
      </c>
    </row>
    <row r="103" spans="1:21" x14ac:dyDescent="0.2">
      <c r="A103" s="10" t="s">
        <v>49</v>
      </c>
      <c r="B103" s="10">
        <v>537.61</v>
      </c>
      <c r="C103" s="10">
        <v>42.09</v>
      </c>
      <c r="D103">
        <f t="shared" si="11"/>
        <v>0.35433115542877403</v>
      </c>
      <c r="E103">
        <f>IF(ROW()&lt;ROW($D$2)+59, NA(), AVERAGE(D103:INDEX($D:$D,ROW()+59)))</f>
        <v>-0.90922551340412749</v>
      </c>
      <c r="F103">
        <f>IF(ROW()&lt;ROW($D$2)+59, NA(), _xlfn.STDEV.S(D103:INDEX($D:$D,ROW()+59)))</f>
        <v>1.7116396306744313</v>
      </c>
      <c r="G103">
        <f t="shared" si="12"/>
        <v>0.73821419309801017</v>
      </c>
      <c r="J103">
        <f t="shared" si="13"/>
        <v>-1.403558165580459</v>
      </c>
      <c r="K103">
        <f t="shared" si="14"/>
        <v>1.6613510967107807</v>
      </c>
      <c r="L103">
        <f t="shared" si="15"/>
        <v>1.0581082616971109</v>
      </c>
      <c r="M103">
        <f t="shared" si="16"/>
        <v>2.5140537479447351</v>
      </c>
      <c r="N103">
        <f t="shared" si="17"/>
        <v>-4.3325047747529899</v>
      </c>
      <c r="O103">
        <f t="shared" si="18"/>
        <v>0.29675225681377526</v>
      </c>
      <c r="P103">
        <f t="shared" si="19"/>
        <v>5.7578898614998764E-2</v>
      </c>
      <c r="Q103" cm="1">
        <f t="array" ref="Q103">_xlfn.LET(_xlpm.y, P103:P1101, _xlpm.x, O103:O1101, _xlpm.keep, ISNUMBER(_xlpm.y)*ISNUMBER(_xlpm.x), SLOPE(_xlfn._xlws.FILTER(_xlpm.y, _xlpm.keep), _xlfn._xlws.FILTER(_xlpm.x, _xlpm.keep)))</f>
        <v>-2.8669165871476478E-2</v>
      </c>
      <c r="R103" cm="1">
        <f t="array" ref="R103">_xlfn.LET(_xlpm.y, P103:P1101, _xlpm.x, O103:O1101, _xlpm.keep, ISNUMBER(_xlpm.y)*ISNUMBER(_xlpm.x), INTERCEPT(_xlfn._xlws.FILTER(_xlpm.y, _xlpm.keep), _xlfn._xlws.FILTER(_xlpm.x, _xlpm.keep)))</f>
        <v>-1.9954417005017031E-2</v>
      </c>
      <c r="T103">
        <f t="shared" si="20"/>
        <v>4.8206744568574725E-3</v>
      </c>
      <c r="U103">
        <f t="shared" si="21"/>
        <v>5.2758224158141291E-2</v>
      </c>
    </row>
    <row r="104" spans="1:21" x14ac:dyDescent="0.2">
      <c r="A104" s="10" t="s">
        <v>50</v>
      </c>
      <c r="B104" s="10">
        <v>539.12</v>
      </c>
      <c r="C104" s="10">
        <v>42.13</v>
      </c>
      <c r="D104">
        <f t="shared" si="11"/>
        <v>0.29675225681377526</v>
      </c>
      <c r="E104">
        <f>IF(ROW()&lt;ROW($D$2)+59, NA(), AVERAGE(D104:INDEX($D:$D,ROW()+59)))</f>
        <v>-0.97381498967279667</v>
      </c>
      <c r="F104">
        <f>IF(ROW()&lt;ROW($D$2)+59, NA(), _xlfn.STDEV.S(D104:INDEX($D:$D,ROW()+59)))</f>
        <v>1.73609527412465</v>
      </c>
      <c r="G104">
        <f t="shared" si="12"/>
        <v>0.7318534100193318</v>
      </c>
      <c r="J104">
        <f t="shared" si="13"/>
        <v>-1.3990906209571821</v>
      </c>
      <c r="K104">
        <f t="shared" si="14"/>
        <v>1.6668297543076935</v>
      </c>
      <c r="L104">
        <f t="shared" si="15"/>
        <v>1.0174061708391533</v>
      </c>
      <c r="M104">
        <f t="shared" si="16"/>
        <v>2.4983755585765035</v>
      </c>
      <c r="N104">
        <f t="shared" si="17"/>
        <v>-4.4460055379220966</v>
      </c>
      <c r="O104">
        <f t="shared" si="18"/>
        <v>0.25149311431422916</v>
      </c>
      <c r="P104">
        <f t="shared" si="19"/>
        <v>4.5259142499546101E-2</v>
      </c>
      <c r="Q104" cm="1">
        <f t="array" ref="Q104">_xlfn.LET(_xlpm.y, P104:P1102, _xlpm.x, O104:O1102, _xlpm.keep, ISNUMBER(_xlpm.y)*ISNUMBER(_xlpm.x), SLOPE(_xlfn._xlws.FILTER(_xlpm.y, _xlpm.keep), _xlfn._xlws.FILTER(_xlpm.x, _xlpm.keep)))</f>
        <v>-2.8861530114280221E-2</v>
      </c>
      <c r="R104" cm="1">
        <f t="array" ref="R104">_xlfn.LET(_xlpm.y, P104:P1102, _xlpm.x, O104:O1102, _xlpm.keep, ISNUMBER(_xlpm.y)*ISNUMBER(_xlpm.x), INTERCEPT(_xlfn._xlws.FILTER(_xlpm.y, _xlpm.keep), _xlfn._xlws.FILTER(_xlpm.x, _xlpm.keep)))</f>
        <v>-2.0709149915457727E-2</v>
      </c>
      <c r="T104">
        <f t="shared" si="20"/>
        <v>5.8144478504689552E-3</v>
      </c>
      <c r="U104">
        <f t="shared" si="21"/>
        <v>3.9444694649077149E-2</v>
      </c>
    </row>
    <row r="105" spans="1:21" x14ac:dyDescent="0.2">
      <c r="A105" s="9">
        <v>45965</v>
      </c>
      <c r="B105" s="10">
        <v>533.94000000000005</v>
      </c>
      <c r="C105" s="10">
        <v>41.75</v>
      </c>
      <c r="D105">
        <f t="shared" si="11"/>
        <v>0.25149311431422916</v>
      </c>
      <c r="E105">
        <f>IF(ROW()&lt;ROW($D$2)+59, NA(), AVERAGE(D105:INDEX($D:$D,ROW()+59)))</f>
        <v>-1.0365472607021533</v>
      </c>
      <c r="F105">
        <f>IF(ROW()&lt;ROW($D$2)+59, NA(), _xlfn.STDEV.S(D105:INDEX($D:$D,ROW()+59)))</f>
        <v>1.7572802989626659</v>
      </c>
      <c r="G105">
        <f t="shared" si="12"/>
        <v>0.73297377531445673</v>
      </c>
      <c r="J105">
        <f t="shared" si="13"/>
        <v>-1.3919935598094113</v>
      </c>
      <c r="K105">
        <f t="shared" si="14"/>
        <v>1.6758994306341268</v>
      </c>
      <c r="L105">
        <f t="shared" si="15"/>
        <v>0.98065948593453367</v>
      </c>
      <c r="M105">
        <f t="shared" si="16"/>
        <v>2.4780133372231785</v>
      </c>
      <c r="N105">
        <f t="shared" si="17"/>
        <v>-4.5511078586274856</v>
      </c>
      <c r="O105">
        <f t="shared" si="18"/>
        <v>-0.41364695784710648</v>
      </c>
      <c r="P105">
        <f t="shared" si="19"/>
        <v>0.66514007216133564</v>
      </c>
      <c r="Q105" cm="1">
        <f t="array" ref="Q105">_xlfn.LET(_xlpm.y, P105:P1103, _xlpm.x, O105:O1103, _xlpm.keep, ISNUMBER(_xlpm.y)*ISNUMBER(_xlpm.x), SLOPE(_xlfn._xlws.FILTER(_xlpm.y, _xlpm.keep), _xlfn._xlws.FILTER(_xlpm.x, _xlpm.keep)))</f>
        <v>-2.9020529147840549E-2</v>
      </c>
      <c r="R105" cm="1">
        <f t="array" ref="R105">_xlfn.LET(_xlpm.y, P105:P1103, _xlpm.x, O105:O1103, _xlpm.keep, ISNUMBER(_xlpm.y)*ISNUMBER(_xlpm.x), INTERCEPT(_xlfn._xlws.FILTER(_xlpm.y, _xlpm.keep), _xlfn._xlws.FILTER(_xlpm.x, _xlpm.keep)))</f>
        <v>-2.1351841598065177E-2</v>
      </c>
      <c r="T105">
        <f t="shared" si="20"/>
        <v>2.0419198851780711E-2</v>
      </c>
      <c r="U105">
        <f t="shared" si="21"/>
        <v>0.64472087330955496</v>
      </c>
    </row>
    <row r="106" spans="1:21" x14ac:dyDescent="0.2">
      <c r="A106" s="9">
        <v>45934</v>
      </c>
      <c r="B106" s="10">
        <v>524.58000000000004</v>
      </c>
      <c r="C106" s="10">
        <v>40.479999999999997</v>
      </c>
      <c r="D106">
        <f t="shared" si="11"/>
        <v>-0.41364695784710648</v>
      </c>
      <c r="E106">
        <f>IF(ROW()&lt;ROW($D$2)+59, NA(), AVERAGE(D106:INDEX($D:$D,ROW()+59)))</f>
        <v>-1.0989196933126</v>
      </c>
      <c r="F106">
        <f>IF(ROW()&lt;ROW($D$2)+59, NA(), _xlfn.STDEV.S(D106:INDEX($D:$D,ROW()+59)))</f>
        <v>1.7770913082685011</v>
      </c>
      <c r="G106">
        <f t="shared" si="12"/>
        <v>0.38561481465642028</v>
      </c>
      <c r="J106">
        <f t="shared" si="13"/>
        <v>-1.387063065780449</v>
      </c>
      <c r="K106">
        <f t="shared" si="14"/>
        <v>1.6816357111119704</v>
      </c>
      <c r="L106">
        <f t="shared" si="15"/>
        <v>0.57885075911576456</v>
      </c>
      <c r="M106">
        <f t="shared" si="16"/>
        <v>2.4552629232244021</v>
      </c>
      <c r="N106">
        <f t="shared" si="17"/>
        <v>-4.6531023098496025</v>
      </c>
      <c r="O106">
        <f t="shared" si="18"/>
        <v>-1.2571547212276073</v>
      </c>
      <c r="P106">
        <f t="shared" si="19"/>
        <v>0.84350776338050082</v>
      </c>
      <c r="Q106" cm="1">
        <f t="array" ref="Q106">_xlfn.LET(_xlpm.y, P106:P1104, _xlpm.x, O106:O1104, _xlpm.keep, ISNUMBER(_xlpm.y)*ISNUMBER(_xlpm.x), SLOPE(_xlfn._xlws.FILTER(_xlpm.y, _xlpm.keep), _xlfn._xlws.FILTER(_xlpm.x, _xlpm.keep)))</f>
        <v>-2.9650325770334111E-2</v>
      </c>
      <c r="R106" cm="1">
        <f t="array" ref="R106">_xlfn.LET(_xlpm.y, P106:P1104, _xlpm.x, O106:O1104, _xlpm.keep, ISNUMBER(_xlpm.y)*ISNUMBER(_xlpm.x), INTERCEPT(_xlfn._xlws.FILTER(_xlpm.y, _xlpm.keep), _xlfn._xlws.FILTER(_xlpm.x, _xlpm.keep)))</f>
        <v>-2.6546322888888179E-2</v>
      </c>
      <c r="T106">
        <f t="shared" si="20"/>
        <v>3.8940441771057835E-2</v>
      </c>
      <c r="U106">
        <f t="shared" si="21"/>
        <v>0.804567321609443</v>
      </c>
    </row>
    <row r="107" spans="1:21" x14ac:dyDescent="0.2">
      <c r="A107" s="9">
        <v>45904</v>
      </c>
      <c r="B107" s="10">
        <v>548.62</v>
      </c>
      <c r="C107" s="10">
        <v>41.19</v>
      </c>
      <c r="D107">
        <f t="shared" si="11"/>
        <v>-1.2571547212276073</v>
      </c>
      <c r="E107">
        <f>IF(ROW()&lt;ROW($D$2)+59, NA(), AVERAGE(D107:INDEX($D:$D,ROW()+59)))</f>
        <v>-1.147800712619554</v>
      </c>
      <c r="F107">
        <f>IF(ROW()&lt;ROW($D$2)+59, NA(), _xlfn.STDEV.S(D107:INDEX($D:$D,ROW()+59)))</f>
        <v>1.7981339258939142</v>
      </c>
      <c r="G107">
        <f t="shared" si="12"/>
        <v>-6.0815274676322952E-2</v>
      </c>
      <c r="J107">
        <f t="shared" si="13"/>
        <v>-1.3759794787388246</v>
      </c>
      <c r="K107">
        <f t="shared" si="14"/>
        <v>1.6924536579094751</v>
      </c>
      <c r="L107">
        <f t="shared" si="15"/>
        <v>7.0208573780383518E-2</v>
      </c>
      <c r="M107">
        <f t="shared" si="16"/>
        <v>2.4484671391682742</v>
      </c>
      <c r="N107">
        <f t="shared" si="17"/>
        <v>-4.7440685644073826</v>
      </c>
      <c r="O107">
        <f t="shared" si="18"/>
        <v>-0.55777473858786664</v>
      </c>
      <c r="P107">
        <f t="shared" si="19"/>
        <v>-0.69937998263974066</v>
      </c>
      <c r="Q107" cm="1">
        <f t="array" ref="Q107">_xlfn.LET(_xlpm.y, P107:P1105, _xlpm.x, O107:O1105, _xlpm.keep, ISNUMBER(_xlpm.y)*ISNUMBER(_xlpm.x), SLOPE(_xlfn._xlws.FILTER(_xlpm.y, _xlpm.keep), _xlfn._xlws.FILTER(_xlpm.x, _xlpm.keep)))</f>
        <v>-2.9109316725315533E-2</v>
      </c>
      <c r="R107" cm="1">
        <f t="array" ref="R107">_xlfn.LET(_xlpm.y, P107:P1105, _xlpm.x, O107:O1105, _xlpm.keep, ISNUMBER(_xlpm.y)*ISNUMBER(_xlpm.x), INTERCEPT(_xlfn._xlws.FILTER(_xlpm.y, _xlpm.keep), _xlfn._xlws.FILTER(_xlpm.x, _xlpm.keep)))</f>
        <v>-3.1797230222650769E-2</v>
      </c>
      <c r="T107">
        <f t="shared" si="20"/>
        <v>2.3583871133891966E-2</v>
      </c>
      <c r="U107">
        <f t="shared" si="21"/>
        <v>-0.72296385377363259</v>
      </c>
    </row>
    <row r="108" spans="1:21" x14ac:dyDescent="0.2">
      <c r="A108" s="9">
        <v>45873</v>
      </c>
      <c r="B108" s="10">
        <v>496.48</v>
      </c>
      <c r="C108" s="10">
        <v>38.520000000000003</v>
      </c>
      <c r="D108">
        <f t="shared" si="11"/>
        <v>-0.55777473858786664</v>
      </c>
      <c r="E108">
        <f>IF(ROW()&lt;ROW($D$2)+59, NA(), AVERAGE(D108:INDEX($D:$D,ROW()+59)))</f>
        <v>-1.1894283120413363</v>
      </c>
      <c r="F108">
        <f>IF(ROW()&lt;ROW($D$2)+59, NA(), _xlfn.STDEV.S(D108:INDEX($D:$D,ROW()+59)))</f>
        <v>1.8293484187530618</v>
      </c>
      <c r="G108">
        <f t="shared" si="12"/>
        <v>0.34528882905970609</v>
      </c>
      <c r="J108">
        <f t="shared" si="13"/>
        <v>-1.3594262694719557</v>
      </c>
      <c r="K108">
        <f t="shared" si="14"/>
        <v>1.7033048325049143</v>
      </c>
      <c r="L108">
        <f t="shared" si="15"/>
        <v>0.47064478159506201</v>
      </c>
      <c r="M108">
        <f t="shared" si="16"/>
        <v>2.4692685254647873</v>
      </c>
      <c r="N108">
        <f t="shared" si="17"/>
        <v>-4.8481251495474602</v>
      </c>
      <c r="O108">
        <f t="shared" si="18"/>
        <v>-0.51828685716964173</v>
      </c>
      <c r="P108">
        <f t="shared" si="19"/>
        <v>-3.9487881418224902E-2</v>
      </c>
      <c r="Q108" cm="1">
        <f t="array" ref="Q108">_xlfn.LET(_xlpm.y, P108:P1106, _xlpm.x, O108:O1106, _xlpm.keep, ISNUMBER(_xlpm.y)*ISNUMBER(_xlpm.x), SLOPE(_xlfn._xlws.FILTER(_xlpm.y, _xlpm.keep), _xlfn._xlws.FILTER(_xlpm.x, _xlpm.keep)))</f>
        <v>-2.8654978300583164E-2</v>
      </c>
      <c r="R108" cm="1">
        <f t="array" ref="R108">_xlfn.LET(_xlpm.y, P108:P1106, _xlpm.x, O108:O1106, _xlpm.keep, ISNUMBER(_xlpm.y)*ISNUMBER(_xlpm.x), INTERCEPT(_xlfn._xlws.FILTER(_xlpm.y, _xlpm.keep), _xlfn._xlws.FILTER(_xlpm.x, _xlpm.keep)))</f>
        <v>-2.663386044846203E-2</v>
      </c>
      <c r="T108">
        <f t="shared" si="20"/>
        <v>2.2716819666358953E-2</v>
      </c>
      <c r="U108">
        <f t="shared" si="21"/>
        <v>-6.2204701084583855E-2</v>
      </c>
    </row>
    <row r="109" spans="1:21" x14ac:dyDescent="0.2">
      <c r="A109" s="9">
        <v>45842</v>
      </c>
      <c r="B109" s="10">
        <v>504.38</v>
      </c>
      <c r="C109" s="10">
        <v>39.07</v>
      </c>
      <c r="D109">
        <f t="shared" si="11"/>
        <v>-0.51828685716964173</v>
      </c>
      <c r="E109">
        <f>IF(ROW()&lt;ROW($D$2)+59, NA(), AVERAGE(D109:INDEX($D:$D,ROW()+59)))</f>
        <v>-1.237076251033014</v>
      </c>
      <c r="F109">
        <f>IF(ROW()&lt;ROW($D$2)+59, NA(), _xlfn.STDEV.S(D109:INDEX($D:$D,ROW()+59)))</f>
        <v>1.8497353820909879</v>
      </c>
      <c r="G109">
        <f t="shared" si="12"/>
        <v>0.38859039018372155</v>
      </c>
      <c r="J109">
        <f t="shared" si="13"/>
        <v>-1.342979417674723</v>
      </c>
      <c r="K109">
        <f t="shared" si="14"/>
        <v>1.7205516856568137</v>
      </c>
      <c r="L109">
        <f t="shared" si="15"/>
        <v>0.47931867864246003</v>
      </c>
      <c r="M109">
        <f t="shared" si="16"/>
        <v>2.4623945131489617</v>
      </c>
      <c r="N109">
        <f t="shared" si="17"/>
        <v>-4.9365470152149893</v>
      </c>
      <c r="O109">
        <f t="shared" si="18"/>
        <v>0.93355353438433042</v>
      </c>
      <c r="P109">
        <f t="shared" si="19"/>
        <v>-1.4518403915539722</v>
      </c>
      <c r="Q109" cm="1">
        <f t="array" ref="Q109">_xlfn.LET(_xlpm.y, P109:P1107, _xlpm.x, O109:O1107, _xlpm.keep, ISNUMBER(_xlpm.y)*ISNUMBER(_xlpm.x), SLOPE(_xlfn._xlws.FILTER(_xlpm.y, _xlpm.keep), _xlfn._xlws.FILTER(_xlpm.x, _xlpm.keep)))</f>
        <v>-2.8634372663600877E-2</v>
      </c>
      <c r="R109" cm="1">
        <f t="array" ref="R109">_xlfn.LET(_xlpm.y, P109:P1107, _xlpm.x, O109:O1107, _xlpm.keep, ISNUMBER(_xlpm.y)*ISNUMBER(_xlpm.x), INTERCEPT(_xlfn._xlws.FILTER(_xlpm.y, _xlpm.keep), _xlfn._xlws.FILTER(_xlpm.x, _xlpm.keep)))</f>
        <v>-2.6421254209995006E-2</v>
      </c>
      <c r="T109">
        <f t="shared" si="20"/>
        <v>-9.1618301094578379E-3</v>
      </c>
      <c r="U109">
        <f t="shared" si="21"/>
        <v>-1.4426785614445143</v>
      </c>
    </row>
    <row r="110" spans="1:21" x14ac:dyDescent="0.2">
      <c r="A110" s="9">
        <v>45751</v>
      </c>
      <c r="B110" s="10">
        <v>505.28</v>
      </c>
      <c r="C110" s="10">
        <v>40.58</v>
      </c>
      <c r="D110">
        <f t="shared" si="11"/>
        <v>0.93355353438433042</v>
      </c>
      <c r="E110">
        <f>IF(ROW()&lt;ROW($D$2)+59, NA(), AVERAGE(D110:INDEX($D:$D,ROW()+59)))</f>
        <v>-1.2832422561226664</v>
      </c>
      <c r="F110">
        <f>IF(ROW()&lt;ROW($D$2)+59, NA(), _xlfn.STDEV.S(D110:INDEX($D:$D,ROW()+59)))</f>
        <v>1.8659868291892618</v>
      </c>
      <c r="G110">
        <f t="shared" si="12"/>
        <v>1.1880018421513487</v>
      </c>
      <c r="J110">
        <f t="shared" si="13"/>
        <v>-1.3227257376297332</v>
      </c>
      <c r="K110">
        <f t="shared" si="14"/>
        <v>1.7444799602910777</v>
      </c>
      <c r="L110">
        <f t="shared" si="15"/>
        <v>1.2933821673925043</v>
      </c>
      <c r="M110">
        <f t="shared" si="16"/>
        <v>2.4487314022558575</v>
      </c>
      <c r="N110">
        <f t="shared" si="17"/>
        <v>-5.0152159145011899</v>
      </c>
      <c r="O110">
        <f t="shared" si="18"/>
        <v>1.2931369817464144</v>
      </c>
      <c r="P110">
        <f t="shared" si="19"/>
        <v>-0.35958344736208403</v>
      </c>
      <c r="Q110" cm="1">
        <f t="array" ref="Q110">_xlfn.LET(_xlpm.y, P110:P1108, _xlpm.x, O110:O1108, _xlpm.keep, ISNUMBER(_xlpm.y)*ISNUMBER(_xlpm.x), SLOPE(_xlfn._xlws.FILTER(_xlpm.y, _xlpm.keep), _xlfn._xlws.FILTER(_xlpm.x, _xlpm.keep)))</f>
        <v>-2.3724691957206636E-2</v>
      </c>
      <c r="R110" cm="1">
        <f t="array" ref="R110">_xlfn.LET(_xlpm.y, P110:P1108, _xlpm.x, O110:O1108, _xlpm.keep, ISNUMBER(_xlpm.y)*ISNUMBER(_xlpm.x), INTERCEPT(_xlfn._xlws.FILTER(_xlpm.y, _xlpm.keep), _xlfn._xlws.FILTER(_xlpm.x, _xlpm.keep)))</f>
        <v>-1.20133460459861E-2</v>
      </c>
      <c r="T110">
        <f t="shared" si="20"/>
        <v>-1.7057350064903706E-2</v>
      </c>
      <c r="U110">
        <f t="shared" si="21"/>
        <v>-0.34252609729718031</v>
      </c>
    </row>
    <row r="111" spans="1:21" x14ac:dyDescent="0.2">
      <c r="A111" s="9">
        <v>45720</v>
      </c>
      <c r="B111" s="10">
        <v>536.70000000000005</v>
      </c>
      <c r="C111" s="10">
        <v>42.97</v>
      </c>
      <c r="D111">
        <f t="shared" si="11"/>
        <v>1.2931369817464144</v>
      </c>
      <c r="E111">
        <f>IF(ROW()&lt;ROW($D$2)+59, NA(), AVERAGE(D111:INDEX($D:$D,ROW()+59)))</f>
        <v>-1.3493460221222258</v>
      </c>
      <c r="F111">
        <f>IF(ROW()&lt;ROW($D$2)+59, NA(), _xlfn.STDEV.S(D111:INDEX($D:$D,ROW()+59)))</f>
        <v>1.8563525555714879</v>
      </c>
      <c r="G111">
        <f t="shared" si="12"/>
        <v>1.4234812217850168</v>
      </c>
      <c r="J111">
        <f t="shared" si="13"/>
        <v>-1.3154628511334452</v>
      </c>
      <c r="K111">
        <f t="shared" si="14"/>
        <v>1.7557305853265008</v>
      </c>
      <c r="L111">
        <f t="shared" si="15"/>
        <v>1.4857631658759061</v>
      </c>
      <c r="M111">
        <f t="shared" si="16"/>
        <v>2.3633590890207499</v>
      </c>
      <c r="N111">
        <f t="shared" si="17"/>
        <v>-5.0620511332652018</v>
      </c>
      <c r="O111">
        <f t="shared" si="18"/>
        <v>0.42535886289261526</v>
      </c>
      <c r="P111">
        <f t="shared" si="19"/>
        <v>0.86777811885379919</v>
      </c>
      <c r="Q111" cm="1">
        <f t="array" ref="Q111">_xlfn.LET(_xlpm.y, P111:P1109, _xlpm.x, O111:O1109, _xlpm.keep, ISNUMBER(_xlpm.y)*ISNUMBER(_xlpm.x), SLOPE(_xlfn._xlws.FILTER(_xlpm.y, _xlpm.keep), _xlfn._xlws.FILTER(_xlpm.x, _xlpm.keep)))</f>
        <v>-2.2375462455464432E-2</v>
      </c>
      <c r="R111" cm="1">
        <f t="array" ref="R111">_xlfn.LET(_xlpm.y, P111:P1109, _xlpm.x, O111:O1109, _xlpm.keep, ISNUMBER(_xlpm.y)*ISNUMBER(_xlpm.x), INTERCEPT(_xlfn._xlws.FILTER(_xlpm.y, _xlpm.keep), _xlfn._xlws.FILTER(_xlpm.x, _xlpm.keep)))</f>
        <v>-8.4920525572312194E-3</v>
      </c>
      <c r="T111">
        <f t="shared" si="20"/>
        <v>1.9968069174955451E-3</v>
      </c>
      <c r="U111">
        <f t="shared" si="21"/>
        <v>0.86578131193630359</v>
      </c>
    </row>
    <row r="112" spans="1:21" x14ac:dyDescent="0.2">
      <c r="A112" s="9">
        <v>45692</v>
      </c>
      <c r="B112" s="10">
        <v>564.52</v>
      </c>
      <c r="C112" s="10">
        <v>43.9</v>
      </c>
      <c r="D112">
        <f t="shared" si="11"/>
        <v>0.42535886289261526</v>
      </c>
      <c r="E112">
        <f>IF(ROW()&lt;ROW($D$2)+59, NA(), AVERAGE(D112:INDEX($D:$D,ROW()+59)))</f>
        <v>-1.4236912560378523</v>
      </c>
      <c r="F112">
        <f>IF(ROW()&lt;ROW($D$2)+59, NA(), _xlfn.STDEV.S(D112:INDEX($D:$D,ROW()+59)))</f>
        <v>1.8379624802623706</v>
      </c>
      <c r="G112">
        <f t="shared" si="12"/>
        <v>1.006032570733715</v>
      </c>
      <c r="J112">
        <f t="shared" si="13"/>
        <v>-1.3124903934071237</v>
      </c>
      <c r="K112">
        <f t="shared" si="14"/>
        <v>1.7604795860312055</v>
      </c>
      <c r="L112">
        <f t="shared" si="15"/>
        <v>0.98714536089425275</v>
      </c>
      <c r="M112">
        <f t="shared" si="16"/>
        <v>2.2522337044868888</v>
      </c>
      <c r="N112">
        <f t="shared" si="17"/>
        <v>-5.0996162165625938</v>
      </c>
      <c r="O112">
        <f t="shared" si="18"/>
        <v>0.59476620731860663</v>
      </c>
      <c r="P112">
        <f t="shared" si="19"/>
        <v>-0.16940734442599137</v>
      </c>
      <c r="Q112" cm="1">
        <f t="array" ref="Q112">_xlfn.LET(_xlpm.y, P112:P1110, _xlpm.x, O112:O1110, _xlpm.keep, ISNUMBER(_xlpm.y)*ISNUMBER(_xlpm.x), SLOPE(_xlfn._xlws.FILTER(_xlpm.y, _xlpm.keep), _xlfn._xlws.FILTER(_xlpm.x, _xlpm.keep)))</f>
        <v>-2.4708925523206259E-2</v>
      </c>
      <c r="R112" cm="1">
        <f t="array" ref="R112">_xlfn.LET(_xlpm.y, P112:P1110, _xlpm.x, O112:O1110, _xlpm.keep, ISNUMBER(_xlpm.y)*ISNUMBER(_xlpm.x), INTERCEPT(_xlfn._xlws.FILTER(_xlpm.y, _xlpm.keep), _xlfn._xlws.FILTER(_xlpm.x, _xlpm.keep)))</f>
        <v>-1.7045014072305402E-2</v>
      </c>
      <c r="T112">
        <f t="shared" si="20"/>
        <v>-1.7229390227775209E-3</v>
      </c>
      <c r="U112">
        <f t="shared" si="21"/>
        <v>-0.16768440540321386</v>
      </c>
    </row>
    <row r="113" spans="1:21" x14ac:dyDescent="0.2">
      <c r="A113" s="9">
        <v>45661</v>
      </c>
      <c r="B113" s="10">
        <v>560.97</v>
      </c>
      <c r="C113" s="10">
        <v>43.84</v>
      </c>
      <c r="D113">
        <f t="shared" si="11"/>
        <v>0.59476620731860663</v>
      </c>
      <c r="E113">
        <f>IF(ROW()&lt;ROW($D$2)+59, NA(), AVERAGE(D113:INDEX($D:$D,ROW()+59)))</f>
        <v>-1.4824008497355277</v>
      </c>
      <c r="F113">
        <f>IF(ROW()&lt;ROW($D$2)+59, NA(), _xlfn.STDEV.S(D113:INDEX($D:$D,ROW()+59)))</f>
        <v>1.8341540835749812</v>
      </c>
      <c r="G113">
        <f t="shared" si="12"/>
        <v>1.1324932161672547</v>
      </c>
      <c r="J113">
        <f t="shared" si="13"/>
        <v>-1.2980652138984026</v>
      </c>
      <c r="K113">
        <f t="shared" si="14"/>
        <v>1.7818017758486648</v>
      </c>
      <c r="L113">
        <f t="shared" si="15"/>
        <v>1.0623131298179684</v>
      </c>
      <c r="M113">
        <f t="shared" si="16"/>
        <v>2.1859073174144346</v>
      </c>
      <c r="N113">
        <f t="shared" si="17"/>
        <v>-5.1507090168854903</v>
      </c>
      <c r="O113">
        <f t="shared" si="18"/>
        <v>0.5568686310349662</v>
      </c>
      <c r="P113">
        <f t="shared" si="19"/>
        <v>3.7897576283640433E-2</v>
      </c>
      <c r="Q113" cm="1">
        <f t="array" ref="Q113">_xlfn.LET(_xlpm.y, P113:P1111, _xlpm.x, O113:O1111, _xlpm.keep, ISNUMBER(_xlpm.y)*ISNUMBER(_xlpm.x), SLOPE(_xlfn._xlws.FILTER(_xlpm.y, _xlpm.keep), _xlfn._xlws.FILTER(_xlpm.x, _xlpm.keep)))</f>
        <v>-2.4296892243335422E-2</v>
      </c>
      <c r="R113" cm="1">
        <f t="array" ref="R113">_xlfn.LET(_xlpm.y, P113:P1111, _xlpm.x, O113:O1111, _xlpm.keep, ISNUMBER(_xlpm.y)*ISNUMBER(_xlpm.x), INTERCEPT(_xlfn._xlws.FILTER(_xlpm.y, _xlpm.keep), _xlfn._xlws.FILTER(_xlpm.x, _xlpm.keep)))</f>
        <v>-1.5656977084266971E-2</v>
      </c>
      <c r="T113">
        <f t="shared" si="20"/>
        <v>-8.9080653168091897E-4</v>
      </c>
      <c r="U113">
        <f t="shared" si="21"/>
        <v>3.8788382815321348E-2</v>
      </c>
    </row>
    <row r="114" spans="1:21" x14ac:dyDescent="0.2">
      <c r="A114" s="10" t="s">
        <v>51</v>
      </c>
      <c r="B114" s="10">
        <v>559.39</v>
      </c>
      <c r="C114" s="10">
        <v>43.7</v>
      </c>
      <c r="D114">
        <f t="shared" si="11"/>
        <v>0.5568686310349662</v>
      </c>
      <c r="E114">
        <f>IF(ROW()&lt;ROW($D$2)+59, NA(), AVERAGE(D114:INDEX($D:$D,ROW()+59)))</f>
        <v>-1.5425608114377027</v>
      </c>
      <c r="F114">
        <f>IF(ROW()&lt;ROW($D$2)+59, NA(), _xlfn.STDEV.S(D114:INDEX($D:$D,ROW()+59)))</f>
        <v>1.824037793128618</v>
      </c>
      <c r="G114">
        <f t="shared" si="12"/>
        <v>1.1509791356196051</v>
      </c>
      <c r="J114">
        <f t="shared" si="13"/>
        <v>-1.2724099372843873</v>
      </c>
      <c r="K114">
        <f t="shared" si="14"/>
        <v>1.830775555647344</v>
      </c>
      <c r="L114">
        <f t="shared" si="15"/>
        <v>0.99918232067094592</v>
      </c>
      <c r="M114">
        <f t="shared" si="16"/>
        <v>2.1055147748195333</v>
      </c>
      <c r="N114">
        <f t="shared" si="17"/>
        <v>-5.1906363976949388</v>
      </c>
      <c r="O114">
        <f t="shared" si="18"/>
        <v>0.86790789715016103</v>
      </c>
      <c r="P114">
        <f t="shared" si="19"/>
        <v>-0.31103926611519483</v>
      </c>
      <c r="Q114" cm="1">
        <f t="array" ref="Q114">_xlfn.LET(_xlpm.y, P114:P1112, _xlpm.x, O114:O1112, _xlpm.keep, ISNUMBER(_xlpm.y)*ISNUMBER(_xlpm.x), SLOPE(_xlfn._xlws.FILTER(_xlpm.y, _xlpm.keep), _xlfn._xlws.FILTER(_xlpm.x, _xlpm.keep)))</f>
        <v>-2.4495104535601844E-2</v>
      </c>
      <c r="R114" cm="1">
        <f t="array" ref="R114">_xlfn.LET(_xlpm.y, P114:P1112, _xlpm.x, O114:O1112, _xlpm.keep, ISNUMBER(_xlpm.y)*ISNUMBER(_xlpm.x), INTERCEPT(_xlfn._xlws.FILTER(_xlpm.y, _xlpm.keep), _xlfn._xlws.FILTER(_xlpm.x, _xlpm.keep)))</f>
        <v>-1.6336568697894457E-2</v>
      </c>
      <c r="T114">
        <f t="shared" si="20"/>
        <v>-7.7204221620880212E-3</v>
      </c>
      <c r="U114">
        <f t="shared" si="21"/>
        <v>-0.30331884395310682</v>
      </c>
    </row>
    <row r="115" spans="1:21" x14ac:dyDescent="0.2">
      <c r="A115" s="10" t="s">
        <v>52</v>
      </c>
      <c r="B115" s="10">
        <v>555.66</v>
      </c>
      <c r="C115" s="10">
        <v>43.77</v>
      </c>
      <c r="D115">
        <f t="shared" si="11"/>
        <v>0.86790789715016103</v>
      </c>
      <c r="E115">
        <f>IF(ROW()&lt;ROW($D$2)+59, NA(), AVERAGE(D115:INDEX($D:$D,ROW()+59)))</f>
        <v>-1.6026400697603769</v>
      </c>
      <c r="F115">
        <f>IF(ROW()&lt;ROW($D$2)+59, NA(), _xlfn.STDEV.S(D115:INDEX($D:$D,ROW()+59)))</f>
        <v>1.813048513807324</v>
      </c>
      <c r="G115">
        <f t="shared" si="12"/>
        <v>1.3626485712301728</v>
      </c>
      <c r="J115">
        <f t="shared" si="13"/>
        <v>-1.2524783546805121</v>
      </c>
      <c r="K115">
        <f t="shared" si="14"/>
        <v>1.8635838879060318</v>
      </c>
      <c r="L115">
        <f t="shared" si="15"/>
        <v>1.1378002705385002</v>
      </c>
      <c r="M115">
        <f t="shared" si="16"/>
        <v>2.0234569578542709</v>
      </c>
      <c r="N115">
        <f t="shared" si="17"/>
        <v>-5.2287370973750251</v>
      </c>
      <c r="O115">
        <f t="shared" si="18"/>
        <v>0.95992708775725077</v>
      </c>
      <c r="P115">
        <f t="shared" si="19"/>
        <v>-9.201919060708974E-2</v>
      </c>
      <c r="Q115" cm="1">
        <f t="array" ref="Q115">_xlfn.LET(_xlpm.y, P115:P1113, _xlpm.x, O115:O1113, _xlpm.keep, ISNUMBER(_xlpm.y)*ISNUMBER(_xlpm.x), SLOPE(_xlfn._xlws.FILTER(_xlpm.y, _xlpm.keep), _xlfn._xlws.FILTER(_xlpm.x, _xlpm.keep)))</f>
        <v>-2.3509642825451212E-2</v>
      </c>
      <c r="R115" cm="1">
        <f t="array" ref="R115">_xlfn.LET(_xlpm.y, P115:P1113, _xlpm.x, O115:O1113, _xlpm.keep, ISNUMBER(_xlpm.y)*ISNUMBER(_xlpm.x), INTERCEPT(_xlfn._xlws.FILTER(_xlpm.y, _xlpm.keep), _xlfn._xlws.FILTER(_xlpm.x, _xlpm.keep)))</f>
        <v>-1.3365482747304138E-2</v>
      </c>
      <c r="T115">
        <f t="shared" si="20"/>
        <v>-9.7409249439935029E-3</v>
      </c>
      <c r="U115">
        <f t="shared" si="21"/>
        <v>-8.2278265663096234E-2</v>
      </c>
    </row>
    <row r="116" spans="1:21" x14ac:dyDescent="0.2">
      <c r="A116" s="10" t="s">
        <v>53</v>
      </c>
      <c r="B116" s="10">
        <v>567.08000000000004</v>
      </c>
      <c r="C116" s="10">
        <v>44.6</v>
      </c>
      <c r="D116">
        <f t="shared" si="11"/>
        <v>0.95992708775725077</v>
      </c>
      <c r="E116">
        <f>IF(ROW()&lt;ROW($D$2)+59, NA(), AVERAGE(D116:INDEX($D:$D,ROW()+59)))</f>
        <v>-1.6678748262604255</v>
      </c>
      <c r="F116">
        <f>IF(ROW()&lt;ROW($D$2)+59, NA(), _xlfn.STDEV.S(D116:INDEX($D:$D,ROW()+59)))</f>
        <v>1.7929542353780386</v>
      </c>
      <c r="G116">
        <f t="shared" si="12"/>
        <v>1.4656268755591595</v>
      </c>
      <c r="J116">
        <f t="shared" si="13"/>
        <v>-1.2359433624462866</v>
      </c>
      <c r="K116">
        <f t="shared" si="14"/>
        <v>1.8911541494921094</v>
      </c>
      <c r="L116">
        <f t="shared" si="15"/>
        <v>1.1611271618409651</v>
      </c>
      <c r="M116">
        <f t="shared" si="16"/>
        <v>1.9180336444956516</v>
      </c>
      <c r="N116">
        <f t="shared" si="17"/>
        <v>-5.2537832970165024</v>
      </c>
      <c r="O116">
        <f t="shared" si="18"/>
        <v>0.642348189142254</v>
      </c>
      <c r="P116">
        <f t="shared" si="19"/>
        <v>0.31757889861499677</v>
      </c>
      <c r="Q116" cm="1">
        <f t="array" ref="Q116">_xlfn.LET(_xlpm.y, P116:P1114, _xlpm.x, O116:O1114, _xlpm.keep, ISNUMBER(_xlpm.y)*ISNUMBER(_xlpm.x), SLOPE(_xlfn._xlws.FILTER(_xlpm.y, _xlpm.keep), _xlfn._xlws.FILTER(_xlpm.x, _xlpm.keep)))</f>
        <v>-2.32943412094801E-2</v>
      </c>
      <c r="R116" cm="1">
        <f t="array" ref="R116">_xlfn.LET(_xlpm.y, P116:P1114, _xlpm.x, O116:O1114, _xlpm.keep, ISNUMBER(_xlpm.y)*ISNUMBER(_xlpm.x), INTERCEPT(_xlfn._xlws.FILTER(_xlpm.y, _xlpm.keep), _xlfn._xlws.FILTER(_xlpm.x, _xlpm.keep)))</f>
        <v>-1.2736949509373338E-2</v>
      </c>
      <c r="T116">
        <f t="shared" si="20"/>
        <v>-2.7677159438630264E-3</v>
      </c>
      <c r="U116">
        <f t="shared" si="21"/>
        <v>0.32034661455885982</v>
      </c>
    </row>
    <row r="117" spans="1:21" x14ac:dyDescent="0.2">
      <c r="A117" s="10" t="s">
        <v>54</v>
      </c>
      <c r="B117" s="10">
        <v>568.59</v>
      </c>
      <c r="C117" s="10">
        <v>44.38</v>
      </c>
      <c r="D117">
        <f t="shared" si="11"/>
        <v>0.642348189142254</v>
      </c>
      <c r="E117">
        <f>IF(ROW()&lt;ROW($D$2)+59, NA(), AVERAGE(D117:INDEX($D:$D,ROW()+59)))</f>
        <v>-1.7362896015177862</v>
      </c>
      <c r="F117">
        <f>IF(ROW()&lt;ROW($D$2)+59, NA(), _xlfn.STDEV.S(D117:INDEX($D:$D,ROW()+59)))</f>
        <v>1.7691423262033164</v>
      </c>
      <c r="G117">
        <f t="shared" si="12"/>
        <v>1.3445146585604206</v>
      </c>
      <c r="J117">
        <f t="shared" si="13"/>
        <v>-1.2160685856225266</v>
      </c>
      <c r="K117">
        <f t="shared" si="14"/>
        <v>1.9266248166585627</v>
      </c>
      <c r="L117">
        <f t="shared" si="15"/>
        <v>0.96459713312938711</v>
      </c>
      <c r="M117">
        <f t="shared" si="16"/>
        <v>1.8019950508888465</v>
      </c>
      <c r="N117">
        <f t="shared" si="17"/>
        <v>-5.2745742539244187</v>
      </c>
      <c r="O117">
        <f t="shared" si="18"/>
        <v>0.46839651133759475</v>
      </c>
      <c r="P117">
        <f t="shared" si="19"/>
        <v>0.17395167780465925</v>
      </c>
      <c r="Q117" cm="1">
        <f t="array" ref="Q117">_xlfn.LET(_xlpm.y, P117:P1115, _xlpm.x, O117:O1115, _xlpm.keep, ISNUMBER(_xlpm.y)*ISNUMBER(_xlpm.x), SLOPE(_xlfn._xlws.FILTER(_xlpm.y, _xlpm.keep), _xlfn._xlws.FILTER(_xlpm.x, _xlpm.keep)))</f>
        <v>-2.4419675326879463E-2</v>
      </c>
      <c r="R117" cm="1">
        <f t="array" ref="R117">_xlfn.LET(_xlpm.y, P117:P1115, _xlpm.x, O117:O1115, _xlpm.keep, ISNUMBER(_xlpm.y)*ISNUMBER(_xlpm.x), INTERCEPT(_xlfn._xlws.FILTER(_xlpm.y, _xlpm.keep), _xlfn._xlws.FILTER(_xlpm.x, _xlpm.keep)))</f>
        <v>-1.643798360600153E-2</v>
      </c>
      <c r="T117">
        <f t="shared" si="20"/>
        <v>1.051811772069311E-3</v>
      </c>
      <c r="U117">
        <f t="shared" si="21"/>
        <v>0.17289986603258994</v>
      </c>
    </row>
    <row r="118" spans="1:21" x14ac:dyDescent="0.2">
      <c r="A118" s="10" t="s">
        <v>55</v>
      </c>
      <c r="B118" s="10">
        <v>575.46</v>
      </c>
      <c r="C118" s="10">
        <v>44.65</v>
      </c>
      <c r="D118">
        <f t="shared" si="11"/>
        <v>0.46839651133759475</v>
      </c>
      <c r="E118">
        <f>IF(ROW()&lt;ROW($D$2)+59, NA(), AVERAGE(D118:INDEX($D:$D,ROW()+59)))</f>
        <v>-1.8030623270105144</v>
      </c>
      <c r="F118">
        <f>IF(ROW()&lt;ROW($D$2)+59, NA(), _xlfn.STDEV.S(D118:INDEX($D:$D,ROW()+59)))</f>
        <v>1.7533796285219501</v>
      </c>
      <c r="G118">
        <f t="shared" si="12"/>
        <v>1.2954746373224864</v>
      </c>
      <c r="J118">
        <f t="shared" si="13"/>
        <v>-1.2010014077359836</v>
      </c>
      <c r="K118">
        <f t="shared" si="14"/>
        <v>1.9482295462864563</v>
      </c>
      <c r="L118">
        <f t="shared" si="15"/>
        <v>0.85687947924598407</v>
      </c>
      <c r="M118">
        <f t="shared" si="16"/>
        <v>1.7036969300333857</v>
      </c>
      <c r="N118">
        <f t="shared" si="17"/>
        <v>-5.309821584054415</v>
      </c>
      <c r="O118">
        <f t="shared" si="18"/>
        <v>0.68757457762149699</v>
      </c>
      <c r="P118">
        <f t="shared" si="19"/>
        <v>-0.21917806628390224</v>
      </c>
      <c r="Q118" cm="1">
        <f t="array" ref="Q118">_xlfn.LET(_xlpm.y, P118:P1116, _xlpm.x, O118:O1116, _xlpm.keep, ISNUMBER(_xlpm.y)*ISNUMBER(_xlpm.x), SLOPE(_xlfn._xlws.FILTER(_xlpm.y, _xlpm.keep), _xlfn._xlws.FILTER(_xlpm.x, _xlpm.keep)))</f>
        <v>-2.5015469750916317E-2</v>
      </c>
      <c r="R118" cm="1">
        <f t="array" ref="R118">_xlfn.LET(_xlpm.y, P118:P1116, _xlpm.x, O118:O1116, _xlpm.keep, ISNUMBER(_xlpm.y)*ISNUMBER(_xlpm.x), INTERCEPT(_xlfn._xlws.FILTER(_xlpm.y, _xlpm.keep), _xlfn._xlws.FILTER(_xlpm.x, _xlpm.keep)))</f>
        <v>-1.8556126875120517E-2</v>
      </c>
      <c r="T118">
        <f t="shared" si="20"/>
        <v>-3.7607701441333772E-3</v>
      </c>
      <c r="U118">
        <f t="shared" si="21"/>
        <v>-0.21541729613976887</v>
      </c>
    </row>
    <row r="119" spans="1:21" x14ac:dyDescent="0.2">
      <c r="A119" s="10" t="s">
        <v>56</v>
      </c>
      <c r="B119" s="10">
        <v>574.08000000000004</v>
      </c>
      <c r="C119" s="10">
        <v>44.78</v>
      </c>
      <c r="D119">
        <f t="shared" si="11"/>
        <v>0.68757457762149699</v>
      </c>
      <c r="E119">
        <f>IF(ROW()&lt;ROW($D$2)+59, NA(), AVERAGE(D119:INDEX($D:$D,ROW()+59)))</f>
        <v>-1.8643927766817234</v>
      </c>
      <c r="F119">
        <f>IF(ROW()&lt;ROW($D$2)+59, NA(), _xlfn.STDEV.S(D119:INDEX($D:$D,ROW()+59)))</f>
        <v>1.7368603922444061</v>
      </c>
      <c r="G119">
        <f t="shared" si="12"/>
        <v>1.4692990672701773</v>
      </c>
      <c r="J119">
        <f t="shared" si="13"/>
        <v>-1.1900025990845187</v>
      </c>
      <c r="K119">
        <f t="shared" si="14"/>
        <v>1.9614144364067303</v>
      </c>
      <c r="L119">
        <f t="shared" si="15"/>
        <v>0.95725673363845387</v>
      </c>
      <c r="M119">
        <f t="shared" si="16"/>
        <v>1.6093280078070888</v>
      </c>
      <c r="N119">
        <f t="shared" si="17"/>
        <v>-5.3381135611705357</v>
      </c>
      <c r="O119">
        <f t="shared" si="18"/>
        <v>1.1402546279602248</v>
      </c>
      <c r="P119">
        <f t="shared" si="19"/>
        <v>-0.45268005033872782</v>
      </c>
      <c r="Q119" cm="1">
        <f t="array" ref="Q119">_xlfn.LET(_xlpm.y, P119:P1117, _xlpm.x, O119:O1117, _xlpm.keep, ISNUMBER(_xlpm.y)*ISNUMBER(_xlpm.x), SLOPE(_xlfn._xlws.FILTER(_xlpm.y, _xlpm.keep), _xlfn._xlws.FILTER(_xlpm.x, _xlpm.keep)))</f>
        <v>-2.4386309022496201E-2</v>
      </c>
      <c r="R119" cm="1">
        <f t="array" ref="R119">_xlfn.LET(_xlpm.y, P119:P1117, _xlpm.x, O119:O1117, _xlpm.keep, ISNUMBER(_xlpm.y)*ISNUMBER(_xlpm.x), INTERCEPT(_xlfn._xlws.FILTER(_xlpm.y, _xlpm.keep), _xlfn._xlws.FILTER(_xlpm.x, _xlpm.keep)))</f>
        <v>-1.6522665053982456E-2</v>
      </c>
      <c r="T119">
        <f t="shared" si="20"/>
        <v>-1.3700450062944174E-2</v>
      </c>
      <c r="U119">
        <f t="shared" si="21"/>
        <v>-0.43897960027578364</v>
      </c>
    </row>
    <row r="120" spans="1:21" x14ac:dyDescent="0.2">
      <c r="A120" s="10" t="s">
        <v>57</v>
      </c>
      <c r="B120" s="10">
        <v>563.98</v>
      </c>
      <c r="C120" s="10">
        <v>44.58</v>
      </c>
      <c r="D120">
        <f t="shared" si="11"/>
        <v>1.1402546279602248</v>
      </c>
      <c r="E120">
        <f>IF(ROW()&lt;ROW($D$2)+59, NA(), AVERAGE(D120:INDEX($D:$D,ROW()+59)))</f>
        <v>-1.9244236939052897</v>
      </c>
      <c r="F120">
        <f>IF(ROW()&lt;ROW($D$2)+59, NA(), _xlfn.STDEV.S(D120:INDEX($D:$D,ROW()+59)))</f>
        <v>1.7091868490187168</v>
      </c>
      <c r="G120">
        <f t="shared" si="12"/>
        <v>1.7930621942387495</v>
      </c>
      <c r="J120">
        <f t="shared" si="13"/>
        <v>-1.1733470752137398</v>
      </c>
      <c r="K120">
        <f t="shared" si="14"/>
        <v>1.9858260275579938</v>
      </c>
      <c r="L120">
        <f t="shared" si="15"/>
        <v>1.1650575987358986</v>
      </c>
      <c r="M120">
        <f t="shared" si="16"/>
        <v>1.4939500041321438</v>
      </c>
      <c r="N120">
        <f t="shared" si="17"/>
        <v>-5.3427973919427227</v>
      </c>
      <c r="O120">
        <f t="shared" si="18"/>
        <v>1.2626757293452258</v>
      </c>
      <c r="P120">
        <f t="shared" si="19"/>
        <v>-0.12242110138500095</v>
      </c>
      <c r="Q120" cm="1">
        <f t="array" ref="Q120">_xlfn.LET(_xlpm.y, P120:P1118, _xlpm.x, O120:O1118, _xlpm.keep, ISNUMBER(_xlpm.y)*ISNUMBER(_xlpm.x), SLOPE(_xlfn._xlws.FILTER(_xlpm.y, _xlpm.keep), _xlfn._xlws.FILTER(_xlpm.x, _xlpm.keep)))</f>
        <v>-2.2588101533447896E-2</v>
      </c>
      <c r="R120" cm="1">
        <f t="array" ref="R120">_xlfn.LET(_xlpm.y, P120:P1118, _xlpm.x, O120:O1118, _xlpm.keep, ISNUMBER(_xlpm.y)*ISNUMBER(_xlpm.x), INTERCEPT(_xlfn._xlws.FILTER(_xlpm.y, _xlpm.keep), _xlfn._xlws.FILTER(_xlpm.x, _xlpm.keep)))</f>
        <v>-1.1529197236942668E-2</v>
      </c>
      <c r="T120">
        <f t="shared" si="20"/>
        <v>-1.6388499960801783E-2</v>
      </c>
      <c r="U120">
        <f t="shared" si="21"/>
        <v>-0.10603260142419917</v>
      </c>
    </row>
    <row r="121" spans="1:21" x14ac:dyDescent="0.2">
      <c r="A121" s="10" t="s">
        <v>58</v>
      </c>
      <c r="B121" s="10">
        <v>565.49</v>
      </c>
      <c r="C121" s="10">
        <v>44.8</v>
      </c>
      <c r="D121">
        <f t="shared" si="11"/>
        <v>1.2626757293452258</v>
      </c>
      <c r="E121">
        <f>IF(ROW()&lt;ROW($D$2)+59, NA(), AVERAGE(D121:INDEX($D:$D,ROW()+59)))</f>
        <v>-1.9921865931919289</v>
      </c>
      <c r="F121">
        <f>IF(ROW()&lt;ROW($D$2)+59, NA(), _xlfn.STDEV.S(D121:INDEX($D:$D,ROW()+59)))</f>
        <v>1.6656667216546608</v>
      </c>
      <c r="G121">
        <f t="shared" si="12"/>
        <v>1.954089782921159</v>
      </c>
      <c r="J121">
        <f t="shared" si="13"/>
        <v>-1.1601608524569893</v>
      </c>
      <c r="K121">
        <f t="shared" si="14"/>
        <v>2.0064641180347333</v>
      </c>
      <c r="L121">
        <f t="shared" si="15"/>
        <v>1.2075155294455528</v>
      </c>
      <c r="M121">
        <f t="shared" si="16"/>
        <v>1.3391468501173927</v>
      </c>
      <c r="N121">
        <f t="shared" si="17"/>
        <v>-5.3235200365012503</v>
      </c>
      <c r="O121">
        <f t="shared" si="18"/>
        <v>1.5766959983991384</v>
      </c>
      <c r="P121">
        <f t="shared" si="19"/>
        <v>-0.31402026905391267</v>
      </c>
      <c r="Q121" cm="1">
        <f t="array" ref="Q121">_xlfn.LET(_xlpm.y, P121:P1119, _xlpm.x, O121:O1119, _xlpm.keep, ISNUMBER(_xlpm.y)*ISNUMBER(_xlpm.x), SLOPE(_xlfn._xlws.FILTER(_xlpm.y, _xlpm.keep), _xlfn._xlws.FILTER(_xlpm.x, _xlpm.keep)))</f>
        <v>-2.2198001288549794E-2</v>
      </c>
      <c r="R121" cm="1">
        <f t="array" ref="R121">_xlfn.LET(_xlpm.y, P121:P1119, _xlpm.x, O121:O1119, _xlpm.keep, ISNUMBER(_xlpm.y)*ISNUMBER(_xlpm.x), INTERCEPT(_xlfn._xlws.FILTER(_xlpm.y, _xlpm.keep), _xlfn._xlws.FILTER(_xlpm.x, _xlpm.keep)))</f>
        <v>-1.0481347245817197E-2</v>
      </c>
      <c r="T121">
        <f t="shared" si="20"/>
        <v>-2.3283570684769377E-2</v>
      </c>
      <c r="U121">
        <f t="shared" si="21"/>
        <v>-0.29073669836914329</v>
      </c>
    </row>
    <row r="122" spans="1:21" x14ac:dyDescent="0.2">
      <c r="A122" s="10" t="s">
        <v>59</v>
      </c>
      <c r="B122" s="10">
        <v>567.13</v>
      </c>
      <c r="C122" s="10">
        <v>45.22</v>
      </c>
      <c r="D122">
        <f t="shared" si="11"/>
        <v>1.5766959983991384</v>
      </c>
      <c r="E122">
        <f>IF(ROW()&lt;ROW($D$2)+59, NA(), AVERAGE(D122:INDEX($D:$D,ROW()+59)))</f>
        <v>-2.0593841770821615</v>
      </c>
      <c r="F122">
        <f>IF(ROW()&lt;ROW($D$2)+59, NA(), _xlfn.STDEV.S(D122:INDEX($D:$D,ROW()+59)))</f>
        <v>1.6126142059006479</v>
      </c>
      <c r="G122">
        <f t="shared" si="12"/>
        <v>2.2547737469859026</v>
      </c>
      <c r="J122">
        <f t="shared" si="13"/>
        <v>-1.1605277618868908</v>
      </c>
      <c r="K122">
        <f t="shared" si="14"/>
        <v>2.0060213229065176</v>
      </c>
      <c r="L122">
        <f t="shared" si="15"/>
        <v>1.3645038210860465</v>
      </c>
      <c r="M122">
        <f t="shared" si="16"/>
        <v>1.1658442347191342</v>
      </c>
      <c r="N122">
        <f t="shared" si="17"/>
        <v>-5.2846125888834568</v>
      </c>
      <c r="O122">
        <f t="shared" si="18"/>
        <v>1.8615351179604929</v>
      </c>
      <c r="P122">
        <f t="shared" si="19"/>
        <v>-0.28483911956135444</v>
      </c>
      <c r="Q122" cm="1">
        <f t="array" ref="Q122">_xlfn.LET(_xlpm.y, P122:P1120, _xlpm.x, O122:O1120, _xlpm.keep, ISNUMBER(_xlpm.y)*ISNUMBER(_xlpm.x), SLOPE(_xlfn._xlws.FILTER(_xlpm.y, _xlpm.keep), _xlfn._xlws.FILTER(_xlpm.x, _xlpm.keep)))</f>
        <v>-2.0723061138696642E-2</v>
      </c>
      <c r="R122" cm="1">
        <f t="array" ref="R122">_xlfn.LET(_xlpm.y, P122:P1120, _xlpm.x, O122:O1120, _xlpm.keep, ISNUMBER(_xlpm.y)*ISNUMBER(_xlpm.x), INTERCEPT(_xlfn._xlws.FILTER(_xlpm.y, _xlpm.keep), _xlfn._xlws.FILTER(_xlpm.x, _xlpm.keep)))</f>
        <v>-6.8011178517143264E-3</v>
      </c>
      <c r="T122">
        <f t="shared" si="20"/>
        <v>-2.9537899044672196E-2</v>
      </c>
      <c r="U122">
        <f t="shared" si="21"/>
        <v>-0.25530122051668225</v>
      </c>
    </row>
    <row r="123" spans="1:21" x14ac:dyDescent="0.2">
      <c r="A123" s="10" t="s">
        <v>60</v>
      </c>
      <c r="B123" s="10">
        <v>561.02</v>
      </c>
      <c r="C123" s="10">
        <v>45.11</v>
      </c>
      <c r="D123">
        <f t="shared" si="11"/>
        <v>1.8615351179604929</v>
      </c>
      <c r="E123">
        <f>IF(ROW()&lt;ROW($D$2)+59, NA(), AVERAGE(D123:INDEX($D:$D,ROW()+59)))</f>
        <v>-2.134342630818113</v>
      </c>
      <c r="F123">
        <f>IF(ROW()&lt;ROW($D$2)+59, NA(), _xlfn.STDEV.S(D123:INDEX($D:$D,ROW()+59)))</f>
        <v>1.5437945842200107</v>
      </c>
      <c r="G123">
        <f t="shared" si="12"/>
        <v>2.5883480805171302</v>
      </c>
      <c r="J123">
        <f t="shared" si="13"/>
        <v>-1.1601900356574457</v>
      </c>
      <c r="K123">
        <f t="shared" si="14"/>
        <v>2.006489381041523</v>
      </c>
      <c r="L123">
        <f t="shared" si="15"/>
        <v>1.5059761502696964</v>
      </c>
      <c r="M123">
        <f t="shared" si="16"/>
        <v>0.95324653762190836</v>
      </c>
      <c r="N123">
        <f t="shared" si="17"/>
        <v>-5.2219317992581349</v>
      </c>
      <c r="O123">
        <f t="shared" si="18"/>
        <v>1.6954035626559048</v>
      </c>
      <c r="P123">
        <f t="shared" si="19"/>
        <v>0.16613155530458812</v>
      </c>
      <c r="Q123" cm="1">
        <f t="array" ref="Q123">_xlfn.LET(_xlpm.y, P123:P1121, _xlpm.x, O123:O1121, _xlpm.keep, ISNUMBER(_xlpm.y)*ISNUMBER(_xlpm.x), SLOPE(_xlfn._xlws.FILTER(_xlpm.y, _xlpm.keep), _xlfn._xlws.FILTER(_xlpm.x, _xlpm.keep)))</f>
        <v>-1.9229260038231465E-2</v>
      </c>
      <c r="R123" cm="1">
        <f t="array" ref="R123">_xlfn.LET(_xlpm.y, P123:P1121, _xlpm.x, O123:O1121, _xlpm.keep, ISNUMBER(_xlpm.y)*ISNUMBER(_xlpm.x), INTERCEPT(_xlfn._xlws.FILTER(_xlpm.y, _xlpm.keep), _xlfn._xlws.FILTER(_xlpm.x, _xlpm.keep)))</f>
        <v>-3.2754089106165063E-3</v>
      </c>
      <c r="T123">
        <f t="shared" si="20"/>
        <v>-2.589008093802888E-2</v>
      </c>
      <c r="U123">
        <f t="shared" si="21"/>
        <v>0.19202163624261701</v>
      </c>
    </row>
    <row r="124" spans="1:21" x14ac:dyDescent="0.2">
      <c r="A124" s="10" t="s">
        <v>61</v>
      </c>
      <c r="B124" s="10">
        <v>567.15</v>
      </c>
      <c r="C124" s="10">
        <v>45.34</v>
      </c>
      <c r="D124">
        <f t="shared" si="11"/>
        <v>1.6954035626559048</v>
      </c>
      <c r="E124">
        <f>IF(ROW()&lt;ROW($D$2)+59, NA(), AVERAGE(D124:INDEX($D:$D,ROW()+59)))</f>
        <v>-2.2167790429932892</v>
      </c>
      <c r="F124">
        <f>IF(ROW()&lt;ROW($D$2)+59, NA(), _xlfn.STDEV.S(D124:INDEX($D:$D,ROW()+59)))</f>
        <v>1.4563891966264313</v>
      </c>
      <c r="G124">
        <f t="shared" si="12"/>
        <v>2.6862205615856967</v>
      </c>
      <c r="J124">
        <f t="shared" si="13"/>
        <v>-1.1738481894820578</v>
      </c>
      <c r="K124">
        <f t="shared" si="14"/>
        <v>1.9912682011266161</v>
      </c>
      <c r="L124">
        <f t="shared" si="15"/>
        <v>1.440916773800035</v>
      </c>
      <c r="M124">
        <f t="shared" si="16"/>
        <v>0.69599935025957338</v>
      </c>
      <c r="N124">
        <f t="shared" si="17"/>
        <v>-5.1295574362461522</v>
      </c>
      <c r="O124">
        <f t="shared" si="18"/>
        <v>1.2158621189400662</v>
      </c>
      <c r="P124">
        <f t="shared" si="19"/>
        <v>0.47954144371583851</v>
      </c>
      <c r="Q124" cm="1">
        <f t="array" ref="Q124">_xlfn.LET(_xlpm.y, P124:P1122, _xlpm.x, O124:O1122, _xlpm.keep, ISNUMBER(_xlpm.y)*ISNUMBER(_xlpm.x), SLOPE(_xlfn._xlws.FILTER(_xlpm.y, _xlpm.keep), _xlfn._xlws.FILTER(_xlpm.x, _xlpm.keep)))</f>
        <v>-2.0448810002019931E-2</v>
      </c>
      <c r="R124" cm="1">
        <f t="array" ref="R124">_xlfn.LET(_xlpm.y, P124:P1122, _xlpm.x, O124:O1122, _xlpm.keep, ISNUMBER(_xlpm.y)*ISNUMBER(_xlpm.x), INTERCEPT(_xlfn._xlws.FILTER(_xlpm.y, _xlpm.keep), _xlfn._xlws.FILTER(_xlpm.x, _xlpm.keep)))</f>
        <v>-6.243326484445335E-3</v>
      </c>
      <c r="T124">
        <f t="shared" si="20"/>
        <v>-1.5360594483361335E-2</v>
      </c>
      <c r="U124">
        <f t="shared" si="21"/>
        <v>0.49490203819919987</v>
      </c>
    </row>
    <row r="125" spans="1:21" x14ac:dyDescent="0.2">
      <c r="A125" s="10" t="s">
        <v>62</v>
      </c>
      <c r="B125" s="10">
        <v>562.80999999999995</v>
      </c>
      <c r="C125" s="10">
        <v>44.58</v>
      </c>
      <c r="D125">
        <f t="shared" si="11"/>
        <v>1.2158621189400662</v>
      </c>
      <c r="E125">
        <f>IF(ROW()&lt;ROW($D$2)+59, NA(), AVERAGE(D125:INDEX($D:$D,ROW()+59)))</f>
        <v>-2.2853058370451502</v>
      </c>
      <c r="F125">
        <f>IF(ROW()&lt;ROW($D$2)+59, NA(), _xlfn.STDEV.S(D125:INDEX($D:$D,ROW()+59)))</f>
        <v>1.3629227215268911</v>
      </c>
      <c r="G125">
        <f t="shared" si="12"/>
        <v>2.5688675525658824</v>
      </c>
      <c r="J125">
        <f t="shared" si="13"/>
        <v>-1.1881905558643788</v>
      </c>
      <c r="K125">
        <f t="shared" si="14"/>
        <v>1.97657231539598</v>
      </c>
      <c r="L125">
        <f t="shared" si="15"/>
        <v>1.2162735742470547</v>
      </c>
      <c r="M125">
        <f t="shared" si="16"/>
        <v>0.44053960600863196</v>
      </c>
      <c r="N125">
        <f t="shared" si="17"/>
        <v>-5.0111512800989324</v>
      </c>
      <c r="O125">
        <f t="shared" si="18"/>
        <v>1.151904274718099</v>
      </c>
      <c r="P125">
        <f t="shared" si="19"/>
        <v>6.3957844221967264E-2</v>
      </c>
      <c r="Q125" cm="1">
        <f t="array" ref="Q125">_xlfn.LET(_xlpm.y, P125:P1123, _xlpm.x, O125:O1123, _xlpm.keep, ISNUMBER(_xlpm.y)*ISNUMBER(_xlpm.x), SLOPE(_xlfn._xlws.FILTER(_xlpm.y, _xlpm.keep), _xlfn._xlws.FILTER(_xlpm.x, _xlpm.keep)))</f>
        <v>-2.306145906647215E-2</v>
      </c>
      <c r="R125" cm="1">
        <f t="array" ref="R125">_xlfn.LET(_xlpm.y, P125:P1123, _xlpm.x, O125:O1123, _xlpm.keep, ISNUMBER(_xlpm.y)*ISNUMBER(_xlpm.x), INTERCEPT(_xlfn._xlws.FILTER(_xlpm.y, _xlpm.keep), _xlfn._xlws.FILTER(_xlpm.x, _xlpm.keep)))</f>
        <v>-1.3289851554905694E-2</v>
      </c>
      <c r="T125">
        <f t="shared" si="20"/>
        <v>-1.3956246093394017E-2</v>
      </c>
      <c r="U125">
        <f t="shared" si="21"/>
        <v>7.7914090315361284E-2</v>
      </c>
    </row>
    <row r="126" spans="1:21" x14ac:dyDescent="0.2">
      <c r="A126" s="10" t="s">
        <v>63</v>
      </c>
      <c r="B126" s="10">
        <v>551.41999999999996</v>
      </c>
      <c r="C126" s="10">
        <v>43.78</v>
      </c>
      <c r="D126">
        <f t="shared" si="11"/>
        <v>1.151904274718099</v>
      </c>
      <c r="E126">
        <f>IF(ROW()&lt;ROW($D$2)+59, NA(), AVERAGE(D126:INDEX($D:$D,ROW()+59)))</f>
        <v>-2.3390615368537691</v>
      </c>
      <c r="F126">
        <f>IF(ROW()&lt;ROW($D$2)+59, NA(), _xlfn.STDEV.S(D126:INDEX($D:$D,ROW()+59)))</f>
        <v>1.2838004012121693</v>
      </c>
      <c r="G126">
        <f t="shared" si="12"/>
        <v>2.719243434007097</v>
      </c>
      <c r="J126">
        <f t="shared" si="13"/>
        <v>-1.1992568892070088</v>
      </c>
      <c r="K126">
        <f t="shared" si="14"/>
        <v>1.9666922846802628</v>
      </c>
      <c r="L126">
        <f t="shared" si="15"/>
        <v>1.195490103988154</v>
      </c>
      <c r="M126">
        <f t="shared" si="16"/>
        <v>0.22853926557056958</v>
      </c>
      <c r="N126">
        <f t="shared" si="17"/>
        <v>-4.9066623392781077</v>
      </c>
      <c r="O126">
        <f t="shared" si="18"/>
        <v>0.8504719603593287</v>
      </c>
      <c r="P126">
        <f t="shared" si="19"/>
        <v>0.30143231435877027</v>
      </c>
      <c r="Q126" cm="1">
        <f t="array" ref="Q126">_xlfn.LET(_xlpm.y, P126:P1124, _xlpm.x, O126:O1124, _xlpm.keep, ISNUMBER(_xlpm.y)*ISNUMBER(_xlpm.x), SLOPE(_xlfn._xlws.FILTER(_xlpm.y, _xlpm.keep), _xlfn._xlws.FILTER(_xlpm.x, _xlpm.keep)))</f>
        <v>-2.358849974315072E-2</v>
      </c>
      <c r="R126" cm="1">
        <f t="array" ref="R126">_xlfn.LET(_xlpm.y, P126:P1124, _xlpm.x, O126:O1124, _xlpm.keep, ISNUMBER(_xlpm.y)*ISNUMBER(_xlpm.x), INTERCEPT(_xlfn._xlws.FILTER(_xlpm.y, _xlpm.keep), _xlfn._xlws.FILTER(_xlpm.x, _xlpm.keep)))</f>
        <v>-1.4733780368527951E-2</v>
      </c>
      <c r="T126">
        <f t="shared" si="20"/>
        <v>-7.3375742087580485E-3</v>
      </c>
      <c r="U126">
        <f t="shared" si="21"/>
        <v>0.30876988856752829</v>
      </c>
    </row>
    <row r="127" spans="1:21" x14ac:dyDescent="0.2">
      <c r="A127" s="9">
        <v>45994</v>
      </c>
      <c r="B127" s="10">
        <v>558.87</v>
      </c>
      <c r="C127" s="10">
        <v>43.96</v>
      </c>
      <c r="D127">
        <f t="shared" si="11"/>
        <v>0.8504719603593287</v>
      </c>
      <c r="E127">
        <f>IF(ROW()&lt;ROW($D$2)+59, NA(), AVERAGE(D127:INDEX($D:$D,ROW()+59)))</f>
        <v>-2.3925471828330136</v>
      </c>
      <c r="F127">
        <f>IF(ROW()&lt;ROW($D$2)+59, NA(), _xlfn.STDEV.S(D127:INDEX($D:$D,ROW()+59)))</f>
        <v>1.2000099298288738</v>
      </c>
      <c r="G127">
        <f t="shared" si="12"/>
        <v>2.7024935899112181</v>
      </c>
      <c r="J127">
        <f t="shared" si="13"/>
        <v>-1.2122146011726693</v>
      </c>
      <c r="K127">
        <f t="shared" si="14"/>
        <v>1.9561654971398015</v>
      </c>
      <c r="L127">
        <f t="shared" si="15"/>
        <v>1.0544540145237946</v>
      </c>
      <c r="M127">
        <f t="shared" si="16"/>
        <v>7.4726768247339592E-3</v>
      </c>
      <c r="N127">
        <f t="shared" si="17"/>
        <v>-4.7925670424907612</v>
      </c>
      <c r="O127">
        <f t="shared" si="18"/>
        <v>0.80110623248796742</v>
      </c>
      <c r="P127">
        <f t="shared" si="19"/>
        <v>4.9365727871361287E-2</v>
      </c>
      <c r="Q127" cm="1">
        <f t="array" ref="Q127">_xlfn.LET(_xlpm.y, P127:P1125, _xlpm.x, O127:O1125, _xlpm.keep, ISNUMBER(_xlpm.y)*ISNUMBER(_xlpm.x), SLOPE(_xlfn._xlws.FILTER(_xlpm.y, _xlpm.keep), _xlfn._xlws.FILTER(_xlpm.x, _xlpm.keep)))</f>
        <v>-2.510002566710173E-2</v>
      </c>
      <c r="R127" cm="1">
        <f t="array" ref="R127">_xlfn.LET(_xlpm.y, P127:P1125, _xlpm.x, O127:O1125, _xlpm.keep, ISNUMBER(_xlpm.y)*ISNUMBER(_xlpm.x), INTERCEPT(_xlfn._xlws.FILTER(_xlpm.y, _xlpm.keep), _xlfn._xlws.FILTER(_xlpm.x, _xlpm.keep)))</f>
        <v>-1.9226300545348289E-2</v>
      </c>
      <c r="T127">
        <f t="shared" si="20"/>
        <v>-6.2536308504561183E-3</v>
      </c>
      <c r="U127">
        <f t="shared" si="21"/>
        <v>5.5619358721817405E-2</v>
      </c>
    </row>
    <row r="128" spans="1:21" x14ac:dyDescent="0.2">
      <c r="A128" s="9">
        <v>45964</v>
      </c>
      <c r="B128" s="10">
        <v>555.91999999999996</v>
      </c>
      <c r="C128" s="10">
        <v>43.72</v>
      </c>
      <c r="D128">
        <f t="shared" si="11"/>
        <v>0.80110623248796742</v>
      </c>
      <c r="E128">
        <f>IF(ROW()&lt;ROW($D$2)+59, NA(), AVERAGE(D128:INDEX($D:$D,ROW()+59)))</f>
        <v>-2.4407133934699101</v>
      </c>
      <c r="F128">
        <f>IF(ROW()&lt;ROW($D$2)+59, NA(), _xlfn.STDEV.S(D128:INDEX($D:$D,ROW()+59)))</f>
        <v>1.1231740414083804</v>
      </c>
      <c r="G128">
        <f t="shared" si="12"/>
        <v>2.8863021281126353</v>
      </c>
      <c r="J128">
        <f t="shared" si="13"/>
        <v>-1.2223096970566816</v>
      </c>
      <c r="K128">
        <f t="shared" si="14"/>
        <v>1.9485422149840594</v>
      </c>
      <c r="L128">
        <f t="shared" si="15"/>
        <v>1.0384255029143428</v>
      </c>
      <c r="M128">
        <f t="shared" si="16"/>
        <v>-0.19436531065314933</v>
      </c>
      <c r="N128">
        <f t="shared" si="17"/>
        <v>-4.6870614762866705</v>
      </c>
      <c r="O128">
        <f t="shared" si="18"/>
        <v>0.13996870431187602</v>
      </c>
      <c r="P128">
        <f t="shared" si="19"/>
        <v>0.66113752817609139</v>
      </c>
      <c r="Q128" cm="1">
        <f t="array" ref="Q128">_xlfn.LET(_xlpm.y, P128:P1126, _xlpm.x, O128:O1126, _xlpm.keep, ISNUMBER(_xlpm.y)*ISNUMBER(_xlpm.x), SLOPE(_xlfn._xlws.FILTER(_xlpm.y, _xlpm.keep), _xlfn._xlws.FILTER(_xlpm.x, _xlpm.keep)))</f>
        <v>-2.5495772359129146E-2</v>
      </c>
      <c r="R128" cm="1">
        <f t="array" ref="R128">_xlfn.LET(_xlpm.y, P128:P1126, _xlpm.x, O128:O1126, _xlpm.keep, ISNUMBER(_xlpm.y)*ISNUMBER(_xlpm.x), INTERCEPT(_xlfn._xlws.FILTER(_xlpm.y, _xlpm.keep), _xlfn._xlws.FILTER(_xlpm.x, _xlpm.keep)))</f>
        <v>-2.0419966514751791E-2</v>
      </c>
      <c r="T128">
        <f t="shared" si="20"/>
        <v>8.263234665191934E-3</v>
      </c>
      <c r="U128">
        <f t="shared" si="21"/>
        <v>0.65287429351089943</v>
      </c>
    </row>
    <row r="129" spans="1:21" x14ac:dyDescent="0.2">
      <c r="A129" s="9">
        <v>45933</v>
      </c>
      <c r="B129" s="10">
        <v>560.58000000000004</v>
      </c>
      <c r="C129" s="10">
        <v>43.36</v>
      </c>
      <c r="D129">
        <f t="shared" si="11"/>
        <v>0.13996870431187602</v>
      </c>
      <c r="E129">
        <f>IF(ROW()&lt;ROW($D$2)+59, NA(), AVERAGE(D129:INDEX($D:$D,ROW()+59)))</f>
        <v>-2.4860378831726808</v>
      </c>
      <c r="F129">
        <f>IF(ROW()&lt;ROW($D$2)+59, NA(), _xlfn.STDEV.S(D129:INDEX($D:$D,ROW()+59)))</f>
        <v>1.042079671295062</v>
      </c>
      <c r="G129">
        <f t="shared" si="12"/>
        <v>2.5199671961943593</v>
      </c>
      <c r="J129">
        <f t="shared" si="13"/>
        <v>-1.2322862201163711</v>
      </c>
      <c r="K129">
        <f t="shared" si="14"/>
        <v>1.9411460280394455</v>
      </c>
      <c r="L129">
        <f t="shared" si="15"/>
        <v>0.70693028994537965</v>
      </c>
      <c r="M129">
        <f t="shared" si="16"/>
        <v>-0.4018785405825569</v>
      </c>
      <c r="N129">
        <f t="shared" si="17"/>
        <v>-4.5701972257628043</v>
      </c>
      <c r="O129">
        <f t="shared" si="18"/>
        <v>0.20867048924296228</v>
      </c>
      <c r="P129">
        <f t="shared" si="19"/>
        <v>-6.8701784931086252E-2</v>
      </c>
      <c r="Q129" cm="1">
        <f t="array" ref="Q129">_xlfn.LET(_xlpm.y, P129:P1127, _xlpm.x, O129:O1127, _xlpm.keep, ISNUMBER(_xlpm.y)*ISNUMBER(_xlpm.x), SLOPE(_xlfn._xlws.FILTER(_xlpm.y, _xlpm.keep), _xlfn._xlws.FILTER(_xlpm.x, _xlpm.keep)))</f>
        <v>-2.7572147562531873E-2</v>
      </c>
      <c r="R129" cm="1">
        <f t="array" ref="R129">_xlfn.LET(_xlpm.y, P129:P1127, _xlpm.x, O129:O1127, _xlpm.keep, ISNUMBER(_xlpm.y)*ISNUMBER(_xlpm.x), INTERCEPT(_xlfn._xlws.FILTER(_xlpm.y, _xlpm.keep), _xlfn._xlws.FILTER(_xlpm.x, _xlpm.keep)))</f>
        <v>-2.8522610114163606E-2</v>
      </c>
      <c r="T129">
        <f t="shared" si="20"/>
        <v>6.7547216402530164E-3</v>
      </c>
      <c r="U129">
        <f t="shared" si="21"/>
        <v>-7.5456506571339274E-2</v>
      </c>
    </row>
    <row r="130" spans="1:21" x14ac:dyDescent="0.2">
      <c r="A130" s="9">
        <v>45841</v>
      </c>
      <c r="B130" s="10">
        <v>575.91999999999996</v>
      </c>
      <c r="C130" s="10">
        <v>44.42</v>
      </c>
      <c r="D130">
        <f t="shared" si="11"/>
        <v>0.20867048924296228</v>
      </c>
      <c r="E130">
        <f>IF(ROW()&lt;ROW($D$2)+59, NA(), AVERAGE(D130:INDEX($D:$D,ROW()+59)))</f>
        <v>-2.5103682300702679</v>
      </c>
      <c r="F130">
        <f>IF(ROW()&lt;ROW($D$2)+59, NA(), _xlfn.STDEV.S(D130:INDEX($D:$D,ROW()+59)))</f>
        <v>0.9957403612350072</v>
      </c>
      <c r="G130">
        <f t="shared" si="12"/>
        <v>2.7306703887555916</v>
      </c>
      <c r="J130">
        <f t="shared" si="13"/>
        <v>-1.2374729630800545</v>
      </c>
      <c r="K130">
        <f t="shared" si="14"/>
        <v>1.938277969983035</v>
      </c>
      <c r="L130">
        <f t="shared" si="15"/>
        <v>0.74609703805057137</v>
      </c>
      <c r="M130">
        <f t="shared" si="16"/>
        <v>-0.51888750760025348</v>
      </c>
      <c r="N130">
        <f t="shared" si="17"/>
        <v>-4.5018489525402821</v>
      </c>
      <c r="O130">
        <f t="shared" si="18"/>
        <v>0.19610642603378636</v>
      </c>
      <c r="P130">
        <f t="shared" si="19"/>
        <v>1.2564063209175913E-2</v>
      </c>
      <c r="Q130" cm="1">
        <f t="array" ref="Q130">_xlfn.LET(_xlpm.y, P130:P1128, _xlpm.x, O130:O1128, _xlpm.keep, ISNUMBER(_xlpm.y)*ISNUMBER(_xlpm.x), SLOPE(_xlfn._xlws.FILTER(_xlpm.y, _xlpm.keep), _xlfn._xlws.FILTER(_xlpm.x, _xlpm.keep)))</f>
        <v>-2.7461136318902166E-2</v>
      </c>
      <c r="R130" cm="1">
        <f t="array" ref="R130">_xlfn.LET(_xlpm.y, P130:P1128, _xlpm.x, O130:O1128, _xlpm.keep, ISNUMBER(_xlpm.y)*ISNUMBER(_xlpm.x), INTERCEPT(_xlfn._xlws.FILTER(_xlpm.y, _xlpm.keep), _xlfn._xlws.FILTER(_xlpm.x, _xlpm.keep)))</f>
        <v>-2.8103734543223721E-2</v>
      </c>
      <c r="T130">
        <f t="shared" si="20"/>
        <v>7.030595884513326E-3</v>
      </c>
      <c r="U130">
        <f t="shared" si="21"/>
        <v>5.533467324662587E-3</v>
      </c>
    </row>
    <row r="131" spans="1:21" x14ac:dyDescent="0.2">
      <c r="A131" s="9">
        <v>45811</v>
      </c>
      <c r="B131" s="10">
        <v>572.71</v>
      </c>
      <c r="C131" s="10">
        <v>44.2</v>
      </c>
      <c r="D131">
        <f t="shared" ref="D131:D194" si="22">C131 - $H$2 - $I$2*B131</f>
        <v>0.19610642603378636</v>
      </c>
      <c r="E131">
        <f>IF(ROW()&lt;ROW($D$2)+59, NA(), AVERAGE(D131:INDEX($D:$D,ROW()+59)))</f>
        <v>-2.5542147099470043</v>
      </c>
      <c r="F131">
        <f>IF(ROW()&lt;ROW($D$2)+59, NA(), _xlfn.STDEV.S(D131:INDEX($D:$D,ROW()+59)))</f>
        <v>0.92971381433301925</v>
      </c>
      <c r="G131">
        <f t="shared" ref="G131:G194" si="23">IFERROR((D131-E131)/F131, NA())</f>
        <v>2.9582448852326486</v>
      </c>
      <c r="J131">
        <f t="shared" ref="J131:J194" si="24">IF(COUNT($D131:$D250)&lt;120, NA(), AVERAGE($D131:$D250))</f>
        <v>-1.2433264240972157</v>
      </c>
      <c r="K131">
        <f t="shared" ref="K131:K194" si="25">IF(COUNT($D131:$D250)&lt;120, NA(), _xlfn.STDEV.S($D131:$D250))</f>
        <v>1.9349317540958577</v>
      </c>
      <c r="L131">
        <f t="shared" ref="L131:L194" si="26">IFERROR(($D131-$J131)/$K131, NA())</f>
        <v>0.74391918323941653</v>
      </c>
      <c r="M131">
        <f t="shared" ref="M131:M194" si="27">IF(ISNA($E131), NA(), $E131 + 2*$F131)</f>
        <v>-0.69478708128096578</v>
      </c>
      <c r="N131">
        <f t="shared" ref="N131:N194" si="28">IF(ISNA($E131), NA(), $E131 - 2*$F131)</f>
        <v>-4.4136423386130428</v>
      </c>
      <c r="O131">
        <f t="shared" ref="O131:O194" si="29">IF(D132="","",D132)</f>
        <v>-0.1927290710955063</v>
      </c>
      <c r="P131">
        <f t="shared" ref="P131:P194" si="30">IF(OR(D131="",O131=""),"",D131-O131)</f>
        <v>0.38883549712929266</v>
      </c>
      <c r="Q131" cm="1">
        <f t="array" ref="Q131">_xlfn.LET(_xlpm.y, P131:P1129, _xlpm.x, O131:O1129, _xlpm.keep, ISNUMBER(_xlpm.y)*ISNUMBER(_xlpm.x), SLOPE(_xlfn._xlws.FILTER(_xlpm.y, _xlpm.keep), _xlfn._xlws.FILTER(_xlpm.x, _xlpm.keep)))</f>
        <v>-2.7610249060756292E-2</v>
      </c>
      <c r="R131" cm="1">
        <f t="array" ref="R131">_xlfn.LET(_xlpm.y, P131:P1129, _xlpm.x, O131:O1129, _xlpm.keep, ISNUMBER(_xlpm.y)*ISNUMBER(_xlpm.x), INTERCEPT(_xlfn._xlws.FILTER(_xlpm.y, _xlpm.keep), _xlfn._xlws.FILTER(_xlpm.x, _xlpm.keep)))</f>
        <v>-2.866971341704555E-2</v>
      </c>
      <c r="T131">
        <f t="shared" ref="T131:T194" si="31">IF(O131="","",$R$2 + $Q$2*O131)</f>
        <v>1.5568414990181549E-2</v>
      </c>
      <c r="U131">
        <f t="shared" ref="U131:U194" si="32">IF(P131="","",P131 - T131)</f>
        <v>0.37326708213911114</v>
      </c>
    </row>
    <row r="132" spans="1:21" x14ac:dyDescent="0.2">
      <c r="A132" s="9">
        <v>45780</v>
      </c>
      <c r="B132" s="10">
        <v>583.05999999999995</v>
      </c>
      <c r="C132" s="10">
        <v>44.48</v>
      </c>
      <c r="D132">
        <f t="shared" si="22"/>
        <v>-0.1927290710955063</v>
      </c>
      <c r="E132">
        <f>IF(ROW()&lt;ROW($D$2)+59, NA(), AVERAGE(D132:INDEX($D:$D,ROW()+59)))</f>
        <v>-2.5954465378496443</v>
      </c>
      <c r="F132">
        <f>IF(ROW()&lt;ROW($D$2)+59, NA(), _xlfn.STDEV.S(D132:INDEX($D:$D,ROW()+59)))</f>
        <v>0.8577446969579543</v>
      </c>
      <c r="G132">
        <f t="shared" si="23"/>
        <v>2.8012035227679366</v>
      </c>
      <c r="J132">
        <f t="shared" si="24"/>
        <v>-1.2494769867039028</v>
      </c>
      <c r="K132">
        <f t="shared" si="25"/>
        <v>1.9314877644973045</v>
      </c>
      <c r="L132">
        <f t="shared" si="26"/>
        <v>0.54711602891433764</v>
      </c>
      <c r="M132">
        <f t="shared" si="27"/>
        <v>-0.8799571439337357</v>
      </c>
      <c r="N132">
        <f t="shared" si="28"/>
        <v>-4.3109359317655525</v>
      </c>
      <c r="O132">
        <f t="shared" si="29"/>
        <v>-1.0820739906895582</v>
      </c>
      <c r="P132">
        <f t="shared" si="30"/>
        <v>0.88934491959405193</v>
      </c>
      <c r="Q132" cm="1">
        <f t="array" ref="Q132">_xlfn.LET(_xlpm.y, P132:P1130, _xlpm.x, O132:O1130, _xlpm.keep, ISNUMBER(_xlpm.y)*ISNUMBER(_xlpm.x), SLOPE(_xlfn._xlws.FILTER(_xlpm.y, _xlpm.keep), _xlfn._xlws.FILTER(_xlpm.x, _xlpm.keep)))</f>
        <v>-2.8594868780258353E-2</v>
      </c>
      <c r="R132" cm="1">
        <f t="array" ref="R132">_xlfn.LET(_xlpm.y, P132:P1130, _xlpm.x, O132:O1130, _xlpm.keep, ISNUMBER(_xlpm.y)*ISNUMBER(_xlpm.x), INTERCEPT(_xlfn._xlws.FILTER(_xlpm.y, _xlpm.keep), _xlfn._xlws.FILTER(_xlpm.x, _xlpm.keep)))</f>
        <v>-3.3337262936689947E-2</v>
      </c>
      <c r="T132">
        <f t="shared" si="31"/>
        <v>3.5096122985201039E-2</v>
      </c>
      <c r="U132">
        <f t="shared" si="32"/>
        <v>0.85424879660885089</v>
      </c>
    </row>
    <row r="133" spans="1:21" x14ac:dyDescent="0.2">
      <c r="A133" s="9">
        <v>45750</v>
      </c>
      <c r="B133" s="10">
        <v>576.86</v>
      </c>
      <c r="C133" s="10">
        <v>43.19</v>
      </c>
      <c r="D133">
        <f t="shared" si="22"/>
        <v>-1.0820739906895582</v>
      </c>
      <c r="E133">
        <f>IF(ROW()&lt;ROW($D$2)+59, NA(), AVERAGE(D133:INDEX($D:$D,ROW()+59)))</f>
        <v>-2.6361081372528332</v>
      </c>
      <c r="F133">
        <f>IF(ROW()&lt;ROW($D$2)+59, NA(), _xlfn.STDEV.S(D133:INDEX($D:$D,ROW()+59)))</f>
        <v>0.79763364204797027</v>
      </c>
      <c r="G133">
        <f t="shared" si="23"/>
        <v>1.9483056689700335</v>
      </c>
      <c r="J133">
        <f t="shared" si="24"/>
        <v>-1.2519387479868167</v>
      </c>
      <c r="K133">
        <f t="shared" si="25"/>
        <v>1.9303174796888263</v>
      </c>
      <c r="L133">
        <f t="shared" si="26"/>
        <v>8.7998352128397683E-2</v>
      </c>
      <c r="M133">
        <f t="shared" si="27"/>
        <v>-1.0408408531568927</v>
      </c>
      <c r="N133">
        <f t="shared" si="28"/>
        <v>-4.2313754213487735</v>
      </c>
      <c r="O133">
        <f t="shared" si="29"/>
        <v>-1.8886105399807036</v>
      </c>
      <c r="P133">
        <f t="shared" si="30"/>
        <v>0.80653654929114538</v>
      </c>
      <c r="Q133" cm="1">
        <f t="array" ref="Q133">_xlfn.LET(_xlpm.y, P133:P1131, _xlpm.x, O133:O1131, _xlpm.keep, ISNUMBER(_xlpm.y)*ISNUMBER(_xlpm.x), SLOPE(_xlfn._xlws.FILTER(_xlpm.y, _xlpm.keep), _xlfn._xlws.FILTER(_xlpm.x, _xlpm.keep)))</f>
        <v>-2.893937738253179E-2</v>
      </c>
      <c r="R133" cm="1">
        <f t="array" ref="R133">_xlfn.LET(_xlpm.y, P133:P1131, _xlpm.x, O133:O1131, _xlpm.keep, ISNUMBER(_xlpm.y)*ISNUMBER(_xlpm.x), INTERCEPT(_xlfn._xlws.FILTER(_xlpm.y, _xlpm.keep), _xlfn._xlws.FILTER(_xlpm.x, _xlpm.keep)))</f>
        <v>-4.1262675332845083E-2</v>
      </c>
      <c r="T133">
        <f t="shared" si="31"/>
        <v>5.2805573924727678E-2</v>
      </c>
      <c r="U133">
        <f t="shared" si="32"/>
        <v>0.75373097536641764</v>
      </c>
    </row>
    <row r="134" spans="1:21" x14ac:dyDescent="0.2">
      <c r="A134" s="9">
        <v>45719</v>
      </c>
      <c r="B134" s="10">
        <v>583.77</v>
      </c>
      <c r="C134" s="10">
        <v>42.83</v>
      </c>
      <c r="D134">
        <f t="shared" si="22"/>
        <v>-1.8886105399807036</v>
      </c>
      <c r="E134">
        <f>IF(ROW()&lt;ROW($D$2)+59, NA(), AVERAGE(D134:INDEX($D:$D,ROW()+59)))</f>
        <v>-2.6597417929651481</v>
      </c>
      <c r="F134">
        <f>IF(ROW()&lt;ROW($D$2)+59, NA(), _xlfn.STDEV.S(D134:INDEX($D:$D,ROW()+59)))</f>
        <v>0.77138342711365515</v>
      </c>
      <c r="G134">
        <f t="shared" si="23"/>
        <v>0.99967308847928682</v>
      </c>
      <c r="J134" t="e">
        <f t="shared" si="24"/>
        <v>#N/A</v>
      </c>
      <c r="K134" t="e">
        <f t="shared" si="25"/>
        <v>#N/A</v>
      </c>
      <c r="L134" t="e">
        <f t="shared" si="26"/>
        <v>#N/A</v>
      </c>
      <c r="M134">
        <f t="shared" si="27"/>
        <v>-1.1169749387378378</v>
      </c>
      <c r="N134">
        <f t="shared" si="28"/>
        <v>-4.2025086471924586</v>
      </c>
      <c r="O134">
        <f t="shared" si="29"/>
        <v>-2.1813233443397237</v>
      </c>
      <c r="P134">
        <f t="shared" si="30"/>
        <v>0.29271280435902014</v>
      </c>
      <c r="Q134" cm="1">
        <f t="array" ref="Q134">_xlfn.LET(_xlpm.y, P134:P1132, _xlpm.x, O134:O1132, _xlpm.keep, ISNUMBER(_xlpm.y)*ISNUMBER(_xlpm.x), SLOPE(_xlfn._xlws.FILTER(_xlpm.y, _xlpm.keep), _xlfn._xlws.FILTER(_xlpm.x, _xlpm.keep)))</f>
        <v>-2.7792331817992035E-2</v>
      </c>
      <c r="R134" cm="1">
        <f t="array" ref="R134">_xlfn.LET(_xlpm.y, P134:P1132, _xlpm.x, O134:O1132, _xlpm.keep, ISNUMBER(_xlpm.y)*ISNUMBER(_xlpm.x), INTERCEPT(_xlfn._xlws.FILTER(_xlpm.y, _xlpm.keep), _xlfn._xlws.FILTER(_xlpm.x, _xlpm.keep)))</f>
        <v>-4.6552741667073613E-2</v>
      </c>
      <c r="T134">
        <f t="shared" si="31"/>
        <v>5.9232787983065506E-2</v>
      </c>
      <c r="U134">
        <f t="shared" si="32"/>
        <v>0.23348001637595464</v>
      </c>
    </row>
    <row r="135" spans="1:21" x14ac:dyDescent="0.2">
      <c r="A135" s="10" t="s">
        <v>64</v>
      </c>
      <c r="B135" s="10">
        <v>594.17999999999995</v>
      </c>
      <c r="C135" s="10">
        <v>43.21</v>
      </c>
      <c r="D135">
        <f t="shared" si="22"/>
        <v>-2.1813233443397237</v>
      </c>
      <c r="E135">
        <f>IF(ROW()&lt;ROW($D$2)+59, NA(), AVERAGE(D135:INDEX($D:$D,ROW()+59)))</f>
        <v>-2.6711316045158524</v>
      </c>
      <c r="F135">
        <f>IF(ROW()&lt;ROW($D$2)+59, NA(), _xlfn.STDEV.S(D135:INDEX($D:$D,ROW()+59)))</f>
        <v>0.76482171163796986</v>
      </c>
      <c r="G135">
        <f t="shared" si="23"/>
        <v>0.64042149003215088</v>
      </c>
      <c r="J135" t="e">
        <f t="shared" si="24"/>
        <v>#N/A</v>
      </c>
      <c r="K135" t="e">
        <f t="shared" si="25"/>
        <v>#N/A</v>
      </c>
      <c r="L135" t="e">
        <f t="shared" si="26"/>
        <v>#N/A</v>
      </c>
      <c r="M135">
        <f t="shared" si="27"/>
        <v>-1.1414881812399127</v>
      </c>
      <c r="N135">
        <f t="shared" si="28"/>
        <v>-4.2007750277917921</v>
      </c>
      <c r="O135">
        <f t="shared" si="29"/>
        <v>-0.99132642754837974</v>
      </c>
      <c r="P135">
        <f t="shared" si="30"/>
        <v>-1.189996916791344</v>
      </c>
      <c r="Q135" cm="1">
        <f t="array" ref="Q135">_xlfn.LET(_xlpm.y, P135:P1133, _xlpm.x, O135:O1133, _xlpm.keep, ISNUMBER(_xlpm.y)*ISNUMBER(_xlpm.x), SLOPE(_xlfn._xlws.FILTER(_xlpm.y, _xlpm.keep), _xlfn._xlws.FILTER(_xlpm.x, _xlpm.keep)))</f>
        <v>-2.7199041671191835E-2</v>
      </c>
      <c r="R135" cm="1">
        <f t="array" ref="R135">_xlfn.LET(_xlpm.y, P135:P1133, _xlpm.x, O135:O1133, _xlpm.keep, ISNUMBER(_xlpm.y)*ISNUMBER(_xlpm.x), INTERCEPT(_xlfn._xlws.FILTER(_xlpm.y, _xlpm.keep), _xlfn._xlws.FILTER(_xlpm.x, _xlpm.keep)))</f>
        <v>-4.8198609774056496E-2</v>
      </c>
      <c r="T135">
        <f t="shared" si="31"/>
        <v>3.3103541844590925E-2</v>
      </c>
      <c r="U135">
        <f t="shared" si="32"/>
        <v>-1.2231004586359349</v>
      </c>
    </row>
    <row r="136" spans="1:21" x14ac:dyDescent="0.2">
      <c r="A136" s="10" t="s">
        <v>65</v>
      </c>
      <c r="B136" s="10">
        <v>585.04999999999995</v>
      </c>
      <c r="C136" s="10">
        <v>43.81</v>
      </c>
      <c r="D136">
        <f t="shared" si="22"/>
        <v>-0.99132642754837974</v>
      </c>
      <c r="E136">
        <f>IF(ROW()&lt;ROW($D$2)+59, NA(), AVERAGE(D136:INDEX($D:$D,ROW()+59)))</f>
        <v>-2.6793130104916534</v>
      </c>
      <c r="F136">
        <f>IF(ROW()&lt;ROW($D$2)+59, NA(), _xlfn.STDEV.S(D136:INDEX($D:$D,ROW()+59)))</f>
        <v>0.76211409447671352</v>
      </c>
      <c r="G136">
        <f t="shared" si="23"/>
        <v>2.2148738557345369</v>
      </c>
      <c r="J136" t="e">
        <f t="shared" si="24"/>
        <v>#N/A</v>
      </c>
      <c r="K136" t="e">
        <f t="shared" si="25"/>
        <v>#N/A</v>
      </c>
      <c r="L136" t="e">
        <f t="shared" si="26"/>
        <v>#N/A</v>
      </c>
      <c r="M136">
        <f t="shared" si="27"/>
        <v>-1.1550848215382263</v>
      </c>
      <c r="N136">
        <f t="shared" si="28"/>
        <v>-4.2035411994450804</v>
      </c>
      <c r="O136">
        <f t="shared" si="29"/>
        <v>-0.73458718771814091</v>
      </c>
      <c r="P136">
        <f t="shared" si="30"/>
        <v>-0.25673923983023883</v>
      </c>
      <c r="Q136" cm="1">
        <f t="array" ref="Q136">_xlfn.LET(_xlpm.y, P136:P1134, _xlpm.x, O136:O1134, _xlpm.keep, ISNUMBER(_xlpm.y)*ISNUMBER(_xlpm.x), SLOPE(_xlfn._xlws.FILTER(_xlpm.y, _xlpm.keep), _xlfn._xlws.FILTER(_xlpm.x, _xlpm.keep)))</f>
        <v>-2.65358496351264E-2</v>
      </c>
      <c r="R136" cm="1">
        <f t="array" ref="R136">_xlfn.LET(_xlpm.y, P136:P1134, _xlpm.x, O136:O1134, _xlpm.keep, ISNUMBER(_xlpm.y)*ISNUMBER(_xlpm.x), INTERCEPT(_xlfn._xlws.FILTER(_xlpm.y, _xlpm.keep), _xlfn._xlws.FILTER(_xlpm.x, _xlpm.keep)))</f>
        <v>-3.7299296650587739E-2</v>
      </c>
      <c r="T136">
        <f t="shared" si="31"/>
        <v>2.7466213968971368E-2</v>
      </c>
      <c r="U136">
        <f t="shared" si="32"/>
        <v>-0.28420545379921019</v>
      </c>
    </row>
    <row r="137" spans="1:21" x14ac:dyDescent="0.2">
      <c r="A137" s="10" t="s">
        <v>66</v>
      </c>
      <c r="B137" s="10">
        <v>594.54</v>
      </c>
      <c r="C137" s="10">
        <v>44.68</v>
      </c>
      <c r="D137">
        <f t="shared" si="22"/>
        <v>-0.73458718771814091</v>
      </c>
      <c r="E137">
        <f>IF(ROW()&lt;ROW($D$2)+59, NA(), AVERAGE(D137:INDEX($D:$D,ROW()+59)))</f>
        <v>-2.7044878142765838</v>
      </c>
      <c r="F137">
        <f>IF(ROW()&lt;ROW($D$2)+59, NA(), _xlfn.STDEV.S(D137:INDEX($D:$D,ROW()+59)))</f>
        <v>0.72966716819776511</v>
      </c>
      <c r="G137">
        <f t="shared" si="23"/>
        <v>2.6997249052934387</v>
      </c>
      <c r="J137" t="e">
        <f t="shared" si="24"/>
        <v>#N/A</v>
      </c>
      <c r="K137" t="e">
        <f t="shared" si="25"/>
        <v>#N/A</v>
      </c>
      <c r="L137" t="e">
        <f t="shared" si="26"/>
        <v>#N/A</v>
      </c>
      <c r="M137">
        <f t="shared" si="27"/>
        <v>-1.2451534778810536</v>
      </c>
      <c r="N137">
        <f t="shared" si="28"/>
        <v>-4.1638221506721145</v>
      </c>
      <c r="O137">
        <f t="shared" si="29"/>
        <v>-1.1552006515694657</v>
      </c>
      <c r="P137">
        <f t="shared" si="30"/>
        <v>0.42061346385132481</v>
      </c>
      <c r="Q137" cm="1">
        <f t="array" ref="Q137">_xlfn.LET(_xlpm.y, P137:P1135, _xlpm.x, O137:O1135, _xlpm.keep, ISNUMBER(_xlpm.y)*ISNUMBER(_xlpm.x), SLOPE(_xlfn._xlws.FILTER(_xlpm.y, _xlpm.keep), _xlfn._xlws.FILTER(_xlpm.x, _xlpm.keep)))</f>
        <v>-2.6258947126561183E-2</v>
      </c>
      <c r="R137" cm="1">
        <f t="array" ref="R137">_xlfn.LET(_xlpm.y, P137:P1135, _xlpm.x, O137:O1135, _xlpm.keep, ISNUMBER(_xlpm.y)*ISNUMBER(_xlpm.x), INTERCEPT(_xlfn._xlws.FILTER(_xlpm.y, _xlpm.keep), _xlfn._xlws.FILTER(_xlpm.x, _xlpm.keep)))</f>
        <v>-3.4876443413988059E-2</v>
      </c>
      <c r="T137">
        <f t="shared" si="31"/>
        <v>3.670179481044232E-2</v>
      </c>
      <c r="U137">
        <f t="shared" si="32"/>
        <v>0.38391166904088248</v>
      </c>
    </row>
    <row r="138" spans="1:21" x14ac:dyDescent="0.2">
      <c r="A138" s="10" t="s">
        <v>67</v>
      </c>
      <c r="B138" s="10">
        <v>594.24</v>
      </c>
      <c r="C138" s="10">
        <v>44.24</v>
      </c>
      <c r="D138">
        <f t="shared" si="22"/>
        <v>-1.1552006515694657</v>
      </c>
      <c r="E138">
        <f>IF(ROW()&lt;ROW($D$2)+59, NA(), AVERAGE(D138:INDEX($D:$D,ROW()+59)))</f>
        <v>-2.7369017996026059</v>
      </c>
      <c r="F138">
        <f>IF(ROW()&lt;ROW($D$2)+59, NA(), _xlfn.STDEV.S(D138:INDEX($D:$D,ROW()+59)))</f>
        <v>0.68233790548370921</v>
      </c>
      <c r="G138">
        <f t="shared" si="23"/>
        <v>2.3180613817898226</v>
      </c>
      <c r="J138" t="e">
        <f t="shared" si="24"/>
        <v>#N/A</v>
      </c>
      <c r="K138" t="e">
        <f t="shared" si="25"/>
        <v>#N/A</v>
      </c>
      <c r="L138" t="e">
        <f t="shared" si="26"/>
        <v>#N/A</v>
      </c>
      <c r="M138">
        <f t="shared" si="27"/>
        <v>-1.3722259886351875</v>
      </c>
      <c r="N138">
        <f t="shared" si="28"/>
        <v>-4.1015776105700246</v>
      </c>
      <c r="O138">
        <f t="shared" si="29"/>
        <v>-1.3771273594413529</v>
      </c>
      <c r="P138">
        <f t="shared" si="30"/>
        <v>0.22192670787188717</v>
      </c>
      <c r="Q138" cm="1">
        <f t="array" ref="Q138">_xlfn.LET(_xlpm.y, P138:P1136, _xlpm.x, O138:O1136, _xlpm.keep, ISNUMBER(_xlpm.y)*ISNUMBER(_xlpm.x), SLOPE(_xlfn._xlws.FILTER(_xlpm.y, _xlpm.keep), _xlfn._xlws.FILTER(_xlpm.x, _xlpm.keep)))</f>
        <v>-2.6347645859220965E-2</v>
      </c>
      <c r="R138" cm="1">
        <f t="array" ref="R138">_xlfn.LET(_xlpm.y, P138:P1136, _xlpm.x, O138:O1136, _xlpm.keep, ISNUMBER(_xlpm.y)*ISNUMBER(_xlpm.x), INTERCEPT(_xlfn._xlws.FILTER(_xlpm.y, _xlpm.keep), _xlfn._xlws.FILTER(_xlpm.x, _xlpm.keep)))</f>
        <v>-3.871651773258096E-2</v>
      </c>
      <c r="T138">
        <f t="shared" si="31"/>
        <v>4.1574729767552512E-2</v>
      </c>
      <c r="U138">
        <f t="shared" si="32"/>
        <v>0.18035197810433468</v>
      </c>
    </row>
    <row r="139" spans="1:21" x14ac:dyDescent="0.2">
      <c r="A139" s="10" t="s">
        <v>68</v>
      </c>
      <c r="B139" s="10">
        <v>597.21</v>
      </c>
      <c r="C139" s="10">
        <v>44.21</v>
      </c>
      <c r="D139">
        <f t="shared" si="22"/>
        <v>-1.3771273594413529</v>
      </c>
      <c r="E139">
        <f>IF(ROW()&lt;ROW($D$2)+59, NA(), AVERAGE(D139:INDEX($D:$D,ROW()+59)))</f>
        <v>-2.7559452275986689</v>
      </c>
      <c r="F139">
        <f>IF(ROW()&lt;ROW($D$2)+59, NA(), _xlfn.STDEV.S(D139:INDEX($D:$D,ROW()+59)))</f>
        <v>0.65274885764051183</v>
      </c>
      <c r="G139">
        <f t="shared" si="23"/>
        <v>2.1123252105585024</v>
      </c>
      <c r="J139" t="e">
        <f t="shared" si="24"/>
        <v>#N/A</v>
      </c>
      <c r="K139" t="e">
        <f t="shared" si="25"/>
        <v>#N/A</v>
      </c>
      <c r="L139" t="e">
        <f t="shared" si="26"/>
        <v>#N/A</v>
      </c>
      <c r="M139">
        <f t="shared" si="27"/>
        <v>-1.4504475123176452</v>
      </c>
      <c r="N139">
        <f t="shared" si="28"/>
        <v>-4.0614429428796921</v>
      </c>
      <c r="O139">
        <f t="shared" si="29"/>
        <v>-0.86354483839429719</v>
      </c>
      <c r="P139">
        <f t="shared" si="30"/>
        <v>-0.51358252104705571</v>
      </c>
      <c r="Q139" cm="1">
        <f t="array" ref="Q139">_xlfn.LET(_xlpm.y, P139:P1137, _xlpm.x, O139:O1137, _xlpm.keep, ISNUMBER(_xlpm.y)*ISNUMBER(_xlpm.x), SLOPE(_xlfn._xlws.FILTER(_xlpm.y, _xlpm.keep), _xlfn._xlws.FILTER(_xlpm.x, _xlpm.keep)))</f>
        <v>-2.6281157123535469E-2</v>
      </c>
      <c r="R139" cm="1">
        <f t="array" ref="R139">_xlfn.LET(_xlpm.y, P139:P1137, _xlpm.x, O139:O1137, _xlpm.keep, ISNUMBER(_xlpm.y)*ISNUMBER(_xlpm.x), INTERCEPT(_xlfn._xlws.FILTER(_xlpm.y, _xlpm.keep), _xlfn._xlws.FILTER(_xlpm.x, _xlpm.keep)))</f>
        <v>-4.0619137717409021E-2</v>
      </c>
      <c r="T139">
        <f t="shared" si="31"/>
        <v>3.0297789537286502E-2</v>
      </c>
      <c r="U139">
        <f t="shared" si="32"/>
        <v>-0.54388031058434216</v>
      </c>
    </row>
    <row r="140" spans="1:21" x14ac:dyDescent="0.2">
      <c r="A140" s="10" t="s">
        <v>69</v>
      </c>
      <c r="B140" s="10">
        <v>599.94000000000005</v>
      </c>
      <c r="C140" s="10">
        <v>44.9</v>
      </c>
      <c r="D140">
        <f t="shared" si="22"/>
        <v>-0.86354483839429719</v>
      </c>
      <c r="E140">
        <f>IF(ROW()&lt;ROW($D$2)+59, NA(), AVERAGE(D140:INDEX($D:$D,ROW()+59)))</f>
        <v>-2.7696142769624061</v>
      </c>
      <c r="F140">
        <f>IF(ROW()&lt;ROW($D$2)+59, NA(), _xlfn.STDEV.S(D140:INDEX($D:$D,ROW()+59)))</f>
        <v>0.63163161813569713</v>
      </c>
      <c r="G140">
        <f t="shared" si="23"/>
        <v>3.0176916161891962</v>
      </c>
      <c r="J140" t="e">
        <f t="shared" si="24"/>
        <v>#N/A</v>
      </c>
      <c r="K140" t="e">
        <f t="shared" si="25"/>
        <v>#N/A</v>
      </c>
      <c r="L140" t="e">
        <f t="shared" si="26"/>
        <v>#N/A</v>
      </c>
      <c r="M140">
        <f t="shared" si="27"/>
        <v>-1.5063510406910119</v>
      </c>
      <c r="N140">
        <f t="shared" si="28"/>
        <v>-4.0328775132338004</v>
      </c>
      <c r="O140">
        <f t="shared" si="29"/>
        <v>-1.4081962963681889</v>
      </c>
      <c r="P140">
        <f t="shared" si="30"/>
        <v>0.5446514579738917</v>
      </c>
      <c r="Q140" cm="1">
        <f t="array" ref="Q140">_xlfn.LET(_xlpm.y, P140:P1138, _xlpm.x, O140:O1138, _xlpm.keep, ISNUMBER(_xlpm.y)*ISNUMBER(_xlpm.x), SLOPE(_xlfn._xlws.FILTER(_xlpm.y, _xlpm.keep), _xlfn._xlws.FILTER(_xlpm.x, _xlpm.keep)))</f>
        <v>-2.5847805448874772E-2</v>
      </c>
      <c r="R140" cm="1">
        <f t="array" ref="R140">_xlfn.LET(_xlpm.y, P140:P1138, _xlpm.x, O140:O1138, _xlpm.keep, ISNUMBER(_xlpm.y)*ISNUMBER(_xlpm.x), INTERCEPT(_xlfn._xlws.FILTER(_xlpm.y, _xlpm.keep), _xlfn._xlws.FILTER(_xlpm.x, _xlpm.keep)))</f>
        <v>-3.5652086420176789E-2</v>
      </c>
      <c r="T140">
        <f t="shared" si="31"/>
        <v>4.2256923047860301E-2</v>
      </c>
      <c r="U140">
        <f t="shared" si="32"/>
        <v>0.50239453492603137</v>
      </c>
    </row>
    <row r="141" spans="1:21" x14ac:dyDescent="0.2">
      <c r="A141" s="10" t="s">
        <v>70</v>
      </c>
      <c r="B141" s="10">
        <v>610.38</v>
      </c>
      <c r="C141" s="10">
        <v>45.03</v>
      </c>
      <c r="D141">
        <f t="shared" si="22"/>
        <v>-1.4081962963681889</v>
      </c>
      <c r="E141">
        <f>IF(ROW()&lt;ROW($D$2)+59, NA(), AVERAGE(D141:INDEX($D:$D,ROW()+59)))</f>
        <v>-2.7900279668706172</v>
      </c>
      <c r="F141">
        <f>IF(ROW()&lt;ROW($D$2)+59, NA(), _xlfn.STDEV.S(D141:INDEX($D:$D,ROW()+59)))</f>
        <v>0.58721616482200567</v>
      </c>
      <c r="G141">
        <f t="shared" si="23"/>
        <v>2.3531907894962036</v>
      </c>
      <c r="J141" t="e">
        <f t="shared" si="24"/>
        <v>#N/A</v>
      </c>
      <c r="K141" t="e">
        <f t="shared" si="25"/>
        <v>#N/A</v>
      </c>
      <c r="L141" t="e">
        <f t="shared" si="26"/>
        <v>#N/A</v>
      </c>
      <c r="M141">
        <f t="shared" si="27"/>
        <v>-1.6155956372266058</v>
      </c>
      <c r="N141">
        <f t="shared" si="28"/>
        <v>-3.9644602965146287</v>
      </c>
      <c r="O141">
        <f t="shared" si="29"/>
        <v>-1.9829818536319266</v>
      </c>
      <c r="P141">
        <f t="shared" si="30"/>
        <v>0.5747855572637377</v>
      </c>
      <c r="Q141" cm="1">
        <f t="array" ref="Q141">_xlfn.LET(_xlpm.y, P141:P1139, _xlpm.x, O141:O1139, _xlpm.keep, ISNUMBER(_xlpm.y)*ISNUMBER(_xlpm.x), SLOPE(_xlfn._xlws.FILTER(_xlpm.y, _xlpm.keep), _xlfn._xlws.FILTER(_xlpm.x, _xlpm.keep)))</f>
        <v>-2.5650736366359471E-2</v>
      </c>
      <c r="R141" cm="1">
        <f t="array" ref="R141">_xlfn.LET(_xlpm.y, P141:P1139, _xlpm.x, O141:O1139, _xlpm.keep, ISNUMBER(_xlpm.y)*ISNUMBER(_xlpm.x), INTERCEPT(_xlfn._xlws.FILTER(_xlpm.y, _xlpm.keep), _xlfn._xlws.FILTER(_xlpm.x, _xlpm.keep)))</f>
        <v>-4.0306146863569418E-2</v>
      </c>
      <c r="T141">
        <f t="shared" si="31"/>
        <v>5.4877723228654286E-2</v>
      </c>
      <c r="U141">
        <f t="shared" si="32"/>
        <v>0.51990783403508345</v>
      </c>
    </row>
    <row r="142" spans="1:21" x14ac:dyDescent="0.2">
      <c r="A142" s="10" t="s">
        <v>71</v>
      </c>
      <c r="B142" s="10">
        <v>612.92999999999995</v>
      </c>
      <c r="C142" s="10">
        <v>44.62</v>
      </c>
      <c r="D142">
        <f t="shared" si="22"/>
        <v>-1.9829818536319266</v>
      </c>
      <c r="E142">
        <f>IF(ROW()&lt;ROW($D$2)+59, NA(), AVERAGE(D142:INDEX($D:$D,ROW()+59)))</f>
        <v>-2.7964499480575244</v>
      </c>
      <c r="F142">
        <f>IF(ROW()&lt;ROW($D$2)+59, NA(), _xlfn.STDEV.S(D142:INDEX($D:$D,ROW()+59)))</f>
        <v>0.57380164163247005</v>
      </c>
      <c r="G142">
        <f t="shared" si="23"/>
        <v>1.4176817133378616</v>
      </c>
      <c r="J142" t="e">
        <f t="shared" si="24"/>
        <v>#N/A</v>
      </c>
      <c r="K142" t="e">
        <f t="shared" si="25"/>
        <v>#N/A</v>
      </c>
      <c r="L142" t="e">
        <f t="shared" si="26"/>
        <v>#N/A</v>
      </c>
      <c r="M142">
        <f t="shared" si="27"/>
        <v>-1.6488466647925843</v>
      </c>
      <c r="N142">
        <f t="shared" si="28"/>
        <v>-3.9440532313224645</v>
      </c>
      <c r="O142">
        <f t="shared" si="29"/>
        <v>-1.8199264801182906</v>
      </c>
      <c r="P142">
        <f t="shared" si="30"/>
        <v>-0.16305537351363597</v>
      </c>
      <c r="Q142" cm="1">
        <f t="array" ref="Q142">_xlfn.LET(_xlpm.y, P142:P1140, _xlpm.x, O142:O1140, _xlpm.keep, ISNUMBER(_xlpm.y)*ISNUMBER(_xlpm.x), SLOPE(_xlfn._xlws.FILTER(_xlpm.y, _xlpm.keep), _xlfn._xlws.FILTER(_xlpm.x, _xlpm.keep)))</f>
        <v>-2.470215838441573E-2</v>
      </c>
      <c r="R142" cm="1">
        <f t="array" ref="R142">_xlfn.LET(_xlpm.y, P142:P1140, _xlpm.x, O142:O1140, _xlpm.keep, ISNUMBER(_xlpm.y)*ISNUMBER(_xlpm.x), INTERCEPT(_xlfn._xlws.FILTER(_xlpm.y, _xlpm.keep), _xlfn._xlws.FILTER(_xlpm.x, _xlpm.keep)))</f>
        <v>-4.4257798387916665E-2</v>
      </c>
      <c r="T142">
        <f t="shared" si="31"/>
        <v>5.1297450096328391E-2</v>
      </c>
      <c r="U142">
        <f t="shared" si="32"/>
        <v>-0.21435282360996435</v>
      </c>
    </row>
    <row r="143" spans="1:21" x14ac:dyDescent="0.2">
      <c r="A143" s="10" t="s">
        <v>72</v>
      </c>
      <c r="B143" s="10">
        <v>611.49</v>
      </c>
      <c r="C143" s="10">
        <v>44.69</v>
      </c>
      <c r="D143">
        <f t="shared" si="22"/>
        <v>-1.8199264801182906</v>
      </c>
      <c r="E143">
        <f>IF(ROW()&lt;ROW($D$2)+59, NA(), AVERAGE(D143:INDEX($D:$D,ROW()+59)))</f>
        <v>-2.7922434306661623</v>
      </c>
      <c r="F143">
        <f>IF(ROW()&lt;ROW($D$2)+59, NA(), _xlfn.STDEV.S(D143:INDEX($D:$D,ROW()+59)))</f>
        <v>0.58074929370752137</v>
      </c>
      <c r="G143">
        <f t="shared" si="23"/>
        <v>1.6742456014721436</v>
      </c>
      <c r="J143" t="e">
        <f t="shared" si="24"/>
        <v>#N/A</v>
      </c>
      <c r="K143" t="e">
        <f t="shared" si="25"/>
        <v>#N/A</v>
      </c>
      <c r="L143" t="e">
        <f t="shared" si="26"/>
        <v>#N/A</v>
      </c>
      <c r="M143">
        <f t="shared" si="27"/>
        <v>-1.6307448432511196</v>
      </c>
      <c r="N143">
        <f t="shared" si="28"/>
        <v>-3.9537420180812051</v>
      </c>
      <c r="O143">
        <f t="shared" si="29"/>
        <v>-1.9842534810978663</v>
      </c>
      <c r="P143">
        <f t="shared" si="30"/>
        <v>0.16432700097957564</v>
      </c>
      <c r="Q143" cm="1">
        <f t="array" ref="Q143">_xlfn.LET(_xlpm.y, P143:P1141, _xlpm.x, O143:O1141, _xlpm.keep, ISNUMBER(_xlpm.y)*ISNUMBER(_xlpm.x), SLOPE(_xlfn._xlws.FILTER(_xlpm.y, _xlpm.keep), _xlfn._xlws.FILTER(_xlpm.x, _xlpm.keep)))</f>
        <v>-2.4919055035590339E-2</v>
      </c>
      <c r="R143" cm="1">
        <f t="array" ref="R143">_xlfn.LET(_xlpm.y, P143:P1141, _xlpm.x, O143:O1141, _xlpm.keep, ISNUMBER(_xlpm.y)*ISNUMBER(_xlpm.x), INTERCEPT(_xlfn._xlws.FILTER(_xlpm.y, _xlpm.keep), _xlfn._xlws.FILTER(_xlpm.x, _xlpm.keep)))</f>
        <v>-4.3023602503639312E-2</v>
      </c>
      <c r="T143">
        <f t="shared" si="31"/>
        <v>5.4905644869950275E-2</v>
      </c>
      <c r="U143">
        <f t="shared" si="32"/>
        <v>0.10942135610962536</v>
      </c>
    </row>
    <row r="144" spans="1:21" x14ac:dyDescent="0.2">
      <c r="A144" s="10" t="s">
        <v>73</v>
      </c>
      <c r="B144" s="10">
        <v>609.70000000000005</v>
      </c>
      <c r="C144" s="10">
        <v>44.41</v>
      </c>
      <c r="D144">
        <f t="shared" si="22"/>
        <v>-1.9842534810978663</v>
      </c>
      <c r="E144">
        <f>IF(ROW()&lt;ROW($D$2)+59, NA(), AVERAGE(D144:INDEX($D:$D,ROW()+59)))</f>
        <v>-2.7879388887933803</v>
      </c>
      <c r="F144">
        <f>IF(ROW()&lt;ROW($D$2)+59, NA(), _xlfn.STDEV.S(D144:INDEX($D:$D,ROW()+59)))</f>
        <v>0.58897718317054892</v>
      </c>
      <c r="G144">
        <f t="shared" si="23"/>
        <v>1.364544214377134</v>
      </c>
      <c r="J144" t="e">
        <f t="shared" si="24"/>
        <v>#N/A</v>
      </c>
      <c r="K144" t="e">
        <f t="shared" si="25"/>
        <v>#N/A</v>
      </c>
      <c r="L144" t="e">
        <f t="shared" si="26"/>
        <v>#N/A</v>
      </c>
      <c r="M144">
        <f t="shared" si="27"/>
        <v>-1.6099845224522824</v>
      </c>
      <c r="N144">
        <f t="shared" si="28"/>
        <v>-3.9658932551344783</v>
      </c>
      <c r="O144">
        <f t="shared" si="29"/>
        <v>-2.326192134712727</v>
      </c>
      <c r="P144">
        <f t="shared" si="30"/>
        <v>0.34193865361486075</v>
      </c>
      <c r="Q144" cm="1">
        <f t="array" ref="Q144">_xlfn.LET(_xlpm.y, P144:P1142, _xlpm.x, O144:O1142, _xlpm.keep, ISNUMBER(_xlpm.y)*ISNUMBER(_xlpm.x), SLOPE(_xlfn._xlws.FILTER(_xlpm.y, _xlpm.keep), _xlfn._xlws.FILTER(_xlpm.x, _xlpm.keep)))</f>
        <v>-2.4648196120576397E-2</v>
      </c>
      <c r="R144" cm="1">
        <f t="array" ref="R144">_xlfn.LET(_xlpm.y, P144:P1142, _xlpm.x, O144:O1142, _xlpm.keep, ISNUMBER(_xlpm.y)*ISNUMBER(_xlpm.x), INTERCEPT(_xlfn._xlws.FILTER(_xlpm.y, _xlpm.keep), _xlfn._xlws.FILTER(_xlpm.x, _xlpm.keep)))</f>
        <v>-4.4152720142056026E-2</v>
      </c>
      <c r="T144">
        <f t="shared" si="31"/>
        <v>6.2413730914956313E-2</v>
      </c>
      <c r="U144">
        <f t="shared" si="32"/>
        <v>0.27952492269990442</v>
      </c>
    </row>
    <row r="145" spans="1:21" x14ac:dyDescent="0.2">
      <c r="A145" s="10" t="s">
        <v>74</v>
      </c>
      <c r="B145" s="10">
        <v>609.73</v>
      </c>
      <c r="C145" s="10">
        <v>44.07</v>
      </c>
      <c r="D145">
        <f t="shared" si="22"/>
        <v>-2.326192134712727</v>
      </c>
      <c r="E145">
        <f>IF(ROW()&lt;ROW($D$2)+59, NA(), AVERAGE(D145:INDEX($D:$D,ROW()+59)))</f>
        <v>-2.786477358751116</v>
      </c>
      <c r="F145">
        <f>IF(ROW()&lt;ROW($D$2)+59, NA(), _xlfn.STDEV.S(D145:INDEX($D:$D,ROW()+59)))</f>
        <v>0.59111024736146922</v>
      </c>
      <c r="G145">
        <f t="shared" si="23"/>
        <v>0.77867914842105668</v>
      </c>
      <c r="J145" t="e">
        <f t="shared" si="24"/>
        <v>#N/A</v>
      </c>
      <c r="K145" t="e">
        <f t="shared" si="25"/>
        <v>#N/A</v>
      </c>
      <c r="L145" t="e">
        <f t="shared" si="26"/>
        <v>#N/A</v>
      </c>
      <c r="M145">
        <f t="shared" si="27"/>
        <v>-1.6042568640281776</v>
      </c>
      <c r="N145">
        <f t="shared" si="28"/>
        <v>-3.9686978534740547</v>
      </c>
      <c r="O145">
        <f t="shared" si="29"/>
        <v>-2.194551350489192</v>
      </c>
      <c r="P145">
        <f t="shared" si="30"/>
        <v>-0.13164078422353498</v>
      </c>
      <c r="Q145" cm="1">
        <f t="array" ref="Q145">_xlfn.LET(_xlpm.y, P145:P1143, _xlpm.x, O145:O1143, _xlpm.keep, ISNUMBER(_xlpm.y)*ISNUMBER(_xlpm.x), SLOPE(_xlfn._xlws.FILTER(_xlpm.y, _xlpm.keep), _xlfn._xlws.FILTER(_xlpm.x, _xlpm.keep)))</f>
        <v>-2.3818914450649889E-2</v>
      </c>
      <c r="R145" cm="1">
        <f t="array" ref="R145">_xlfn.LET(_xlpm.y, P145:P1143, _xlpm.x, O145:O1143, _xlpm.keep, ISNUMBER(_xlpm.y)*ISNUMBER(_xlpm.x), INTERCEPT(_xlfn._xlws.FILTER(_xlpm.y, _xlpm.keep), _xlfn._xlws.FILTER(_xlpm.x, _xlpm.keep)))</f>
        <v>-4.6214268436934117E-2</v>
      </c>
      <c r="T145">
        <f t="shared" si="31"/>
        <v>5.9523240692415942E-2</v>
      </c>
      <c r="U145">
        <f t="shared" si="32"/>
        <v>-0.19116402491595091</v>
      </c>
    </row>
    <row r="146" spans="1:21" x14ac:dyDescent="0.2">
      <c r="A146" s="9">
        <v>45993</v>
      </c>
      <c r="B146" s="10">
        <v>603.36</v>
      </c>
      <c r="C146" s="10">
        <v>43.79</v>
      </c>
      <c r="D146">
        <f t="shared" si="22"/>
        <v>-2.194551350489192</v>
      </c>
      <c r="E146">
        <f>IF(ROW()&lt;ROW($D$2)+59, NA(), AVERAGE(D146:INDEX($D:$D,ROW()+59)))</f>
        <v>-2.787502277522488</v>
      </c>
      <c r="F146">
        <f>IF(ROW()&lt;ROW($D$2)+59, NA(), _xlfn.STDEV.S(D146:INDEX($D:$D,ROW()+59)))</f>
        <v>0.59035146346785317</v>
      </c>
      <c r="G146">
        <f t="shared" si="23"/>
        <v>1.0044032474319162</v>
      </c>
      <c r="J146" t="e">
        <f t="shared" si="24"/>
        <v>#N/A</v>
      </c>
      <c r="K146" t="e">
        <f t="shared" si="25"/>
        <v>#N/A</v>
      </c>
      <c r="L146" t="e">
        <f t="shared" si="26"/>
        <v>#N/A</v>
      </c>
      <c r="M146">
        <f t="shared" si="27"/>
        <v>-1.6067993505867817</v>
      </c>
      <c r="N146">
        <f t="shared" si="28"/>
        <v>-3.9682052044581946</v>
      </c>
      <c r="O146">
        <f t="shared" si="29"/>
        <v>-2.5605638354555751</v>
      </c>
      <c r="P146">
        <f t="shared" si="30"/>
        <v>0.36601248496638306</v>
      </c>
      <c r="Q146" cm="1">
        <f t="array" ref="Q146">_xlfn.LET(_xlpm.y, P146:P1144, _xlpm.x, O146:O1144, _xlpm.keep, ISNUMBER(_xlpm.y)*ISNUMBER(_xlpm.x), SLOPE(_xlfn._xlws.FILTER(_xlpm.y, _xlpm.keep), _xlfn._xlws.FILTER(_xlpm.x, _xlpm.keep)))</f>
        <v>-2.4128523020330257E-2</v>
      </c>
      <c r="R146" cm="1">
        <f t="array" ref="R146">_xlfn.LET(_xlpm.y, P146:P1144, _xlpm.x, O146:O1144, _xlpm.keep, ISNUMBER(_xlpm.y)*ISNUMBER(_xlpm.x), INTERCEPT(_xlfn._xlws.FILTER(_xlpm.y, _xlpm.keep), _xlfn._xlws.FILTER(_xlpm.x, _xlpm.keep)))</f>
        <v>-4.5289803426758056E-2</v>
      </c>
      <c r="T146">
        <f t="shared" si="31"/>
        <v>6.7559925640498258E-2</v>
      </c>
      <c r="U146">
        <f t="shared" si="32"/>
        <v>0.29845255932588477</v>
      </c>
    </row>
    <row r="147" spans="1:21" x14ac:dyDescent="0.2">
      <c r="A147" s="9">
        <v>45963</v>
      </c>
      <c r="B147" s="10">
        <v>605.30999999999995</v>
      </c>
      <c r="C147" s="10">
        <v>43.55</v>
      </c>
      <c r="D147">
        <f t="shared" si="22"/>
        <v>-2.5605638354555751</v>
      </c>
      <c r="E147">
        <f>IF(ROW()&lt;ROW($D$2)+59, NA(), AVERAGE(D147:INDEX($D:$D,ROW()+59)))</f>
        <v>-2.7908570037426372</v>
      </c>
      <c r="F147">
        <f>IF(ROW()&lt;ROW($D$2)+59, NA(), _xlfn.STDEV.S(D147:INDEX($D:$D,ROW()+59)))</f>
        <v>0.58748982591408117</v>
      </c>
      <c r="G147">
        <f t="shared" si="23"/>
        <v>0.39199515996510537</v>
      </c>
      <c r="J147" t="e">
        <f t="shared" si="24"/>
        <v>#N/A</v>
      </c>
      <c r="K147" t="e">
        <f t="shared" si="25"/>
        <v>#N/A</v>
      </c>
      <c r="L147" t="e">
        <f t="shared" si="26"/>
        <v>#N/A</v>
      </c>
      <c r="M147">
        <f t="shared" si="27"/>
        <v>-1.6158773519144749</v>
      </c>
      <c r="N147">
        <f t="shared" si="28"/>
        <v>-3.9658366555707998</v>
      </c>
      <c r="O147">
        <f t="shared" si="29"/>
        <v>-2.3608378133609449</v>
      </c>
      <c r="P147">
        <f t="shared" si="30"/>
        <v>-0.1997260220946302</v>
      </c>
      <c r="Q147" cm="1">
        <f t="array" ref="Q147">_xlfn.LET(_xlpm.y, P147:P1145, _xlpm.x, O147:O1145, _xlpm.keep, ISNUMBER(_xlpm.y)*ISNUMBER(_xlpm.x), SLOPE(_xlfn._xlws.FILTER(_xlpm.y, _xlpm.keep), _xlfn._xlws.FILTER(_xlpm.x, _xlpm.keep)))</f>
        <v>-2.3035674330044848E-2</v>
      </c>
      <c r="R147" cm="1">
        <f t="array" ref="R147">_xlfn.LET(_xlpm.y, P147:P1145, _xlpm.x, O147:O1145, _xlpm.keep, ISNUMBER(_xlpm.y)*ISNUMBER(_xlpm.x), INTERCEPT(_xlfn._xlws.FILTER(_xlpm.y, _xlpm.keep), _xlfn._xlws.FILTER(_xlpm.x, _xlpm.keep)))</f>
        <v>-4.7310451505091208E-2</v>
      </c>
      <c r="T147">
        <f t="shared" si="31"/>
        <v>6.3174460167494784E-2</v>
      </c>
      <c r="U147">
        <f t="shared" si="32"/>
        <v>-0.26290048226212498</v>
      </c>
    </row>
    <row r="148" spans="1:21" x14ac:dyDescent="0.2">
      <c r="A148" s="9">
        <v>45932</v>
      </c>
      <c r="B148" s="10">
        <v>604.85</v>
      </c>
      <c r="C148" s="10">
        <v>43.72</v>
      </c>
      <c r="D148">
        <f t="shared" si="22"/>
        <v>-2.3608378133609449</v>
      </c>
      <c r="E148">
        <f>IF(ROW()&lt;ROW($D$2)+59, NA(), AVERAGE(D148:INDEX($D:$D,ROW()+59)))</f>
        <v>-2.7831325165753951</v>
      </c>
      <c r="F148">
        <f>IF(ROW()&lt;ROW($D$2)+59, NA(), _xlfn.STDEV.S(D148:INDEX($D:$D,ROW()+59)))</f>
        <v>0.5935844105930419</v>
      </c>
      <c r="G148">
        <f t="shared" si="23"/>
        <v>0.71143159368444575</v>
      </c>
      <c r="J148" t="e">
        <f t="shared" si="24"/>
        <v>#N/A</v>
      </c>
      <c r="K148" t="e">
        <f t="shared" si="25"/>
        <v>#N/A</v>
      </c>
      <c r="L148" t="e">
        <f t="shared" si="26"/>
        <v>#N/A</v>
      </c>
      <c r="M148">
        <f t="shared" si="27"/>
        <v>-1.5959636953893113</v>
      </c>
      <c r="N148">
        <f t="shared" si="28"/>
        <v>-3.9703013377614789</v>
      </c>
      <c r="O148">
        <f t="shared" si="29"/>
        <v>-2.6171809217389566</v>
      </c>
      <c r="P148">
        <f t="shared" si="30"/>
        <v>0.25634310837801166</v>
      </c>
      <c r="Q148" cm="1">
        <f t="array" ref="Q148">_xlfn.LET(_xlpm.y, P148:P1146, _xlpm.x, O148:O1146, _xlpm.keep, ISNUMBER(_xlpm.y)*ISNUMBER(_xlpm.x), SLOPE(_xlfn._xlws.FILTER(_xlpm.y, _xlpm.keep), _xlfn._xlws.FILTER(_xlpm.x, _xlpm.keep)))</f>
        <v>-2.3594627533709576E-2</v>
      </c>
      <c r="R148" cm="1">
        <f t="array" ref="R148">_xlfn.LET(_xlpm.y, P148:P1146, _xlpm.x, O148:O1146, _xlpm.keep, ISNUMBER(_xlpm.y)*ISNUMBER(_xlpm.x), INTERCEPT(_xlfn._xlws.FILTER(_xlpm.y, _xlpm.keep), _xlfn._xlws.FILTER(_xlpm.x, _xlpm.keep)))</f>
        <v>-4.5984795767336092E-2</v>
      </c>
      <c r="T148">
        <f t="shared" si="31"/>
        <v>6.8803090023756161E-2</v>
      </c>
      <c r="U148">
        <f t="shared" si="32"/>
        <v>0.18754001835425549</v>
      </c>
    </row>
    <row r="149" spans="1:21" x14ac:dyDescent="0.2">
      <c r="A149" s="9">
        <v>45840</v>
      </c>
      <c r="B149" s="10">
        <v>600.77</v>
      </c>
      <c r="C149" s="10">
        <v>43.2</v>
      </c>
      <c r="D149">
        <f t="shared" si="22"/>
        <v>-2.6171809217389566</v>
      </c>
      <c r="E149">
        <f>IF(ROW()&lt;ROW($D$2)+59, NA(), AVERAGE(D149:INDEX($D:$D,ROW()+59)))</f>
        <v>-2.7667400718450934</v>
      </c>
      <c r="F149">
        <f>IF(ROW()&lt;ROW($D$2)+59, NA(), _xlfn.STDEV.S(D149:INDEX($D:$D,ROW()+59)))</f>
        <v>0.61850200596968208</v>
      </c>
      <c r="G149">
        <f t="shared" si="23"/>
        <v>0.2418086742849917</v>
      </c>
      <c r="J149" t="e">
        <f t="shared" si="24"/>
        <v>#N/A</v>
      </c>
      <c r="K149" t="e">
        <f t="shared" si="25"/>
        <v>#N/A</v>
      </c>
      <c r="L149" t="e">
        <f t="shared" si="26"/>
        <v>#N/A</v>
      </c>
      <c r="M149">
        <f t="shared" si="27"/>
        <v>-1.5297360599057293</v>
      </c>
      <c r="N149">
        <f t="shared" si="28"/>
        <v>-4.0037440837844578</v>
      </c>
      <c r="O149">
        <f t="shared" si="29"/>
        <v>-2.935831840489449</v>
      </c>
      <c r="P149">
        <f t="shared" si="30"/>
        <v>0.31865091875049245</v>
      </c>
      <c r="Q149" cm="1">
        <f t="array" ref="Q149">_xlfn.LET(_xlpm.y, P149:P1147, _xlpm.x, O149:O1147, _xlpm.keep, ISNUMBER(_xlpm.y)*ISNUMBER(_xlpm.x), SLOPE(_xlfn._xlws.FILTER(_xlpm.y, _xlpm.keep), _xlfn._xlws.FILTER(_xlpm.x, _xlpm.keep)))</f>
        <v>-2.2791008900734579E-2</v>
      </c>
      <c r="R149" cm="1">
        <f t="array" ref="R149">_xlfn.LET(_xlpm.y, P149:P1147, _xlpm.x, O149:O1147, _xlpm.keep, ISNUMBER(_xlpm.y)*ISNUMBER(_xlpm.x), INTERCEPT(_xlfn._xlws.FILTER(_xlpm.y, _xlpm.keep), _xlfn._xlws.FILTER(_xlpm.x, _xlpm.keep)))</f>
        <v>-4.7378741146101772E-2</v>
      </c>
      <c r="T149">
        <f t="shared" si="31"/>
        <v>7.5799837805870462E-2</v>
      </c>
      <c r="U149">
        <f t="shared" si="32"/>
        <v>0.24285108094462199</v>
      </c>
    </row>
    <row r="150" spans="1:21" x14ac:dyDescent="0.2">
      <c r="A150" s="9">
        <v>45810</v>
      </c>
      <c r="B150" s="10">
        <v>606.32000000000005</v>
      </c>
      <c r="C150" s="10">
        <v>43.24</v>
      </c>
      <c r="D150">
        <f t="shared" si="22"/>
        <v>-2.935831840489449</v>
      </c>
      <c r="E150">
        <f>IF(ROW()&lt;ROW($D$2)+59, NA(), AVERAGE(D150:INDEX($D:$D,ROW()+59)))</f>
        <v>-2.7397946683304499</v>
      </c>
      <c r="F150">
        <f>IF(ROW()&lt;ROW($D$2)+59, NA(), _xlfn.STDEV.S(D150:INDEX($D:$D,ROW()+59)))</f>
        <v>0.65901782128625064</v>
      </c>
      <c r="G150">
        <f t="shared" si="23"/>
        <v>-0.29746869633415945</v>
      </c>
      <c r="J150" t="e">
        <f t="shared" si="24"/>
        <v>#N/A</v>
      </c>
      <c r="K150" t="e">
        <f t="shared" si="25"/>
        <v>#N/A</v>
      </c>
      <c r="L150" t="e">
        <f t="shared" si="26"/>
        <v>#N/A</v>
      </c>
      <c r="M150">
        <f t="shared" si="27"/>
        <v>-1.4217590257579487</v>
      </c>
      <c r="N150">
        <f t="shared" si="28"/>
        <v>-4.0578303109029514</v>
      </c>
      <c r="O150">
        <f t="shared" si="29"/>
        <v>-2.9801260874487241</v>
      </c>
      <c r="P150">
        <f t="shared" si="30"/>
        <v>4.4294246959275085E-2</v>
      </c>
      <c r="Q150" cm="1">
        <f t="array" ref="Q150">_xlfn.LET(_xlpm.y, P150:P1148, _xlpm.x, O150:O1148, _xlpm.keep, ISNUMBER(_xlpm.y)*ISNUMBER(_xlpm.x), SLOPE(_xlfn._xlws.FILTER(_xlpm.y, _xlpm.keep), _xlfn._xlws.FILTER(_xlpm.x, _xlpm.keep)))</f>
        <v>-2.1550579627638945E-2</v>
      </c>
      <c r="R150" cm="1">
        <f t="array" ref="R150">_xlfn.LET(_xlpm.y, P150:P1148, _xlpm.x, O150:O1148, _xlpm.keep, ISNUMBER(_xlpm.y)*ISNUMBER(_xlpm.x), INTERCEPT(_xlfn._xlws.FILTER(_xlpm.y, _xlpm.keep), _xlfn._xlws.FILTER(_xlpm.x, _xlpm.keep)))</f>
        <v>-4.8879092073938382E-2</v>
      </c>
      <c r="T150">
        <f t="shared" si="31"/>
        <v>7.6772424595790867E-2</v>
      </c>
      <c r="U150">
        <f t="shared" si="32"/>
        <v>-3.2478177636515781E-2</v>
      </c>
    </row>
    <row r="151" spans="1:21" x14ac:dyDescent="0.2">
      <c r="A151" s="9">
        <v>45779</v>
      </c>
      <c r="B151" s="10">
        <v>604.22</v>
      </c>
      <c r="C151" s="10">
        <v>43.06</v>
      </c>
      <c r="D151">
        <f t="shared" si="22"/>
        <v>-2.9801260874487241</v>
      </c>
      <c r="E151">
        <f>IF(ROW()&lt;ROW($D$2)+59, NA(), AVERAGE(D151:INDEX($D:$D,ROW()+59)))</f>
        <v>-2.6859263459886558</v>
      </c>
      <c r="F151">
        <f>IF(ROW()&lt;ROW($D$2)+59, NA(), _xlfn.STDEV.S(D151:INDEX($D:$D,ROW()+59)))</f>
        <v>0.76611611265043733</v>
      </c>
      <c r="G151">
        <f t="shared" si="23"/>
        <v>-0.38401455941484092</v>
      </c>
      <c r="J151" t="e">
        <f t="shared" si="24"/>
        <v>#N/A</v>
      </c>
      <c r="K151" t="e">
        <f t="shared" si="25"/>
        <v>#N/A</v>
      </c>
      <c r="L151" t="e">
        <f t="shared" si="26"/>
        <v>#N/A</v>
      </c>
      <c r="M151">
        <f t="shared" si="27"/>
        <v>-1.1536941206877811</v>
      </c>
      <c r="N151">
        <f t="shared" si="28"/>
        <v>-4.2181585712895302</v>
      </c>
      <c r="O151">
        <f t="shared" si="29"/>
        <v>-2.7124489267728293</v>
      </c>
      <c r="P151">
        <f t="shared" si="30"/>
        <v>-0.26767716067589475</v>
      </c>
      <c r="Q151" cm="1">
        <f t="array" ref="Q151">_xlfn.LET(_xlpm.y, P151:P1149, _xlpm.x, O151:O1149, _xlpm.keep, ISNUMBER(_xlpm.y)*ISNUMBER(_xlpm.x), SLOPE(_xlfn._xlws.FILTER(_xlpm.y, _xlpm.keep), _xlfn._xlws.FILTER(_xlpm.x, _xlpm.keep)))</f>
        <v>-2.1425341230901701E-2</v>
      </c>
      <c r="R151" cm="1">
        <f t="array" ref="R151">_xlfn.LET(_xlpm.y, P151:P1149, _xlpm.x, O151:O1149, _xlpm.keep, ISNUMBER(_xlpm.y)*ISNUMBER(_xlpm.x), INTERCEPT(_xlfn._xlws.FILTER(_xlpm.y, _xlpm.keep), _xlfn._xlws.FILTER(_xlpm.x, _xlpm.keep)))</f>
        <v>-4.9023389130217948E-2</v>
      </c>
      <c r="T151">
        <f t="shared" si="31"/>
        <v>7.0894928344954075E-2</v>
      </c>
      <c r="U151">
        <f t="shared" si="32"/>
        <v>-0.33857208902084884</v>
      </c>
    </row>
    <row r="152" spans="1:21" x14ac:dyDescent="0.2">
      <c r="A152" s="9">
        <v>45749</v>
      </c>
      <c r="B152" s="10">
        <v>601.78</v>
      </c>
      <c r="C152" s="10">
        <v>43.17</v>
      </c>
      <c r="D152">
        <f t="shared" si="22"/>
        <v>-2.7124489267728293</v>
      </c>
      <c r="E152">
        <f>IF(ROW()&lt;ROW($D$2)+59, NA(), AVERAGE(D152:INDEX($D:$D,ROW()+59)))</f>
        <v>-2.6428977600753476</v>
      </c>
      <c r="F152">
        <f>IF(ROW()&lt;ROW($D$2)+59, NA(), _xlfn.STDEV.S(D152:INDEX($D:$D,ROW()+59)))</f>
        <v>0.8199233708690461</v>
      </c>
      <c r="G152">
        <f t="shared" si="23"/>
        <v>-8.482642301531626E-2</v>
      </c>
      <c r="J152" t="e">
        <f t="shared" si="24"/>
        <v>#N/A</v>
      </c>
      <c r="K152" t="e">
        <f t="shared" si="25"/>
        <v>#N/A</v>
      </c>
      <c r="L152" t="e">
        <f t="shared" si="26"/>
        <v>#N/A</v>
      </c>
      <c r="M152">
        <f t="shared" si="27"/>
        <v>-1.0030510183372554</v>
      </c>
      <c r="N152">
        <f t="shared" si="28"/>
        <v>-4.2827445018134398</v>
      </c>
      <c r="O152">
        <f t="shared" si="29"/>
        <v>-3.2133155602522123</v>
      </c>
      <c r="P152">
        <f t="shared" si="30"/>
        <v>0.50086663347938298</v>
      </c>
      <c r="Q152" cm="1">
        <f t="array" ref="Q152">_xlfn.LET(_xlpm.y, P152:P1150, _xlpm.x, O152:O1150, _xlpm.keep, ISNUMBER(_xlpm.y)*ISNUMBER(_xlpm.x), SLOPE(_xlfn._xlws.FILTER(_xlpm.y, _xlpm.keep), _xlfn._xlws.FILTER(_xlpm.x, _xlpm.keep)))</f>
        <v>-2.2465169479160677E-2</v>
      </c>
      <c r="R152" cm="1">
        <f t="array" ref="R152">_xlfn.LET(_xlpm.y, P152:P1150, _xlpm.x, O152:O1150, _xlpm.keep, ISNUMBER(_xlpm.y)*ISNUMBER(_xlpm.x), INTERCEPT(_xlfn._xlws.FILTER(_xlpm.y, _xlpm.keep), _xlfn._xlws.FILTER(_xlpm.x, _xlpm.keep)))</f>
        <v>-4.7421095434138888E-2</v>
      </c>
      <c r="T152">
        <f t="shared" si="31"/>
        <v>8.1892660661790545E-2</v>
      </c>
      <c r="U152">
        <f t="shared" si="32"/>
        <v>0.41897397281759241</v>
      </c>
    </row>
    <row r="153" spans="1:21" x14ac:dyDescent="0.2">
      <c r="A153" s="9">
        <v>45718</v>
      </c>
      <c r="B153" s="10">
        <v>597.77</v>
      </c>
      <c r="C153" s="10">
        <v>42.41</v>
      </c>
      <c r="D153">
        <f t="shared" si="22"/>
        <v>-3.2133155602522123</v>
      </c>
      <c r="E153">
        <f>IF(ROW()&lt;ROW($D$2)+59, NA(), AVERAGE(D153:INDEX($D:$D,ROW()+59)))</f>
        <v>-2.5795525197081939</v>
      </c>
      <c r="F153">
        <f>IF(ROW()&lt;ROW($D$2)+59, NA(), _xlfn.STDEV.S(D153:INDEX($D:$D,ROW()+59)))</f>
        <v>0.95082631695872866</v>
      </c>
      <c r="G153">
        <f t="shared" si="23"/>
        <v>-0.66653922934226839</v>
      </c>
      <c r="J153" t="e">
        <f t="shared" si="24"/>
        <v>#N/A</v>
      </c>
      <c r="K153" t="e">
        <f t="shared" si="25"/>
        <v>#N/A</v>
      </c>
      <c r="L153" t="e">
        <f t="shared" si="26"/>
        <v>#N/A</v>
      </c>
      <c r="M153">
        <f t="shared" si="27"/>
        <v>-0.67789988579073657</v>
      </c>
      <c r="N153">
        <f t="shared" si="28"/>
        <v>-4.481205153625651</v>
      </c>
      <c r="O153">
        <f t="shared" si="29"/>
        <v>-3.16503379825933</v>
      </c>
      <c r="P153">
        <f t="shared" si="30"/>
        <v>-4.8281761992882366E-2</v>
      </c>
      <c r="Q153" cm="1">
        <f t="array" ref="Q153">_xlfn.LET(_xlpm.y, P153:P1151, _xlpm.x, O153:O1151, _xlpm.keep, ISNUMBER(_xlpm.y)*ISNUMBER(_xlpm.x), SLOPE(_xlfn._xlws.FILTER(_xlpm.y, _xlpm.keep), _xlfn._xlws.FILTER(_xlpm.x, _xlpm.keep)))</f>
        <v>-2.0064767923301925E-2</v>
      </c>
      <c r="R153" cm="1">
        <f t="array" ref="R153">_xlfn.LET(_xlpm.y, P153:P1151, _xlpm.x, O153:O1151, _xlpm.keep, ISNUMBER(_xlpm.y)*ISNUMBER(_xlpm.x), INTERCEPT(_xlfn._xlws.FILTER(_xlpm.y, _xlpm.keep), _xlfn._xlws.FILTER(_xlpm.x, _xlpm.keep)))</f>
        <v>-4.9590655623027627E-2</v>
      </c>
      <c r="T153">
        <f t="shared" si="31"/>
        <v>8.083251838300809E-2</v>
      </c>
      <c r="U153">
        <f t="shared" si="32"/>
        <v>-0.12911428037589046</v>
      </c>
    </row>
    <row r="154" spans="1:21" x14ac:dyDescent="0.2">
      <c r="A154" s="10" t="s">
        <v>75</v>
      </c>
      <c r="B154" s="10">
        <v>601.82000000000005</v>
      </c>
      <c r="C154" s="10">
        <v>42.72</v>
      </c>
      <c r="D154">
        <f t="shared" si="22"/>
        <v>-3.16503379825933</v>
      </c>
      <c r="E154">
        <f>IF(ROW()&lt;ROW($D$2)+59, NA(), AVERAGE(D154:INDEX($D:$D,ROW()+59)))</f>
        <v>-2.5106054335572514</v>
      </c>
      <c r="F154">
        <f>IF(ROW()&lt;ROW($D$2)+59, NA(), _xlfn.STDEV.S(D154:INDEX($D:$D,ROW()+59)))</f>
        <v>1.0490087093044076</v>
      </c>
      <c r="G154">
        <f t="shared" si="23"/>
        <v>-0.62385408137938791</v>
      </c>
      <c r="J154" t="e">
        <f t="shared" si="24"/>
        <v>#N/A</v>
      </c>
      <c r="K154" t="e">
        <f t="shared" si="25"/>
        <v>#N/A</v>
      </c>
      <c r="L154" t="e">
        <f t="shared" si="26"/>
        <v>#N/A</v>
      </c>
      <c r="M154">
        <f t="shared" si="27"/>
        <v>-0.41258801494843622</v>
      </c>
      <c r="N154">
        <f t="shared" si="28"/>
        <v>-4.6086228521660662</v>
      </c>
      <c r="O154">
        <f t="shared" si="29"/>
        <v>-2.88311595292177</v>
      </c>
      <c r="P154">
        <f t="shared" si="30"/>
        <v>-0.28191784533755992</v>
      </c>
      <c r="Q154" cm="1">
        <f t="array" ref="Q154">_xlfn.LET(_xlpm.y, P154:P1152, _xlpm.x, O154:O1152, _xlpm.keep, ISNUMBER(_xlpm.y)*ISNUMBER(_xlpm.x), SLOPE(_xlfn._xlws.FILTER(_xlpm.y, _xlpm.keep), _xlfn._xlws.FILTER(_xlpm.x, _xlpm.keep)))</f>
        <v>-2.0377530418132592E-2</v>
      </c>
      <c r="R154" cm="1">
        <f t="array" ref="R154">_xlfn.LET(_xlpm.y, P154:P1152, _xlpm.x, O154:O1152, _xlpm.keep, ISNUMBER(_xlpm.y)*ISNUMBER(_xlpm.x), INTERCEPT(_xlfn._xlws.FILTER(_xlpm.y, _xlpm.keep), _xlfn._xlws.FILTER(_xlpm.x, _xlpm.keep)))</f>
        <v>-4.9293323094693656E-2</v>
      </c>
      <c r="T154">
        <f t="shared" si="31"/>
        <v>7.4642333628987312E-2</v>
      </c>
      <c r="U154">
        <f t="shared" si="32"/>
        <v>-0.35656017896654724</v>
      </c>
    </row>
    <row r="155" spans="1:21" x14ac:dyDescent="0.2">
      <c r="A155" s="10" t="s">
        <v>76</v>
      </c>
      <c r="B155" s="10">
        <v>605.04</v>
      </c>
      <c r="C155" s="10">
        <v>43.21</v>
      </c>
      <c r="D155">
        <f t="shared" si="22"/>
        <v>-2.88311595292177</v>
      </c>
      <c r="E155">
        <f>IF(ROW()&lt;ROW($D$2)+59, NA(), AVERAGE(D155:INDEX($D:$D,ROW()+59)))</f>
        <v>-2.4479544567430169</v>
      </c>
      <c r="F155">
        <f>IF(ROW()&lt;ROW($D$2)+59, NA(), _xlfn.STDEV.S(D155:INDEX($D:$D,ROW()+59)))</f>
        <v>1.1191679781390829</v>
      </c>
      <c r="G155">
        <f t="shared" si="23"/>
        <v>-0.38882589984599619</v>
      </c>
      <c r="J155" t="e">
        <f t="shared" si="24"/>
        <v>#N/A</v>
      </c>
      <c r="K155" t="e">
        <f t="shared" si="25"/>
        <v>#N/A</v>
      </c>
      <c r="L155" t="e">
        <f t="shared" si="26"/>
        <v>#N/A</v>
      </c>
      <c r="M155">
        <f t="shared" si="27"/>
        <v>-0.2096185004648512</v>
      </c>
      <c r="N155">
        <f t="shared" si="28"/>
        <v>-4.6862904130211831</v>
      </c>
      <c r="O155">
        <f t="shared" si="29"/>
        <v>-3.3943875803876935</v>
      </c>
      <c r="P155">
        <f t="shared" si="30"/>
        <v>0.51127162746592347</v>
      </c>
      <c r="Q155" cm="1">
        <f t="array" ref="Q155">_xlfn.LET(_xlpm.y, P155:P1153, _xlpm.x, O155:O1153, _xlpm.keep, ISNUMBER(_xlpm.y)*ISNUMBER(_xlpm.x), SLOPE(_xlfn._xlws.FILTER(_xlpm.y, _xlpm.keep), _xlfn._xlws.FILTER(_xlpm.x, _xlpm.keep)))</f>
        <v>-2.1668063525889833E-2</v>
      </c>
      <c r="R155" cm="1">
        <f t="array" ref="R155">_xlfn.LET(_xlpm.y, P155:P1153, _xlpm.x, O155:O1153, _xlpm.keep, ISNUMBER(_xlpm.y)*ISNUMBER(_xlpm.x), INTERCEPT(_xlfn._xlws.FILTER(_xlpm.y, _xlpm.keep), _xlfn._xlws.FILTER(_xlpm.x, _xlpm.keep)))</f>
        <v>-4.7657343214779352E-2</v>
      </c>
      <c r="T155">
        <f t="shared" si="31"/>
        <v>8.5868532629314653E-2</v>
      </c>
      <c r="U155">
        <f t="shared" si="32"/>
        <v>0.42540309483660882</v>
      </c>
    </row>
    <row r="156" spans="1:21" x14ac:dyDescent="0.2">
      <c r="A156" s="10" t="s">
        <v>77</v>
      </c>
      <c r="B156" s="10">
        <v>601.80999999999995</v>
      </c>
      <c r="C156" s="10">
        <v>42.49</v>
      </c>
      <c r="D156">
        <f t="shared" si="22"/>
        <v>-3.3943875803876935</v>
      </c>
      <c r="E156">
        <f>IF(ROW()&lt;ROW($D$2)+59, NA(), AVERAGE(D156:INDEX($D:$D,ROW()+59)))</f>
        <v>-2.3880839058645851</v>
      </c>
      <c r="F156">
        <f>IF(ROW()&lt;ROW($D$2)+59, NA(), _xlfn.STDEV.S(D156:INDEX($D:$D,ROW()+59)))</f>
        <v>1.1893763295743289</v>
      </c>
      <c r="G156">
        <f t="shared" si="23"/>
        <v>-0.84607676267044829</v>
      </c>
      <c r="J156" t="e">
        <f t="shared" si="24"/>
        <v>#N/A</v>
      </c>
      <c r="K156" t="e">
        <f t="shared" si="25"/>
        <v>#N/A</v>
      </c>
      <c r="L156" t="e">
        <f t="shared" si="26"/>
        <v>#N/A</v>
      </c>
      <c r="M156">
        <f t="shared" si="27"/>
        <v>-9.3312467159272217E-3</v>
      </c>
      <c r="N156">
        <f t="shared" si="28"/>
        <v>-4.7668365650132429</v>
      </c>
      <c r="O156">
        <f t="shared" si="29"/>
        <v>-3.5795126235974024</v>
      </c>
      <c r="P156">
        <f t="shared" si="30"/>
        <v>0.18512504320970891</v>
      </c>
      <c r="Q156" cm="1">
        <f t="array" ref="Q156">_xlfn.LET(_xlpm.y, P156:P1154, _xlpm.x, O156:O1154, _xlpm.keep, ISNUMBER(_xlpm.y)*ISNUMBER(_xlpm.x), SLOPE(_xlfn._xlws.FILTER(_xlpm.y, _xlpm.keep), _xlfn._xlws.FILTER(_xlpm.x, _xlpm.keep)))</f>
        <v>-1.8849016114303903E-2</v>
      </c>
      <c r="R156" cm="1">
        <f t="array" ref="R156">_xlfn.LET(_xlpm.y, P156:P1154, _xlpm.x, O156:O1154, _xlpm.keep, ISNUMBER(_xlpm.y)*ISNUMBER(_xlpm.x), INTERCEPT(_xlfn._xlws.FILTER(_xlpm.y, _xlpm.keep), _xlfn._xlws.FILTER(_xlpm.x, _xlpm.keep)))</f>
        <v>-4.9793902806117354E-2</v>
      </c>
      <c r="T156">
        <f t="shared" si="31"/>
        <v>8.993339847238338E-2</v>
      </c>
      <c r="U156">
        <f t="shared" si="32"/>
        <v>9.5191644737325526E-2</v>
      </c>
    </row>
    <row r="157" spans="1:21" x14ac:dyDescent="0.2">
      <c r="A157" s="10" t="s">
        <v>78</v>
      </c>
      <c r="B157" s="10">
        <v>604.52</v>
      </c>
      <c r="C157" s="10">
        <v>42.48</v>
      </c>
      <c r="D157">
        <f t="shared" si="22"/>
        <v>-3.5795126235974024</v>
      </c>
      <c r="E157">
        <f>IF(ROW()&lt;ROW($D$2)+59, NA(), AVERAGE(D157:INDEX($D:$D,ROW()+59)))</f>
        <v>-2.327104656528967</v>
      </c>
      <c r="F157">
        <f>IF(ROW()&lt;ROW($D$2)+59, NA(), _xlfn.STDEV.S(D157:INDEX($D:$D,ROW()+59)))</f>
        <v>1.2300068192864217</v>
      </c>
      <c r="G157">
        <f t="shared" si="23"/>
        <v>-1.0182122142989496</v>
      </c>
      <c r="J157" t="e">
        <f t="shared" si="24"/>
        <v>#N/A</v>
      </c>
      <c r="K157" t="e">
        <f t="shared" si="25"/>
        <v>#N/A</v>
      </c>
      <c r="L157" t="e">
        <f t="shared" si="26"/>
        <v>#N/A</v>
      </c>
      <c r="M157">
        <f t="shared" si="27"/>
        <v>0.13290898204387647</v>
      </c>
      <c r="N157">
        <f t="shared" si="28"/>
        <v>-4.787118295101811</v>
      </c>
      <c r="O157">
        <f t="shared" si="29"/>
        <v>-3.5567104197118127</v>
      </c>
      <c r="P157">
        <f t="shared" si="30"/>
        <v>-2.2802203885589734E-2</v>
      </c>
      <c r="Q157" cm="1">
        <f t="array" ref="Q157">_xlfn.LET(_xlpm.y, P157:P1155, _xlpm.x, O157:O1155, _xlpm.keep, ISNUMBER(_xlpm.y)*ISNUMBER(_xlpm.x), SLOPE(_xlfn._xlws.FILTER(_xlpm.y, _xlpm.keep), _xlfn._xlws.FILTER(_xlpm.x, _xlpm.keep)))</f>
        <v>-1.7771771932879252E-2</v>
      </c>
      <c r="R157" cm="1">
        <f t="array" ref="R157">_xlfn.LET(_xlpm.y, P157:P1155, _xlpm.x, O157:O1155, _xlpm.keep, ISNUMBER(_xlpm.y)*ISNUMBER(_xlpm.x), INTERCEPT(_xlfn._xlws.FILTER(_xlpm.y, _xlpm.keep), _xlfn._xlws.FILTER(_xlpm.x, _xlpm.keep)))</f>
        <v>-5.0469746415081861E-2</v>
      </c>
      <c r="T157">
        <f t="shared" si="31"/>
        <v>8.9432721210602945E-2</v>
      </c>
      <c r="U157">
        <f t="shared" si="32"/>
        <v>-0.11223492509619268</v>
      </c>
    </row>
    <row r="158" spans="1:21" x14ac:dyDescent="0.2">
      <c r="A158" s="10" t="s">
        <v>79</v>
      </c>
      <c r="B158" s="10">
        <v>599.37</v>
      </c>
      <c r="C158" s="10">
        <v>42.17</v>
      </c>
      <c r="D158">
        <f t="shared" si="22"/>
        <v>-3.5567104197118127</v>
      </c>
      <c r="E158">
        <f>IF(ROW()&lt;ROW($D$2)+59, NA(), AVERAGE(D158:INDEX($D:$D,ROW()+59)))</f>
        <v>-2.257602228896614</v>
      </c>
      <c r="F158">
        <f>IF(ROW()&lt;ROW($D$2)+59, NA(), _xlfn.STDEV.S(D158:INDEX($D:$D,ROW()+59)))</f>
        <v>1.2750335457463386</v>
      </c>
      <c r="G158">
        <f t="shared" si="23"/>
        <v>-1.01888157778215</v>
      </c>
      <c r="J158" t="e">
        <f t="shared" si="24"/>
        <v>#N/A</v>
      </c>
      <c r="K158" t="e">
        <f t="shared" si="25"/>
        <v>#N/A</v>
      </c>
      <c r="L158" t="e">
        <f t="shared" si="26"/>
        <v>#N/A</v>
      </c>
      <c r="M158">
        <f t="shared" si="27"/>
        <v>0.2924648625960633</v>
      </c>
      <c r="N158">
        <f t="shared" si="28"/>
        <v>-4.8076693203892908</v>
      </c>
      <c r="O158">
        <f t="shared" si="29"/>
        <v>-3.3324577893071634</v>
      </c>
      <c r="P158">
        <f t="shared" si="30"/>
        <v>-0.22425263040464927</v>
      </c>
      <c r="Q158" cm="1">
        <f t="array" ref="Q158">_xlfn.LET(_xlpm.y, P158:P1156, _xlpm.x, O158:O1156, _xlpm.keep, ISNUMBER(_xlpm.y)*ISNUMBER(_xlpm.x), SLOPE(_xlfn._xlws.FILTER(_xlpm.y, _xlpm.keep), _xlfn._xlws.FILTER(_xlpm.x, _xlpm.keep)))</f>
        <v>-1.8004626239902125E-2</v>
      </c>
      <c r="R158" cm="1">
        <f t="array" ref="R158">_xlfn.LET(_xlpm.y, P158:P1156, _xlpm.x, O158:O1156, _xlpm.keep, ISNUMBER(_xlpm.y)*ISNUMBER(_xlpm.x), INTERCEPT(_xlfn._xlws.FILTER(_xlpm.y, _xlpm.keep), _xlfn._xlws.FILTER(_xlpm.x, _xlpm.keep)))</f>
        <v>-5.0320248015564784E-2</v>
      </c>
      <c r="T158">
        <f t="shared" si="31"/>
        <v>8.4508715026752557E-2</v>
      </c>
      <c r="U158">
        <f t="shared" si="32"/>
        <v>-0.30876134543140182</v>
      </c>
    </row>
    <row r="159" spans="1:21" x14ac:dyDescent="0.2">
      <c r="A159" s="10" t="s">
        <v>80</v>
      </c>
      <c r="B159" s="10">
        <v>607.97</v>
      </c>
      <c r="C159" s="10">
        <v>42.95</v>
      </c>
      <c r="D159">
        <f t="shared" si="22"/>
        <v>-3.3324577893071634</v>
      </c>
      <c r="E159">
        <f>IF(ROW()&lt;ROW($D$2)+59, NA(), AVERAGE(D159:INDEX($D:$D,ROW()+59)))</f>
        <v>-2.1851340966634791</v>
      </c>
      <c r="F159">
        <f>IF(ROW()&lt;ROW($D$2)+59, NA(), _xlfn.STDEV.S(D159:INDEX($D:$D,ROW()+59)))</f>
        <v>1.3226220721297606</v>
      </c>
      <c r="G159">
        <f t="shared" si="23"/>
        <v>-0.86746147430928555</v>
      </c>
      <c r="J159" t="e">
        <f t="shared" si="24"/>
        <v>#N/A</v>
      </c>
      <c r="K159" t="e">
        <f t="shared" si="25"/>
        <v>#N/A</v>
      </c>
      <c r="L159" t="e">
        <f t="shared" si="26"/>
        <v>#N/A</v>
      </c>
      <c r="M159">
        <f t="shared" si="27"/>
        <v>0.46011004759604202</v>
      </c>
      <c r="N159">
        <f t="shared" si="28"/>
        <v>-4.8303782409230003</v>
      </c>
      <c r="O159">
        <f t="shared" si="29"/>
        <v>-3.7274845704559709</v>
      </c>
      <c r="P159">
        <f t="shared" si="30"/>
        <v>0.39502678114880752</v>
      </c>
      <c r="Q159" cm="1">
        <f t="array" ref="Q159">_xlfn.LET(_xlpm.y, P159:P1157, _xlpm.x, O159:O1157, _xlpm.keep, ISNUMBER(_xlpm.y)*ISNUMBER(_xlpm.x), SLOPE(_xlfn._xlws.FILTER(_xlpm.y, _xlpm.keep), _xlfn._xlws.FILTER(_xlpm.x, _xlpm.keep)))</f>
        <v>-1.9439214612350805E-2</v>
      </c>
      <c r="R159" cm="1">
        <f t="array" ref="R159">_xlfn.LET(_xlpm.y, P159:P1157, _xlpm.x, O159:O1157, _xlpm.keep, ISNUMBER(_xlpm.y)*ISNUMBER(_xlpm.x), INTERCEPT(_xlfn._xlws.FILTER(_xlpm.y, _xlpm.keep), _xlfn._xlws.FILTER(_xlpm.x, _xlpm.keep)))</f>
        <v>-4.9176983089673595E-2</v>
      </c>
      <c r="T159">
        <f t="shared" si="31"/>
        <v>9.3182478672928754E-2</v>
      </c>
      <c r="U159">
        <f t="shared" si="32"/>
        <v>0.30184430247587879</v>
      </c>
    </row>
    <row r="160" spans="1:21" x14ac:dyDescent="0.2">
      <c r="A160" s="10" t="s">
        <v>81</v>
      </c>
      <c r="B160" s="10">
        <v>609.75</v>
      </c>
      <c r="C160" s="10">
        <v>42.67</v>
      </c>
      <c r="D160">
        <f t="shared" si="22"/>
        <v>-3.7274845704559709</v>
      </c>
      <c r="E160">
        <f>IF(ROW()&lt;ROW($D$2)+59, NA(), AVERAGE(D160:INDEX($D:$D,ROW()+59)))</f>
        <v>-2.1178089582867456</v>
      </c>
      <c r="F160">
        <f>IF(ROW()&lt;ROW($D$2)+59, NA(), _xlfn.STDEV.S(D160:INDEX($D:$D,ROW()+59)))</f>
        <v>1.365351133221391</v>
      </c>
      <c r="G160">
        <f t="shared" si="23"/>
        <v>-1.1789462600520779</v>
      </c>
      <c r="J160" t="e">
        <f t="shared" si="24"/>
        <v>#N/A</v>
      </c>
      <c r="K160" t="e">
        <f t="shared" si="25"/>
        <v>#N/A</v>
      </c>
      <c r="L160" t="e">
        <f t="shared" si="26"/>
        <v>#N/A</v>
      </c>
      <c r="M160">
        <f t="shared" si="27"/>
        <v>0.61289330815603638</v>
      </c>
      <c r="N160">
        <f t="shared" si="28"/>
        <v>-4.8485112247295277</v>
      </c>
      <c r="O160">
        <f t="shared" si="29"/>
        <v>-3.6135864549489227</v>
      </c>
      <c r="P160">
        <f t="shared" si="30"/>
        <v>-0.1138981155070482</v>
      </c>
      <c r="Q160" cm="1">
        <f t="array" ref="Q160">_xlfn.LET(_xlpm.y, P160:P1158, _xlpm.x, O160:O1158, _xlpm.keep, ISNUMBER(_xlpm.y)*ISNUMBER(_xlpm.x), SLOPE(_xlfn._xlws.FILTER(_xlpm.y, _xlpm.keep), _xlfn._xlws.FILTER(_xlpm.x, _xlpm.keep)))</f>
        <v>-1.6696626488003463E-2</v>
      </c>
      <c r="R160" cm="1">
        <f t="array" ref="R160">_xlfn.LET(_xlpm.y, P160:P1158, _xlpm.x, O160:O1158, _xlpm.keep, ISNUMBER(_xlpm.y)*ISNUMBER(_xlpm.x), INTERCEPT(_xlfn._xlws.FILTER(_xlpm.y, _xlpm.keep), _xlfn._xlws.FILTER(_xlpm.x, _xlpm.keep)))</f>
        <v>-5.0677100021597393E-2</v>
      </c>
      <c r="T160">
        <f t="shared" si="31"/>
        <v>9.0681571441322967E-2</v>
      </c>
      <c r="U160">
        <f t="shared" si="32"/>
        <v>-0.20457968694837117</v>
      </c>
    </row>
    <row r="161" spans="1:21" x14ac:dyDescent="0.2">
      <c r="A161" s="10" t="s">
        <v>82</v>
      </c>
      <c r="B161" s="10">
        <v>606.44000000000005</v>
      </c>
      <c r="C161" s="10">
        <v>42.57</v>
      </c>
      <c r="D161">
        <f t="shared" si="22"/>
        <v>-3.6135864549489227</v>
      </c>
      <c r="E161">
        <f>IF(ROW()&lt;ROW($D$2)+59, NA(), AVERAGE(D161:INDEX($D:$D,ROW()+59)))</f>
        <v>-2.0434487795147418</v>
      </c>
      <c r="F161">
        <f>IF(ROW()&lt;ROW($D$2)+59, NA(), _xlfn.STDEV.S(D161:INDEX($D:$D,ROW()+59)))</f>
        <v>1.3973191732866947</v>
      </c>
      <c r="G161">
        <f t="shared" si="23"/>
        <v>-1.123678616490313</v>
      </c>
      <c r="J161" t="e">
        <f t="shared" si="24"/>
        <v>#N/A</v>
      </c>
      <c r="K161" t="e">
        <f t="shared" si="25"/>
        <v>#N/A</v>
      </c>
      <c r="L161" t="e">
        <f t="shared" si="26"/>
        <v>#N/A</v>
      </c>
      <c r="M161">
        <f t="shared" si="27"/>
        <v>0.7511895670586477</v>
      </c>
      <c r="N161">
        <f t="shared" si="28"/>
        <v>-4.8380871260881317</v>
      </c>
      <c r="O161">
        <f t="shared" si="29"/>
        <v>-3.4245185964688929</v>
      </c>
      <c r="P161">
        <f t="shared" si="30"/>
        <v>-0.18906785848002983</v>
      </c>
      <c r="Q161" cm="1">
        <f t="array" ref="Q161">_xlfn.LET(_xlpm.y, P161:P1159, _xlpm.x, O161:O1159, _xlpm.keep, ISNUMBER(_xlpm.y)*ISNUMBER(_xlpm.x), SLOPE(_xlfn._xlws.FILTER(_xlpm.y, _xlpm.keep), _xlfn._xlws.FILTER(_xlpm.x, _xlpm.keep)))</f>
        <v>-1.7598051230768613E-2</v>
      </c>
      <c r="R161" cm="1">
        <f t="array" ref="R161">_xlfn.LET(_xlpm.y, P161:P1159, _xlpm.x, O161:O1159, _xlpm.keep, ISNUMBER(_xlpm.y)*ISNUMBER(_xlpm.x), INTERCEPT(_xlfn._xlws.FILTER(_xlpm.y, _xlpm.keep), _xlfn._xlws.FILTER(_xlpm.x, _xlpm.keep)))</f>
        <v>-5.0127756047544277E-2</v>
      </c>
      <c r="T161">
        <f t="shared" si="31"/>
        <v>8.6530131600268984E-2</v>
      </c>
      <c r="U161">
        <f t="shared" si="32"/>
        <v>-0.27559799008029884</v>
      </c>
    </row>
    <row r="162" spans="1:21" x14ac:dyDescent="0.2">
      <c r="A162" s="10" t="s">
        <v>83</v>
      </c>
      <c r="B162" s="10">
        <v>603.04999999999995</v>
      </c>
      <c r="C162" s="10">
        <v>42.54</v>
      </c>
      <c r="D162">
        <f t="shared" si="22"/>
        <v>-3.4245185964688929</v>
      </c>
      <c r="E162">
        <f>IF(ROW()&lt;ROW($D$2)+59, NA(), AVERAGE(D162:INDEX($D:$D,ROW()+59)))</f>
        <v>-1.9684739487686407</v>
      </c>
      <c r="F162">
        <f>IF(ROW()&lt;ROW($D$2)+59, NA(), _xlfn.STDEV.S(D162:INDEX($D:$D,ROW()+59)))</f>
        <v>1.4319016160404185</v>
      </c>
      <c r="G162">
        <f t="shared" si="23"/>
        <v>-1.0168608173839453</v>
      </c>
      <c r="J162" t="e">
        <f t="shared" si="24"/>
        <v>#N/A</v>
      </c>
      <c r="K162" t="e">
        <f t="shared" si="25"/>
        <v>#N/A</v>
      </c>
      <c r="L162" t="e">
        <f t="shared" si="26"/>
        <v>#N/A</v>
      </c>
      <c r="M162">
        <f t="shared" si="27"/>
        <v>0.89532928331219641</v>
      </c>
      <c r="N162">
        <f t="shared" si="28"/>
        <v>-4.832277180849478</v>
      </c>
      <c r="O162">
        <f t="shared" si="29"/>
        <v>-3.5210374206913784</v>
      </c>
      <c r="P162">
        <f t="shared" si="30"/>
        <v>9.6518824222485478E-2</v>
      </c>
      <c r="Q162" cm="1">
        <f t="array" ref="Q162">_xlfn.LET(_xlpm.y, P162:P1160, _xlpm.x, O162:O1160, _xlpm.keep, ISNUMBER(_xlpm.y)*ISNUMBER(_xlpm.x), SLOPE(_xlfn._xlws.FILTER(_xlpm.y, _xlpm.keep), _xlfn._xlws.FILTER(_xlpm.x, _xlpm.keep)))</f>
        <v>-1.8989410271493527E-2</v>
      </c>
      <c r="R162" cm="1">
        <f t="array" ref="R162">_xlfn.LET(_xlpm.y, P162:P1160, _xlpm.x, O162:O1160, _xlpm.keep, ISNUMBER(_xlpm.y)*ISNUMBER(_xlpm.x), INTERCEPT(_xlfn._xlws.FILTER(_xlpm.y, _xlpm.keep), _xlfn._xlws.FILTER(_xlpm.x, _xlpm.keep)))</f>
        <v>-4.9123082074177128E-2</v>
      </c>
      <c r="T162">
        <f t="shared" si="31"/>
        <v>8.8649434666957266E-2</v>
      </c>
      <c r="U162">
        <f t="shared" si="32"/>
        <v>7.8693895555282112E-3</v>
      </c>
    </row>
    <row r="163" spans="1:21" x14ac:dyDescent="0.2">
      <c r="A163" s="10" t="s">
        <v>84</v>
      </c>
      <c r="B163" s="10">
        <v>597.58000000000004</v>
      </c>
      <c r="C163" s="10">
        <v>42.09</v>
      </c>
      <c r="D163">
        <f t="shared" si="22"/>
        <v>-3.5210374206913784</v>
      </c>
      <c r="E163">
        <f>IF(ROW()&lt;ROW($D$2)+59, NA(), AVERAGE(D163:INDEX($D:$D,ROW()+59)))</f>
        <v>-1.8978908177567879</v>
      </c>
      <c r="F163">
        <f>IF(ROW()&lt;ROW($D$2)+59, NA(), _xlfn.STDEV.S(D163:INDEX($D:$D,ROW()+59)))</f>
        <v>1.4629534366187809</v>
      </c>
      <c r="G163">
        <f t="shared" si="23"/>
        <v>-1.1094998393701803</v>
      </c>
      <c r="J163" t="e">
        <f t="shared" si="24"/>
        <v>#N/A</v>
      </c>
      <c r="K163" t="e">
        <f t="shared" si="25"/>
        <v>#N/A</v>
      </c>
      <c r="L163" t="e">
        <f t="shared" si="26"/>
        <v>#N/A</v>
      </c>
      <c r="M163">
        <f t="shared" si="27"/>
        <v>1.0280160554807738</v>
      </c>
      <c r="N163">
        <f t="shared" si="28"/>
        <v>-4.8237976909943496</v>
      </c>
      <c r="O163">
        <f t="shared" si="29"/>
        <v>-3.4671840049476188</v>
      </c>
      <c r="P163">
        <f t="shared" si="30"/>
        <v>-5.385341574375957E-2</v>
      </c>
      <c r="Q163" cm="1">
        <f t="array" ref="Q163">_xlfn.LET(_xlpm.y, P163:P1161, _xlpm.x, O163:O1161, _xlpm.keep, ISNUMBER(_xlpm.y)*ISNUMBER(_xlpm.x), SLOPE(_xlfn._xlws.FILTER(_xlpm.y, _xlpm.keep), _xlfn._xlws.FILTER(_xlpm.x, _xlpm.keep)))</f>
        <v>-1.8400526188775669E-2</v>
      </c>
      <c r="R163" cm="1">
        <f t="array" ref="R163">_xlfn.LET(_xlpm.y, P163:P1161, _xlpm.x, O163:O1161, _xlpm.keep, ISNUMBER(_xlpm.y)*ISNUMBER(_xlpm.x), INTERCEPT(_xlfn._xlws.FILTER(_xlpm.y, _xlpm.keep), _xlfn._xlws.FILTER(_xlpm.x, _xlpm.keep)))</f>
        <v>-4.9514213372083851E-2</v>
      </c>
      <c r="T163">
        <f t="shared" si="31"/>
        <v>8.7466953321408525E-2</v>
      </c>
      <c r="U163">
        <f t="shared" si="32"/>
        <v>-0.14132036906516809</v>
      </c>
    </row>
    <row r="164" spans="1:21" x14ac:dyDescent="0.2">
      <c r="A164" s="10" t="s">
        <v>85</v>
      </c>
      <c r="B164" s="10">
        <v>591.64</v>
      </c>
      <c r="C164" s="10">
        <v>41.76</v>
      </c>
      <c r="D164">
        <f t="shared" si="22"/>
        <v>-3.4671840049476188</v>
      </c>
      <c r="E164">
        <f>IF(ROW()&lt;ROW($D$2)+59, NA(), AVERAGE(D164:INDEX($D:$D,ROW()+59)))</f>
        <v>-1.8243662522415647</v>
      </c>
      <c r="F164">
        <f>IF(ROW()&lt;ROW($D$2)+59, NA(), _xlfn.STDEV.S(D164:INDEX($D:$D,ROW()+59)))</f>
        <v>1.4905893806145463</v>
      </c>
      <c r="G164">
        <f t="shared" si="23"/>
        <v>-1.102126295860733</v>
      </c>
      <c r="J164" t="e">
        <f t="shared" si="24"/>
        <v>#N/A</v>
      </c>
      <c r="K164" t="e">
        <f t="shared" si="25"/>
        <v>#N/A</v>
      </c>
      <c r="L164" t="e">
        <f t="shared" si="26"/>
        <v>#N/A</v>
      </c>
      <c r="M164">
        <f t="shared" si="27"/>
        <v>1.1568125089875279</v>
      </c>
      <c r="N164">
        <f t="shared" si="28"/>
        <v>-4.805545013470657</v>
      </c>
      <c r="O164">
        <f t="shared" si="29"/>
        <v>-3.4908528423125773</v>
      </c>
      <c r="P164">
        <f t="shared" si="30"/>
        <v>2.3668837364958506E-2</v>
      </c>
      <c r="Q164" cm="1">
        <f t="array" ref="Q164">_xlfn.LET(_xlpm.y, P164:P1162, _xlpm.x, O164:O1162, _xlpm.keep, ISNUMBER(_xlpm.y)*ISNUMBER(_xlpm.x), SLOPE(_xlfn._xlws.FILTER(_xlpm.y, _xlpm.keep), _xlfn._xlws.FILTER(_xlpm.x, _xlpm.keep)))</f>
        <v>-1.8915326752650334E-2</v>
      </c>
      <c r="R164" cm="1">
        <f t="array" ref="R164">_xlfn.LET(_xlpm.y, P164:P1162, _xlpm.x, O164:O1162, _xlpm.keep, ISNUMBER(_xlpm.y)*ISNUMBER(_xlpm.x), INTERCEPT(_xlfn._xlws.FILTER(_xlpm.y, _xlpm.keep), _xlfn._xlws.FILTER(_xlpm.x, _xlpm.keep)))</f>
        <v>-4.9156432227917997E-2</v>
      </c>
      <c r="T164">
        <f t="shared" si="31"/>
        <v>8.7986659606856782E-2</v>
      </c>
      <c r="U164">
        <f t="shared" si="32"/>
        <v>-6.4317822241898276E-2</v>
      </c>
    </row>
    <row r="165" spans="1:21" x14ac:dyDescent="0.2">
      <c r="A165" s="10" t="s">
        <v>86</v>
      </c>
      <c r="B165" s="10">
        <v>592.78</v>
      </c>
      <c r="C165" s="10">
        <v>41.81</v>
      </c>
      <c r="D165">
        <f t="shared" si="22"/>
        <v>-3.4908528423125773</v>
      </c>
      <c r="E165">
        <f>IF(ROW()&lt;ROW($D$2)+59, NA(), AVERAGE(D165:INDEX($D:$D,ROW()+59)))</f>
        <v>-1.7474398589166669</v>
      </c>
      <c r="F165">
        <f>IF(ROW()&lt;ROW($D$2)+59, NA(), _xlfn.STDEV.S(D165:INDEX($D:$D,ROW()+59)))</f>
        <v>1.5231155169823591</v>
      </c>
      <c r="G165">
        <f t="shared" si="23"/>
        <v>-1.1446360856791815</v>
      </c>
      <c r="J165" t="e">
        <f t="shared" si="24"/>
        <v>#N/A</v>
      </c>
      <c r="K165" t="e">
        <f t="shared" si="25"/>
        <v>#N/A</v>
      </c>
      <c r="L165" t="e">
        <f t="shared" si="26"/>
        <v>#N/A</v>
      </c>
      <c r="M165">
        <f t="shared" si="27"/>
        <v>1.2987911750480514</v>
      </c>
      <c r="N165">
        <f t="shared" si="28"/>
        <v>-4.7936708928813854</v>
      </c>
      <c r="O165">
        <f t="shared" si="29"/>
        <v>-3.3465081162643529</v>
      </c>
      <c r="P165">
        <f t="shared" si="30"/>
        <v>-0.14434472604822446</v>
      </c>
      <c r="Q165" cm="1">
        <f t="array" ref="Q165">_xlfn.LET(_xlpm.y, P165:P1163, _xlpm.x, O165:O1163, _xlpm.keep, ISNUMBER(_xlpm.y)*ISNUMBER(_xlpm.x), SLOPE(_xlfn._xlws.FILTER(_xlpm.y, _xlpm.keep), _xlfn._xlws.FILTER(_xlpm.x, _xlpm.keep)))</f>
        <v>-1.8861832250269918E-2</v>
      </c>
      <c r="R165" cm="1">
        <f t="array" ref="R165">_xlfn.LET(_xlpm.y, P165:P1163, _xlpm.x, O165:O1163, _xlpm.keep, ISNUMBER(_xlpm.y)*ISNUMBER(_xlpm.x), INTERCEPT(_xlfn._xlws.FILTER(_xlpm.y, _xlpm.keep), _xlfn._xlws.FILTER(_xlpm.x, _xlpm.keep)))</f>
        <v>-4.9192900254782179E-2</v>
      </c>
      <c r="T165">
        <f t="shared" si="31"/>
        <v>8.4817223768422545E-2</v>
      </c>
      <c r="U165">
        <f t="shared" si="32"/>
        <v>-0.229161949816647</v>
      </c>
    </row>
    <row r="166" spans="1:21" x14ac:dyDescent="0.2">
      <c r="A166" s="10" t="s">
        <v>87</v>
      </c>
      <c r="B166" s="10">
        <v>582.19000000000005</v>
      </c>
      <c r="C166" s="10">
        <v>41.27</v>
      </c>
      <c r="D166">
        <f t="shared" si="22"/>
        <v>-3.3465081162643529</v>
      </c>
      <c r="E166">
        <f>IF(ROW()&lt;ROW($D$2)+59, NA(), AVERAGE(D166:INDEX($D:$D,ROW()+59)))</f>
        <v>-1.6752064382482956</v>
      </c>
      <c r="F166">
        <f>IF(ROW()&lt;ROW($D$2)+59, NA(), _xlfn.STDEV.S(D166:INDEX($D:$D,ROW()+59)))</f>
        <v>1.541689537611254</v>
      </c>
      <c r="G166">
        <f t="shared" si="23"/>
        <v>-1.0840714925040151</v>
      </c>
      <c r="J166" t="e">
        <f t="shared" si="24"/>
        <v>#N/A</v>
      </c>
      <c r="K166" t="e">
        <f t="shared" si="25"/>
        <v>#N/A</v>
      </c>
      <c r="L166" t="e">
        <f t="shared" si="26"/>
        <v>#N/A</v>
      </c>
      <c r="M166">
        <f t="shared" si="27"/>
        <v>1.4081726369742125</v>
      </c>
      <c r="N166">
        <f t="shared" si="28"/>
        <v>-4.7585855134708037</v>
      </c>
      <c r="O166">
        <f t="shared" si="29"/>
        <v>-3.7548106865345474</v>
      </c>
      <c r="P166">
        <f t="shared" si="30"/>
        <v>0.40830257027019456</v>
      </c>
      <c r="Q166" cm="1">
        <f t="array" ref="Q166">_xlfn.LET(_xlpm.y, P166:P1164, _xlpm.x, O166:O1164, _xlpm.keep, ISNUMBER(_xlpm.y)*ISNUMBER(_xlpm.x), SLOPE(_xlfn._xlws.FILTER(_xlpm.y, _xlpm.keep), _xlfn._xlws.FILTER(_xlpm.x, _xlpm.keep)))</f>
        <v>-2.0078903764613434E-2</v>
      </c>
      <c r="R166" cm="1">
        <f t="array" ref="R166">_xlfn.LET(_xlpm.y, P166:P1164, _xlpm.x, O166:O1164, _xlpm.keep, ISNUMBER(_xlpm.y)*ISNUMBER(_xlpm.x), INTERCEPT(_xlfn._xlws.FILTER(_xlpm.y, _xlpm.keep), _xlfn._xlws.FILTER(_xlpm.x, _xlpm.keep)))</f>
        <v>-4.8263338551967259E-2</v>
      </c>
      <c r="T166">
        <f t="shared" si="31"/>
        <v>9.3782489314091499E-2</v>
      </c>
      <c r="U166">
        <f t="shared" si="32"/>
        <v>0.31452008095610307</v>
      </c>
    </row>
    <row r="167" spans="1:21" x14ac:dyDescent="0.2">
      <c r="A167" s="10" t="s">
        <v>88</v>
      </c>
      <c r="B167" s="10">
        <v>581.39</v>
      </c>
      <c r="C167" s="10">
        <v>40.81</v>
      </c>
      <c r="D167">
        <f t="shared" si="22"/>
        <v>-3.7548106865345474</v>
      </c>
      <c r="E167">
        <f>IF(ROW()&lt;ROW($D$2)+59, NA(), AVERAGE(D167:INDEX($D:$D,ROW()+59)))</f>
        <v>-1.6041582448580931</v>
      </c>
      <c r="F167">
        <f>IF(ROW()&lt;ROW($D$2)+59, NA(), _xlfn.STDEV.S(D167:INDEX($D:$D,ROW()+59)))</f>
        <v>1.5614628597907836</v>
      </c>
      <c r="G167">
        <f t="shared" si="23"/>
        <v>-1.3773317938312122</v>
      </c>
      <c r="J167" t="e">
        <f t="shared" si="24"/>
        <v>#N/A</v>
      </c>
      <c r="K167" t="e">
        <f t="shared" si="25"/>
        <v>#N/A</v>
      </c>
      <c r="L167" t="e">
        <f t="shared" si="26"/>
        <v>#N/A</v>
      </c>
      <c r="M167">
        <f t="shared" si="27"/>
        <v>1.5187674747234741</v>
      </c>
      <c r="N167">
        <f t="shared" si="28"/>
        <v>-4.7270839644396601</v>
      </c>
      <c r="O167">
        <f t="shared" si="29"/>
        <v>-3.4166510780885204</v>
      </c>
      <c r="P167">
        <f t="shared" si="30"/>
        <v>-0.33815960844602699</v>
      </c>
      <c r="Q167" cm="1">
        <f t="array" ref="Q167">_xlfn.LET(_xlpm.y, P167:P1165, _xlpm.x, O167:O1165, _xlpm.keep, ISNUMBER(_xlpm.y)*ISNUMBER(_xlpm.x), SLOPE(_xlfn._xlws.FILTER(_xlpm.y, _xlpm.keep), _xlfn._xlws.FILTER(_xlpm.x, _xlpm.keep)))</f>
        <v>-1.6551798537990933E-2</v>
      </c>
      <c r="R167" cm="1">
        <f t="array" ref="R167">_xlfn.LET(_xlpm.y, P167:P1165, _xlpm.x, O167:O1165, _xlpm.keep, ISNUMBER(_xlpm.y)*ISNUMBER(_xlpm.x), INTERCEPT(_xlfn._xlws.FILTER(_xlpm.y, _xlpm.keep), _xlfn._xlws.FILTER(_xlpm.x, _xlpm.keep)))</f>
        <v>-5.0232895487048651E-2</v>
      </c>
      <c r="T167">
        <f t="shared" si="31"/>
        <v>8.6357381300365688E-2</v>
      </c>
      <c r="U167">
        <f t="shared" si="32"/>
        <v>-0.42451698974639268</v>
      </c>
    </row>
    <row r="168" spans="1:21" x14ac:dyDescent="0.2">
      <c r="A168" s="9">
        <v>45931</v>
      </c>
      <c r="B168" s="10">
        <v>580.49</v>
      </c>
      <c r="C168" s="10">
        <v>41.09</v>
      </c>
      <c r="D168">
        <f t="shared" si="22"/>
        <v>-3.4166510780885204</v>
      </c>
      <c r="E168">
        <f>IF(ROW()&lt;ROW($D$2)+59, NA(), AVERAGE(D168:INDEX($D:$D,ROW()+59)))</f>
        <v>-1.5294242269025728</v>
      </c>
      <c r="F168">
        <f>IF(ROW()&lt;ROW($D$2)+59, NA(), _xlfn.STDEV.S(D168:INDEX($D:$D,ROW()+59)))</f>
        <v>1.5640890329765957</v>
      </c>
      <c r="G168">
        <f t="shared" si="23"/>
        <v>-1.2065980972927051</v>
      </c>
      <c r="J168" t="e">
        <f t="shared" si="24"/>
        <v>#N/A</v>
      </c>
      <c r="K168" t="e">
        <f t="shared" si="25"/>
        <v>#N/A</v>
      </c>
      <c r="L168" t="e">
        <f t="shared" si="26"/>
        <v>#N/A</v>
      </c>
      <c r="M168">
        <f t="shared" si="27"/>
        <v>1.5987538390506186</v>
      </c>
      <c r="N168">
        <f t="shared" si="28"/>
        <v>-4.6576022928557643</v>
      </c>
      <c r="O168">
        <f t="shared" si="29"/>
        <v>-3.2882471625487781</v>
      </c>
      <c r="P168">
        <f t="shared" si="30"/>
        <v>-0.12840391553974229</v>
      </c>
      <c r="Q168" cm="1">
        <f t="array" ref="Q168">_xlfn.LET(_xlpm.y, P168:P1166, _xlpm.x, O168:O1166, _xlpm.keep, ISNUMBER(_xlpm.y)*ISNUMBER(_xlpm.x), SLOPE(_xlfn._xlws.FILTER(_xlpm.y, _xlpm.keep), _xlfn._xlws.FILTER(_xlpm.x, _xlpm.keep)))</f>
        <v>-1.948471447540347E-2</v>
      </c>
      <c r="R168" cm="1">
        <f t="array" ref="R168">_xlfn.LET(_xlpm.y, P168:P1166, _xlpm.x, O168:O1166, _xlpm.keep, ISNUMBER(_xlpm.y)*ISNUMBER(_xlpm.x), INTERCEPT(_xlfn._xlws.FILTER(_xlpm.y, _xlpm.keep), _xlfn._xlws.FILTER(_xlpm.x, _xlpm.keep)))</f>
        <v>-4.8128739701497919E-2</v>
      </c>
      <c r="T168">
        <f t="shared" si="31"/>
        <v>8.3537964319581937E-2</v>
      </c>
      <c r="U168">
        <f t="shared" si="32"/>
        <v>-0.21194187985932422</v>
      </c>
    </row>
    <row r="169" spans="1:21" x14ac:dyDescent="0.2">
      <c r="A169" s="9">
        <v>45870</v>
      </c>
      <c r="B169" s="10">
        <v>589.49</v>
      </c>
      <c r="C169" s="10">
        <v>41.8</v>
      </c>
      <c r="D169">
        <f t="shared" si="22"/>
        <v>-3.2882471625487781</v>
      </c>
      <c r="E169">
        <f>IF(ROW()&lt;ROW($D$2)+59, NA(), AVERAGE(D169:INDEX($D:$D,ROW()+59)))</f>
        <v>-1.4488825843164297</v>
      </c>
      <c r="F169">
        <f>IF(ROW()&lt;ROW($D$2)+59, NA(), _xlfn.STDEV.S(D169:INDEX($D:$D,ROW()+59)))</f>
        <v>1.5894774673447125</v>
      </c>
      <c r="G169">
        <f t="shared" si="23"/>
        <v>-1.1572133710741321</v>
      </c>
      <c r="J169" t="e">
        <f t="shared" si="24"/>
        <v>#N/A</v>
      </c>
      <c r="K169" t="e">
        <f t="shared" si="25"/>
        <v>#N/A</v>
      </c>
      <c r="L169" t="e">
        <f t="shared" si="26"/>
        <v>#N/A</v>
      </c>
      <c r="M169">
        <f t="shared" si="27"/>
        <v>1.7300723503729953</v>
      </c>
      <c r="N169">
        <f t="shared" si="28"/>
        <v>-4.6278375190058547</v>
      </c>
      <c r="O169">
        <f t="shared" si="29"/>
        <v>-3.0326724255892401</v>
      </c>
      <c r="P169">
        <f t="shared" si="30"/>
        <v>-0.25557473695953803</v>
      </c>
      <c r="Q169" cm="1">
        <f t="array" ref="Q169">_xlfn.LET(_xlpm.y, P169:P1167, _xlpm.x, O169:O1167, _xlpm.keep, ISNUMBER(_xlpm.y)*ISNUMBER(_xlpm.x), SLOPE(_xlfn._xlws.FILTER(_xlpm.y, _xlpm.keep), _xlfn._xlws.FILTER(_xlpm.x, _xlpm.keep)))</f>
        <v>-2.0696054719303098E-2</v>
      </c>
      <c r="R169" cm="1">
        <f t="array" ref="R169">_xlfn.LET(_xlpm.y, P169:P1167, _xlpm.x, O169:O1167, _xlpm.keep, ISNUMBER(_xlpm.y)*ISNUMBER(_xlpm.x), INTERCEPT(_xlfn._xlws.FILTER(_xlpm.y, _xlpm.keep), _xlfn._xlws.FILTER(_xlpm.x, _xlpm.keep)))</f>
        <v>-4.7176281025286829E-2</v>
      </c>
      <c r="T169">
        <f t="shared" si="31"/>
        <v>7.7926205906965307E-2</v>
      </c>
      <c r="U169">
        <f t="shared" si="32"/>
        <v>-0.33350094286650334</v>
      </c>
    </row>
    <row r="170" spans="1:21" x14ac:dyDescent="0.2">
      <c r="A170" s="9">
        <v>45839</v>
      </c>
      <c r="B170" s="10">
        <v>588.63</v>
      </c>
      <c r="C170" s="10">
        <v>42</v>
      </c>
      <c r="D170">
        <f t="shared" si="22"/>
        <v>-3.0326724255892401</v>
      </c>
      <c r="E170">
        <f>IF(ROW()&lt;ROW($D$2)+59, NA(), AVERAGE(D170:INDEX($D:$D,ROW()+59)))</f>
        <v>-1.3622092191367983</v>
      </c>
      <c r="F170">
        <f>IF(ROW()&lt;ROW($D$2)+59, NA(), _xlfn.STDEV.S(D170:INDEX($D:$D,ROW()+59)))</f>
        <v>1.6287795789830106</v>
      </c>
      <c r="G170">
        <f t="shared" si="23"/>
        <v>-1.0255919389015535</v>
      </c>
      <c r="J170" t="e">
        <f t="shared" si="24"/>
        <v>#N/A</v>
      </c>
      <c r="K170" t="e">
        <f t="shared" si="25"/>
        <v>#N/A</v>
      </c>
      <c r="L170" t="e">
        <f t="shared" si="26"/>
        <v>#N/A</v>
      </c>
      <c r="M170">
        <f t="shared" si="27"/>
        <v>1.895349938829223</v>
      </c>
      <c r="N170">
        <f t="shared" si="28"/>
        <v>-4.6197683771028197</v>
      </c>
      <c r="O170">
        <f t="shared" si="29"/>
        <v>-3.167577053191188</v>
      </c>
      <c r="P170">
        <f t="shared" si="30"/>
        <v>0.13490462760194788</v>
      </c>
      <c r="Q170" cm="1">
        <f t="array" ref="Q170">_xlfn.LET(_xlpm.y, P170:P1168, _xlpm.x, O170:O1168, _xlpm.keep, ISNUMBER(_xlpm.y)*ISNUMBER(_xlpm.x), SLOPE(_xlfn._xlws.FILTER(_xlpm.y, _xlpm.keep), _xlfn._xlws.FILTER(_xlpm.x, _xlpm.keep)))</f>
        <v>-2.2815049507985262E-2</v>
      </c>
      <c r="R170" cm="1">
        <f t="array" ref="R170">_xlfn.LET(_xlpm.y, P170:P1168, _xlpm.x, O170:O1168, _xlpm.keep, ISNUMBER(_xlpm.y)*ISNUMBER(_xlpm.x), INTERCEPT(_xlfn._xlws.FILTER(_xlpm.y, _xlpm.keep), _xlfn._xlws.FILTER(_xlpm.x, _xlpm.keep)))</f>
        <v>-4.5183909473338821E-2</v>
      </c>
      <c r="T170">
        <f t="shared" si="31"/>
        <v>8.0888361665599595E-2</v>
      </c>
      <c r="U170">
        <f t="shared" si="32"/>
        <v>5.4016265936348284E-2</v>
      </c>
    </row>
    <row r="171" spans="1:21" x14ac:dyDescent="0.2">
      <c r="A171" s="9">
        <v>45809</v>
      </c>
      <c r="B171" s="10">
        <v>595.36</v>
      </c>
      <c r="C171" s="10">
        <v>42.3</v>
      </c>
      <c r="D171">
        <f t="shared" si="22"/>
        <v>-3.167577053191188</v>
      </c>
      <c r="E171">
        <f>IF(ROW()&lt;ROW($D$2)+59, NA(), AVERAGE(D171:INDEX($D:$D,ROW()+59)))</f>
        <v>-1.2815796801446631</v>
      </c>
      <c r="F171">
        <f>IF(ROW()&lt;ROW($D$2)+59, NA(), _xlfn.STDEV.S(D171:INDEX($D:$D,ROW()+59)))</f>
        <v>1.6640454308736687</v>
      </c>
      <c r="G171">
        <f t="shared" si="23"/>
        <v>-1.1333809390386207</v>
      </c>
      <c r="J171" t="e">
        <f t="shared" si="24"/>
        <v>#N/A</v>
      </c>
      <c r="K171" t="e">
        <f t="shared" si="25"/>
        <v>#N/A</v>
      </c>
      <c r="L171" t="e">
        <f t="shared" si="26"/>
        <v>#N/A</v>
      </c>
      <c r="M171">
        <f t="shared" si="27"/>
        <v>2.0465111816026744</v>
      </c>
      <c r="N171">
        <f t="shared" si="28"/>
        <v>-4.609670541892001</v>
      </c>
      <c r="O171">
        <f t="shared" si="29"/>
        <v>-3.0972167589679174</v>
      </c>
      <c r="P171">
        <f t="shared" si="30"/>
        <v>-7.0360294223270614E-2</v>
      </c>
      <c r="Q171" cm="1">
        <f t="array" ref="Q171">_xlfn.LET(_xlpm.y, P171:P1169, _xlpm.x, O171:O1169, _xlpm.keep, ISNUMBER(_xlpm.y)*ISNUMBER(_xlpm.x), SLOPE(_xlfn._xlws.FILTER(_xlpm.y, _xlpm.keep), _xlfn._xlws.FILTER(_xlpm.x, _xlpm.keep)))</f>
        <v>-2.1894809320796668E-2</v>
      </c>
      <c r="R171" cm="1">
        <f t="array" ref="R171">_xlfn.LET(_xlpm.y, P171:P1169, _xlpm.x, O171:O1169, _xlpm.keep, ISNUMBER(_xlpm.y)*ISNUMBER(_xlpm.x), INTERCEPT(_xlfn._xlws.FILTER(_xlpm.y, _xlpm.keep), _xlfn._xlws.FILTER(_xlpm.x, _xlpm.keep)))</f>
        <v>-4.5973101579433483E-2</v>
      </c>
      <c r="T171">
        <f t="shared" si="31"/>
        <v>7.9343432077804976E-2</v>
      </c>
      <c r="U171">
        <f t="shared" si="32"/>
        <v>-0.14970372630107559</v>
      </c>
    </row>
    <row r="172" spans="1:21" x14ac:dyDescent="0.2">
      <c r="A172" s="9">
        <v>45717</v>
      </c>
      <c r="B172" s="10">
        <v>591.95000000000005</v>
      </c>
      <c r="C172" s="10">
        <v>42.15</v>
      </c>
      <c r="D172">
        <f t="shared" si="22"/>
        <v>-3.0972167589679174</v>
      </c>
      <c r="E172">
        <f>IF(ROW()&lt;ROW($D$2)+59, NA(), AVERAGE(D172:INDEX($D:$D,ROW()+59)))</f>
        <v>-1.2012895307763929</v>
      </c>
      <c r="F172">
        <f>IF(ROW()&lt;ROW($D$2)+59, NA(), _xlfn.STDEV.S(D172:INDEX($D:$D,ROW()+59)))</f>
        <v>1.6875575665903391</v>
      </c>
      <c r="G172">
        <f t="shared" si="23"/>
        <v>-1.1234741058476543</v>
      </c>
      <c r="J172" t="e">
        <f t="shared" si="24"/>
        <v>#N/A</v>
      </c>
      <c r="K172" t="e">
        <f t="shared" si="25"/>
        <v>#N/A</v>
      </c>
      <c r="L172" t="e">
        <f t="shared" si="26"/>
        <v>#N/A</v>
      </c>
      <c r="M172">
        <f t="shared" si="27"/>
        <v>2.1738256024042855</v>
      </c>
      <c r="N172">
        <f t="shared" si="28"/>
        <v>-4.5764046639570708</v>
      </c>
      <c r="O172">
        <f t="shared" si="29"/>
        <v>-3.0148314948118653</v>
      </c>
      <c r="P172">
        <f t="shared" si="30"/>
        <v>-8.2385264156052074E-2</v>
      </c>
      <c r="Q172" cm="1">
        <f t="array" ref="Q172">_xlfn.LET(_xlpm.y, P172:P1170, _xlpm.x, O172:O1170, _xlpm.keep, ISNUMBER(_xlpm.y)*ISNUMBER(_xlpm.x), SLOPE(_xlfn._xlws.FILTER(_xlpm.y, _xlpm.keep), _xlfn._xlws.FILTER(_xlpm.x, _xlpm.keep)))</f>
        <v>-2.268652358622076E-2</v>
      </c>
      <c r="R172" cm="1">
        <f t="array" ref="R172">_xlfn.LET(_xlpm.y, P172:P1170, _xlpm.x, O172:O1170, _xlpm.keep, ISNUMBER(_xlpm.y)*ISNUMBER(_xlpm.x), INTERCEPT(_xlfn._xlws.FILTER(_xlpm.y, _xlpm.keep), _xlfn._xlws.FILTER(_xlpm.x, _xlpm.keep)))</f>
        <v>-4.5262008781191659E-2</v>
      </c>
      <c r="T172">
        <f t="shared" si="31"/>
        <v>7.7534465336007802E-2</v>
      </c>
      <c r="U172">
        <f t="shared" si="32"/>
        <v>-0.15991972949205988</v>
      </c>
    </row>
    <row r="173" spans="1:21" x14ac:dyDescent="0.2">
      <c r="A173" s="9">
        <v>45689</v>
      </c>
      <c r="B173" s="10">
        <v>584.64</v>
      </c>
      <c r="C173" s="10">
        <v>41.76</v>
      </c>
      <c r="D173">
        <f t="shared" si="22"/>
        <v>-3.0148314948118653</v>
      </c>
      <c r="E173">
        <f>IF(ROW()&lt;ROW($D$2)+59, NA(), AVERAGE(D173:INDEX($D:$D,ROW()+59)))</f>
        <v>-1.1137295780612753</v>
      </c>
      <c r="F173">
        <f>IF(ROW()&lt;ROW($D$2)+59, NA(), _xlfn.STDEV.S(D173:INDEX($D:$D,ROW()+59)))</f>
        <v>1.7234306765205285</v>
      </c>
      <c r="G173">
        <f t="shared" si="23"/>
        <v>-1.1030916082965205</v>
      </c>
      <c r="J173" t="e">
        <f t="shared" si="24"/>
        <v>#N/A</v>
      </c>
      <c r="K173" t="e">
        <f t="shared" si="25"/>
        <v>#N/A</v>
      </c>
      <c r="L173" t="e">
        <f t="shared" si="26"/>
        <v>#N/A</v>
      </c>
      <c r="M173">
        <f t="shared" si="27"/>
        <v>2.3331317749797815</v>
      </c>
      <c r="N173">
        <f t="shared" si="28"/>
        <v>-4.5605909311023325</v>
      </c>
      <c r="O173">
        <f t="shared" si="29"/>
        <v>-3.0478868683255058</v>
      </c>
      <c r="P173">
        <f t="shared" si="30"/>
        <v>3.3055373513640518E-2</v>
      </c>
      <c r="Q173" cm="1">
        <f t="array" ref="Q173">_xlfn.LET(_xlpm.y, P173:P1171, _xlpm.x, O173:O1171, _xlpm.keep, ISNUMBER(_xlpm.y)*ISNUMBER(_xlpm.x), SLOPE(_xlfn._xlws.FILTER(_xlpm.y, _xlpm.keep), _xlfn._xlws.FILTER(_xlpm.x, _xlpm.keep)))</f>
        <v>-2.3593054841531399E-2</v>
      </c>
      <c r="R173" cm="1">
        <f t="array" ref="R173">_xlfn.LET(_xlpm.y, P173:P1171, _xlpm.x, O173:O1171, _xlpm.keep, ISNUMBER(_xlpm.y)*ISNUMBER(_xlpm.x), INTERCEPT(_xlfn._xlws.FILTER(_xlpm.y, _xlpm.keep), _xlfn._xlws.FILTER(_xlpm.x, _xlpm.keep)))</f>
        <v>-4.4403547614118875E-2</v>
      </c>
      <c r="T173">
        <f t="shared" si="31"/>
        <v>7.826027561211002E-2</v>
      </c>
      <c r="U173">
        <f t="shared" si="32"/>
        <v>-4.5204902098469502E-2</v>
      </c>
    </row>
    <row r="174" spans="1:21" x14ac:dyDescent="0.2">
      <c r="A174" s="10" t="s">
        <v>89</v>
      </c>
      <c r="B174" s="10">
        <v>586.08000000000004</v>
      </c>
      <c r="C174" s="10">
        <v>41.82</v>
      </c>
      <c r="D174">
        <f t="shared" si="22"/>
        <v>-3.0478868683255058</v>
      </c>
      <c r="E174">
        <f>IF(ROW()&lt;ROW($D$2)+59, NA(), AVERAGE(D174:INDEX($D:$D,ROW()+59)))</f>
        <v>-1.0022590631310704</v>
      </c>
      <c r="F174">
        <f>IF(ROW()&lt;ROW($D$2)+59, NA(), _xlfn.STDEV.S(D174:INDEX($D:$D,ROW()+59)))</f>
        <v>1.8123842304671758</v>
      </c>
      <c r="G174">
        <f t="shared" si="23"/>
        <v>-1.1286943302674493</v>
      </c>
      <c r="J174" t="e">
        <f t="shared" si="24"/>
        <v>#N/A</v>
      </c>
      <c r="K174" t="e">
        <f t="shared" si="25"/>
        <v>#N/A</v>
      </c>
      <c r="L174" t="e">
        <f t="shared" si="26"/>
        <v>#N/A</v>
      </c>
      <c r="M174">
        <f t="shared" si="27"/>
        <v>2.622509397803281</v>
      </c>
      <c r="N174">
        <f t="shared" si="28"/>
        <v>-4.6270275240654222</v>
      </c>
      <c r="O174">
        <f t="shared" si="29"/>
        <v>-3.0461774928527205</v>
      </c>
      <c r="P174">
        <f t="shared" si="30"/>
        <v>-1.7093754727852684E-3</v>
      </c>
      <c r="Q174" cm="1">
        <f t="array" ref="Q174">_xlfn.LET(_xlpm.y, P174:P1172, _xlpm.x, O174:O1172, _xlpm.keep, ISNUMBER(_xlpm.y)*ISNUMBER(_xlpm.x), SLOPE(_xlfn._xlws.FILTER(_xlpm.y, _xlpm.keep), _xlfn._xlws.FILTER(_xlpm.x, _xlpm.keep)))</f>
        <v>-2.3543008984589709E-2</v>
      </c>
      <c r="R174" cm="1">
        <f t="array" ref="R174">_xlfn.LET(_xlpm.y, P174:P1172, _xlpm.x, O174:O1172, _xlpm.keep, ISNUMBER(_xlpm.y)*ISNUMBER(_xlpm.x), INTERCEPT(_xlfn._xlws.FILTER(_xlpm.y, _xlpm.keep), _xlfn._xlws.FILTER(_xlpm.x, _xlpm.keep)))</f>
        <v>-4.4449973043625843E-2</v>
      </c>
      <c r="T174">
        <f t="shared" si="31"/>
        <v>7.8222742159845371E-2</v>
      </c>
      <c r="U174">
        <f t="shared" si="32"/>
        <v>-7.9932117632630639E-2</v>
      </c>
    </row>
    <row r="175" spans="1:21" x14ac:dyDescent="0.2">
      <c r="A175" s="10" t="s">
        <v>90</v>
      </c>
      <c r="B175" s="10">
        <v>588.22</v>
      </c>
      <c r="C175" s="10">
        <v>41.96</v>
      </c>
      <c r="D175">
        <f t="shared" si="22"/>
        <v>-3.0461774928527205</v>
      </c>
      <c r="E175">
        <f>IF(ROW()&lt;ROW($D$2)+59, NA(), AVERAGE(D175:INDEX($D:$D,ROW()+59)))</f>
        <v>-0.90231663960064545</v>
      </c>
      <c r="F175">
        <f>IF(ROW()&lt;ROW($D$2)+59, NA(), _xlfn.STDEV.S(D175:INDEX($D:$D,ROW()+59)))</f>
        <v>1.8623172501294543</v>
      </c>
      <c r="G175">
        <f t="shared" si="23"/>
        <v>-1.1511791844826924</v>
      </c>
      <c r="J175" t="e">
        <f t="shared" si="24"/>
        <v>#N/A</v>
      </c>
      <c r="K175" t="e">
        <f t="shared" si="25"/>
        <v>#N/A</v>
      </c>
      <c r="L175" t="e">
        <f t="shared" si="26"/>
        <v>#N/A</v>
      </c>
      <c r="M175">
        <f t="shared" si="27"/>
        <v>2.8223178606582628</v>
      </c>
      <c r="N175">
        <f t="shared" si="28"/>
        <v>-4.6269511398595542</v>
      </c>
      <c r="O175">
        <f t="shared" si="29"/>
        <v>-3.1449594276843982</v>
      </c>
      <c r="P175">
        <f t="shared" si="30"/>
        <v>9.8781934831677631E-2</v>
      </c>
      <c r="Q175" cm="1">
        <f t="array" ref="Q175">_xlfn.LET(_xlpm.y, P175:P1173, _xlpm.x, O175:O1173, _xlpm.keep, ISNUMBER(_xlpm.y)*ISNUMBER(_xlpm.x), SLOPE(_xlfn._xlws.FILTER(_xlpm.y, _xlpm.keep), _xlfn._xlws.FILTER(_xlpm.x, _xlpm.keep)))</f>
        <v>-2.3813816540137249E-2</v>
      </c>
      <c r="R175" cm="1">
        <f t="array" ref="R175">_xlfn.LET(_xlpm.y, P175:P1173, _xlpm.x, O175:O1173, _xlpm.keep, ISNUMBER(_xlpm.y)*ISNUMBER(_xlpm.x), INTERCEPT(_xlfn._xlws.FILTER(_xlpm.y, _xlpm.keep), _xlfn._xlws.FILTER(_xlpm.x, _xlpm.keep)))</f>
        <v>-4.4198498414001128E-2</v>
      </c>
      <c r="T175">
        <f t="shared" si="31"/>
        <v>8.0391737266329533E-2</v>
      </c>
      <c r="U175">
        <f t="shared" si="32"/>
        <v>1.8390197565348099E-2</v>
      </c>
    </row>
    <row r="176" spans="1:21" x14ac:dyDescent="0.2">
      <c r="A176" s="10" t="s">
        <v>91</v>
      </c>
      <c r="B176" s="10">
        <v>595.01</v>
      </c>
      <c r="C176" s="10">
        <v>42.3</v>
      </c>
      <c r="D176">
        <f t="shared" si="22"/>
        <v>-3.1449594276843982</v>
      </c>
      <c r="E176">
        <f>IF(ROW()&lt;ROW($D$2)+59, NA(), AVERAGE(D176:INDEX($D:$D,ROW()+59)))</f>
        <v>-0.80401189863214673</v>
      </c>
      <c r="F176">
        <f>IF(ROW()&lt;ROW($D$2)+59, NA(), _xlfn.STDEV.S(D176:INDEX($D:$D,ROW()+59)))</f>
        <v>1.902474012778028</v>
      </c>
      <c r="G176">
        <f t="shared" si="23"/>
        <v>-1.2304754300606484</v>
      </c>
      <c r="J176" t="e">
        <f t="shared" si="24"/>
        <v>#N/A</v>
      </c>
      <c r="K176" t="e">
        <f t="shared" si="25"/>
        <v>#N/A</v>
      </c>
      <c r="L176" t="e">
        <f t="shared" si="26"/>
        <v>#N/A</v>
      </c>
      <c r="M176">
        <f t="shared" si="27"/>
        <v>3.000936126923909</v>
      </c>
      <c r="N176">
        <f t="shared" si="28"/>
        <v>-4.6089599241882029</v>
      </c>
      <c r="O176">
        <f t="shared" si="29"/>
        <v>-3.3640153404214459</v>
      </c>
      <c r="P176">
        <f t="shared" si="30"/>
        <v>0.21905591273704772</v>
      </c>
      <c r="Q176" cm="1">
        <f t="array" ref="Q176">_xlfn.LET(_xlpm.y, P176:P1174, _xlpm.x, O176:O1174, _xlpm.keep, ISNUMBER(_xlpm.y)*ISNUMBER(_xlpm.x), SLOPE(_xlfn._xlws.FILTER(_xlpm.y, _xlpm.keep), _xlfn._xlws.FILTER(_xlpm.x, _xlpm.keep)))</f>
        <v>-2.3126323901109334E-2</v>
      </c>
      <c r="R176" cm="1">
        <f t="array" ref="R176">_xlfn.LET(_xlpm.y, P176:P1174, _xlpm.x, O176:O1174, _xlpm.keep, ISNUMBER(_xlpm.y)*ISNUMBER(_xlpm.x), INTERCEPT(_xlfn._xlws.FILTER(_xlpm.y, _xlpm.keep), _xlfn._xlws.FILTER(_xlpm.x, _xlpm.keep)))</f>
        <v>-4.4801751409120794E-2</v>
      </c>
      <c r="T176">
        <f t="shared" si="31"/>
        <v>8.5201637007437964E-2</v>
      </c>
      <c r="U176">
        <f t="shared" si="32"/>
        <v>0.13385427572960976</v>
      </c>
    </row>
    <row r="177" spans="1:21" x14ac:dyDescent="0.2">
      <c r="A177" s="10" t="s">
        <v>92</v>
      </c>
      <c r="B177" s="10">
        <v>601.34</v>
      </c>
      <c r="C177" s="10">
        <v>42.49</v>
      </c>
      <c r="D177">
        <f t="shared" si="22"/>
        <v>-3.3640153404214459</v>
      </c>
      <c r="E177">
        <f>IF(ROW()&lt;ROW($D$2)+59, NA(), AVERAGE(D177:INDEX($D:$D,ROW()+59)))</f>
        <v>-0.69584756972726569</v>
      </c>
      <c r="F177">
        <f>IF(ROW()&lt;ROW($D$2)+59, NA(), _xlfn.STDEV.S(D177:INDEX($D:$D,ROW()+59)))</f>
        <v>1.9509949683218792</v>
      </c>
      <c r="G177">
        <f t="shared" si="23"/>
        <v>-1.3675933633950716</v>
      </c>
      <c r="J177" t="e">
        <f t="shared" si="24"/>
        <v>#N/A</v>
      </c>
      <c r="K177" t="e">
        <f t="shared" si="25"/>
        <v>#N/A</v>
      </c>
      <c r="L177" t="e">
        <f t="shared" si="26"/>
        <v>#N/A</v>
      </c>
      <c r="M177">
        <f t="shared" si="27"/>
        <v>3.2061423669164926</v>
      </c>
      <c r="N177">
        <f t="shared" si="28"/>
        <v>-4.5978375063710244</v>
      </c>
      <c r="O177">
        <f t="shared" si="29"/>
        <v>-3.2114304689349495</v>
      </c>
      <c r="P177">
        <f t="shared" si="30"/>
        <v>-0.15258487148649635</v>
      </c>
      <c r="Q177" cm="1">
        <f t="array" ref="Q177">_xlfn.LET(_xlpm.y, P177:P1175, _xlpm.x, O177:O1175, _xlpm.keep, ISNUMBER(_xlpm.y)*ISNUMBER(_xlpm.x), SLOPE(_xlfn._xlws.FILTER(_xlpm.y, _xlpm.keep), _xlfn._xlws.FILTER(_xlpm.x, _xlpm.keep)))</f>
        <v>-2.100014068164268E-2</v>
      </c>
      <c r="R177" cm="1">
        <f t="array" ref="R177">_xlfn.LET(_xlpm.y, P177:P1175, _xlpm.x, O177:O1175, _xlpm.keep, ISNUMBER(_xlpm.y)*ISNUMBER(_xlpm.x), INTERCEPT(_xlfn._xlws.FILTER(_xlpm.y, _xlpm.keep), _xlfn._xlws.FILTER(_xlpm.x, _xlpm.keep)))</f>
        <v>-4.6460856846175437E-2</v>
      </c>
      <c r="T177">
        <f t="shared" si="31"/>
        <v>8.1851268945285049E-2</v>
      </c>
      <c r="U177">
        <f t="shared" si="32"/>
        <v>-0.2344361404317814</v>
      </c>
    </row>
    <row r="178" spans="1:21" x14ac:dyDescent="0.2">
      <c r="A178" s="10" t="s">
        <v>93</v>
      </c>
      <c r="B178" s="10">
        <v>601.29999999999995</v>
      </c>
      <c r="C178" s="10">
        <v>42.64</v>
      </c>
      <c r="D178">
        <f t="shared" si="22"/>
        <v>-3.2114304689349495</v>
      </c>
      <c r="E178">
        <f>IF(ROW()&lt;ROW($D$2)+59, NA(), AVERAGE(D178:INDEX($D:$D,ROW()+59)))</f>
        <v>-0.59894048846145176</v>
      </c>
      <c r="F178">
        <f>IF(ROW()&lt;ROW($D$2)+59, NA(), _xlfn.STDEV.S(D178:INDEX($D:$D,ROW()+59)))</f>
        <v>1.9605985604299816</v>
      </c>
      <c r="G178">
        <f t="shared" si="23"/>
        <v>-1.3324961229699919</v>
      </c>
      <c r="J178" t="e">
        <f t="shared" si="24"/>
        <v>#N/A</v>
      </c>
      <c r="K178" t="e">
        <f t="shared" si="25"/>
        <v>#N/A</v>
      </c>
      <c r="L178" t="e">
        <f t="shared" si="26"/>
        <v>#N/A</v>
      </c>
      <c r="M178">
        <f t="shared" si="27"/>
        <v>3.3222566323985117</v>
      </c>
      <c r="N178">
        <f t="shared" si="28"/>
        <v>-4.5201376093214147</v>
      </c>
      <c r="O178">
        <f t="shared" si="29"/>
        <v>-2.9142804557924862</v>
      </c>
      <c r="P178">
        <f t="shared" si="30"/>
        <v>-0.29715001314246337</v>
      </c>
      <c r="Q178" cm="1">
        <f t="array" ref="Q178">_xlfn.LET(_xlpm.y, P178:P1176, _xlpm.x, O178:O1176, _xlpm.keep, ISNUMBER(_xlpm.y)*ISNUMBER(_xlpm.x), SLOPE(_xlfn._xlws.FILTER(_xlpm.y, _xlpm.keep), _xlfn._xlws.FILTER(_xlpm.x, _xlpm.keep)))</f>
        <v>-2.2968417409705112E-2</v>
      </c>
      <c r="R178" cm="1">
        <f t="array" ref="R178">_xlfn.LET(_xlpm.y, P178:P1176, _xlpm.x, O178:O1176, _xlpm.keep, ISNUMBER(_xlpm.y)*ISNUMBER(_xlpm.x), INTERCEPT(_xlfn._xlws.FILTER(_xlpm.y, _xlpm.keep), _xlfn._xlws.FILTER(_xlpm.x, _xlpm.keep)))</f>
        <v>-4.4800924902612276E-2</v>
      </c>
      <c r="T178">
        <f t="shared" si="31"/>
        <v>7.5326625289580673E-2</v>
      </c>
      <c r="U178">
        <f t="shared" si="32"/>
        <v>-0.37247663843204404</v>
      </c>
    </row>
    <row r="179" spans="1:21" x14ac:dyDescent="0.2">
      <c r="A179" s="10" t="s">
        <v>94</v>
      </c>
      <c r="B179" s="10">
        <v>594.69000000000005</v>
      </c>
      <c r="C179" s="10">
        <v>42.51</v>
      </c>
      <c r="D179">
        <f t="shared" si="22"/>
        <v>-2.9142804557924862</v>
      </c>
      <c r="E179">
        <f>IF(ROW()&lt;ROW($D$2)+59, NA(), AVERAGE(D179:INDEX($D:$D,ROW()+59)))</f>
        <v>-0.51561242148731279</v>
      </c>
      <c r="F179">
        <f>IF(ROW()&lt;ROW($D$2)+59, NA(), _xlfn.STDEV.S(D179:INDEX($D:$D,ROW()+59)))</f>
        <v>1.9539175496829237</v>
      </c>
      <c r="G179">
        <f t="shared" si="23"/>
        <v>-1.2276198832926306</v>
      </c>
      <c r="J179" t="e">
        <f t="shared" si="24"/>
        <v>#N/A</v>
      </c>
      <c r="K179" t="e">
        <f t="shared" si="25"/>
        <v>#N/A</v>
      </c>
      <c r="L179" t="e">
        <f t="shared" si="26"/>
        <v>#N/A</v>
      </c>
      <c r="M179">
        <f t="shared" si="27"/>
        <v>3.3922226778785349</v>
      </c>
      <c r="N179">
        <f t="shared" si="28"/>
        <v>-4.4234475208531601</v>
      </c>
      <c r="O179">
        <f t="shared" si="29"/>
        <v>-2.9255193292381065</v>
      </c>
      <c r="P179">
        <f t="shared" si="30"/>
        <v>1.1238873445620357E-2</v>
      </c>
      <c r="Q179" cm="1">
        <f t="array" ref="Q179">_xlfn.LET(_xlpm.y, P179:P1177, _xlpm.x, O179:O1177, _xlpm.keep, ISNUMBER(_xlpm.y)*ISNUMBER(_xlpm.x), SLOPE(_xlfn._xlws.FILTER(_xlpm.y, _xlpm.keep), _xlfn._xlws.FILTER(_xlpm.x, _xlpm.keep)))</f>
        <v>-2.6347208090395043E-2</v>
      </c>
      <c r="R179" cm="1">
        <f t="array" ref="R179">_xlfn.LET(_xlpm.y, P179:P1177, _xlpm.x, O179:O1177, _xlpm.keep, ISNUMBER(_xlpm.y)*ISNUMBER(_xlpm.x), INTERCEPT(_xlfn._xlws.FILTER(_xlpm.y, _xlpm.keep), _xlfn._xlws.FILTER(_xlpm.x, _xlpm.keep)))</f>
        <v>-4.1485189261621792E-2</v>
      </c>
      <c r="T179">
        <f t="shared" si="31"/>
        <v>7.5573401803398554E-2</v>
      </c>
      <c r="U179">
        <f t="shared" si="32"/>
        <v>-6.4334528357778198E-2</v>
      </c>
    </row>
    <row r="180" spans="1:21" x14ac:dyDescent="0.2">
      <c r="A180" s="10" t="s">
        <v>95</v>
      </c>
      <c r="B180" s="10">
        <v>591.15</v>
      </c>
      <c r="C180" s="10">
        <v>42.27</v>
      </c>
      <c r="D180">
        <f t="shared" si="22"/>
        <v>-2.9255193292381065</v>
      </c>
      <c r="E180">
        <f>IF(ROW()&lt;ROW($D$2)+59, NA(), AVERAGE(D180:INDEX($D:$D,ROW()+59)))</f>
        <v>-0.4222704565221882</v>
      </c>
      <c r="F180">
        <f>IF(ROW()&lt;ROW($D$2)+59, NA(), _xlfn.STDEV.S(D180:INDEX($D:$D,ROW()+59)))</f>
        <v>1.9710846387395049</v>
      </c>
      <c r="G180">
        <f t="shared" si="23"/>
        <v>-1.2699854808450686</v>
      </c>
      <c r="J180" t="e">
        <f t="shared" si="24"/>
        <v>#N/A</v>
      </c>
      <c r="K180" t="e">
        <f t="shared" si="25"/>
        <v>#N/A</v>
      </c>
      <c r="L180" t="e">
        <f t="shared" si="26"/>
        <v>#N/A</v>
      </c>
      <c r="M180">
        <f t="shared" si="27"/>
        <v>3.5198988209568216</v>
      </c>
      <c r="N180">
        <f t="shared" si="28"/>
        <v>-4.3644397340011984</v>
      </c>
      <c r="O180">
        <f t="shared" si="29"/>
        <v>-2.76917930406875</v>
      </c>
      <c r="P180">
        <f t="shared" si="30"/>
        <v>-0.15634002516935652</v>
      </c>
      <c r="Q180" cm="1">
        <f t="array" ref="Q180">_xlfn.LET(_xlpm.y, P180:P1178, _xlpm.x, O180:O1178, _xlpm.keep, ISNUMBER(_xlpm.y)*ISNUMBER(_xlpm.x), SLOPE(_xlfn._xlws.FILTER(_xlpm.y, _xlpm.keep), _xlfn._xlws.FILTER(_xlpm.x, _xlpm.keep)))</f>
        <v>-2.6617253933788575E-2</v>
      </c>
      <c r="R180" cm="1">
        <f t="array" ref="R180">_xlfn.LET(_xlpm.y, P180:P1178, _xlpm.x, O180:O1178, _xlpm.keep, ISNUMBER(_xlpm.y)*ISNUMBER(_xlpm.x), INTERCEPT(_xlfn._xlws.FILTER(_xlpm.y, _xlpm.keep), _xlfn._xlws.FILTER(_xlpm.x, _xlpm.keep)))</f>
        <v>-4.1221686918676385E-2</v>
      </c>
      <c r="T180">
        <f t="shared" si="31"/>
        <v>7.2140580305036894E-2</v>
      </c>
      <c r="U180">
        <f t="shared" si="32"/>
        <v>-0.22848060547439342</v>
      </c>
    </row>
    <row r="181" spans="1:21" x14ac:dyDescent="0.2">
      <c r="A181" s="10" t="s">
        <v>96</v>
      </c>
      <c r="B181" s="10">
        <v>586.1</v>
      </c>
      <c r="C181" s="10">
        <v>42.1</v>
      </c>
      <c r="D181">
        <f t="shared" si="22"/>
        <v>-2.76917930406875</v>
      </c>
      <c r="E181">
        <f>IF(ROW()&lt;ROW($D$2)+59, NA(), AVERAGE(D181:INDEX($D:$D,ROW()+59)))</f>
        <v>-0.32813511172204801</v>
      </c>
      <c r="F181">
        <f>IF(ROW()&lt;ROW($D$2)+59, NA(), _xlfn.STDEV.S(D181:INDEX($D:$D,ROW()+59)))</f>
        <v>1.9843351811543495</v>
      </c>
      <c r="G181">
        <f t="shared" si="23"/>
        <v>-1.2301571909472826</v>
      </c>
      <c r="J181" t="e">
        <f t="shared" si="24"/>
        <v>#N/A</v>
      </c>
      <c r="K181" t="e">
        <f t="shared" si="25"/>
        <v>#N/A</v>
      </c>
      <c r="L181" t="e">
        <f t="shared" si="26"/>
        <v>#N/A</v>
      </c>
      <c r="M181">
        <f t="shared" si="27"/>
        <v>3.6405352505866508</v>
      </c>
      <c r="N181">
        <f t="shared" si="28"/>
        <v>-4.2968054740307471</v>
      </c>
      <c r="O181">
        <f t="shared" si="29"/>
        <v>-2.9208112257579515</v>
      </c>
      <c r="P181">
        <f t="shared" si="30"/>
        <v>0.15163192168920148</v>
      </c>
      <c r="Q181" cm="1">
        <f t="array" ref="Q181">_xlfn.LET(_xlpm.y, P181:P1179, _xlpm.x, O181:O1179, _xlpm.keep, ISNUMBER(_xlpm.y)*ISNUMBER(_xlpm.x), SLOPE(_xlfn._xlws.FILTER(_xlpm.y, _xlpm.keep), _xlfn._xlws.FILTER(_xlpm.x, _xlpm.keep)))</f>
        <v>-2.8669199077326749E-2</v>
      </c>
      <c r="R181" cm="1">
        <f t="array" ref="R181">_xlfn.LET(_xlpm.y, P181:P1179, _xlpm.x, O181:O1179, _xlpm.keep, ISNUMBER(_xlpm.y)*ISNUMBER(_xlpm.x), INTERCEPT(_xlfn._xlws.FILTER(_xlpm.y, _xlpm.keep), _xlfn._xlws.FILTER(_xlpm.x, _xlpm.keep)))</f>
        <v>-3.9058229699618412E-2</v>
      </c>
      <c r="T181">
        <f t="shared" si="31"/>
        <v>7.5470024061034258E-2</v>
      </c>
      <c r="U181">
        <f t="shared" si="32"/>
        <v>7.6161897628167219E-2</v>
      </c>
    </row>
    <row r="182" spans="1:21" x14ac:dyDescent="0.2">
      <c r="A182" s="10" t="s">
        <v>97</v>
      </c>
      <c r="B182" s="10">
        <v>586.28</v>
      </c>
      <c r="C182" s="10">
        <v>41.96</v>
      </c>
      <c r="D182">
        <f t="shared" si="22"/>
        <v>-2.9208112257579515</v>
      </c>
      <c r="E182">
        <f>IF(ROW()&lt;ROW($D$2)+59, NA(), AVERAGE(D182:INDEX($D:$D,ROW()+59)))</f>
        <v>-0.26167134669161896</v>
      </c>
      <c r="F182">
        <f>IF(ROW()&lt;ROW($D$2)+59, NA(), _xlfn.STDEV.S(D182:INDEX($D:$D,ROW()+59)))</f>
        <v>1.9679050701530603</v>
      </c>
      <c r="G182">
        <f t="shared" si="23"/>
        <v>-1.3512541429955811</v>
      </c>
      <c r="J182" t="e">
        <f t="shared" si="24"/>
        <v>#N/A</v>
      </c>
      <c r="K182" t="e">
        <f t="shared" si="25"/>
        <v>#N/A</v>
      </c>
      <c r="L182" t="e">
        <f t="shared" si="26"/>
        <v>#N/A</v>
      </c>
      <c r="M182">
        <f t="shared" si="27"/>
        <v>3.6741387936145014</v>
      </c>
      <c r="N182">
        <f t="shared" si="28"/>
        <v>-4.1974814869977397</v>
      </c>
      <c r="O182">
        <f t="shared" si="29"/>
        <v>-3.0846496125500806</v>
      </c>
      <c r="P182">
        <f t="shared" si="30"/>
        <v>0.16383838679212914</v>
      </c>
      <c r="Q182" cm="1">
        <f t="array" ref="Q182">_xlfn.LET(_xlpm.y, P182:P1180, _xlpm.x, O182:O1180, _xlpm.keep, ISNUMBER(_xlpm.y)*ISNUMBER(_xlpm.x), SLOPE(_xlfn._xlws.FILTER(_xlpm.y, _xlpm.keep), _xlfn._xlws.FILTER(_xlpm.x, _xlpm.keep)))</f>
        <v>-2.7379256378163092E-2</v>
      </c>
      <c r="R182" cm="1">
        <f t="array" ref="R182">_xlfn.LET(_xlpm.y, P182:P1180, _xlpm.x, O182:O1180, _xlpm.keep, ISNUMBER(_xlpm.y)*ISNUMBER(_xlpm.x), INTERCEPT(_xlfn._xlws.FILTER(_xlpm.y, _xlpm.keep), _xlfn._xlws.FILTER(_xlpm.x, _xlpm.keep)))</f>
        <v>-4.0323646232055275E-2</v>
      </c>
      <c r="T182">
        <f t="shared" si="31"/>
        <v>7.9067490134278523E-2</v>
      </c>
      <c r="U182">
        <f t="shared" si="32"/>
        <v>8.477089665785062E-2</v>
      </c>
    </row>
    <row r="183" spans="1:21" x14ac:dyDescent="0.2">
      <c r="A183" s="10" t="s">
        <v>98</v>
      </c>
      <c r="B183" s="10">
        <v>604.29</v>
      </c>
      <c r="C183" s="10">
        <v>42.96</v>
      </c>
      <c r="D183">
        <f t="shared" si="22"/>
        <v>-3.0846496125500806</v>
      </c>
      <c r="E183">
        <f>IF(ROW()&lt;ROW($D$2)+59, NA(), AVERAGE(D183:INDEX($D:$D,ROW()+59)))</f>
        <v>-0.18603744049677703</v>
      </c>
      <c r="F183">
        <f>IF(ROW()&lt;ROW($D$2)+59, NA(), _xlfn.STDEV.S(D183:INDEX($D:$D,ROW()+59)))</f>
        <v>1.951107299236523</v>
      </c>
      <c r="G183">
        <f t="shared" si="23"/>
        <v>-1.4856241751478985</v>
      </c>
      <c r="J183" t="e">
        <f t="shared" si="24"/>
        <v>#N/A</v>
      </c>
      <c r="K183" t="e">
        <f t="shared" si="25"/>
        <v>#N/A</v>
      </c>
      <c r="L183" t="e">
        <f t="shared" si="26"/>
        <v>#N/A</v>
      </c>
      <c r="M183">
        <f t="shared" si="27"/>
        <v>3.716177157976269</v>
      </c>
      <c r="N183">
        <f t="shared" si="28"/>
        <v>-4.0882520389698227</v>
      </c>
      <c r="O183">
        <f t="shared" si="29"/>
        <v>-2.4162040804557066</v>
      </c>
      <c r="P183">
        <f t="shared" si="30"/>
        <v>-0.66844553209437407</v>
      </c>
      <c r="Q183" cm="1">
        <f t="array" ref="Q183">_xlfn.LET(_xlpm.y, P183:P1181, _xlpm.x, O183:O1181, _xlpm.keep, ISNUMBER(_xlpm.y)*ISNUMBER(_xlpm.x), SLOPE(_xlfn._xlws.FILTER(_xlpm.y, _xlpm.keep), _xlfn._xlws.FILTER(_xlpm.x, _xlpm.keep)))</f>
        <v>-2.5765953326543471E-2</v>
      </c>
      <c r="R183" cm="1">
        <f t="array" ref="R183">_xlfn.LET(_xlpm.y, P183:P1181, _xlpm.x, O183:O1181, _xlpm.keep, ISNUMBER(_xlpm.y)*ISNUMBER(_xlpm.x), INTERCEPT(_xlfn._xlws.FILTER(_xlpm.y, _xlpm.keep), _xlfn._xlws.FILTER(_xlpm.x, _xlpm.keep)))</f>
        <v>-4.1797610606360364E-2</v>
      </c>
      <c r="T183">
        <f t="shared" si="31"/>
        <v>6.4390159805262193E-2</v>
      </c>
      <c r="U183">
        <f t="shared" si="32"/>
        <v>-0.73283569189963627</v>
      </c>
    </row>
    <row r="184" spans="1:21" x14ac:dyDescent="0.2">
      <c r="A184" s="10" t="s">
        <v>99</v>
      </c>
      <c r="B184" s="10">
        <v>606.79</v>
      </c>
      <c r="C184" s="10">
        <v>43.79</v>
      </c>
      <c r="D184">
        <f t="shared" si="22"/>
        <v>-2.4162040804557066</v>
      </c>
      <c r="E184">
        <f>IF(ROW()&lt;ROW($D$2)+59, NA(), AVERAGE(D184:INDEX($D:$D,ROW()+59)))</f>
        <v>-0.13091733597082514</v>
      </c>
      <c r="F184">
        <f>IF(ROW()&lt;ROW($D$2)+59, NA(), _xlfn.STDEV.S(D184:INDEX($D:$D,ROW()+59)))</f>
        <v>1.9141979112106291</v>
      </c>
      <c r="G184">
        <f t="shared" si="23"/>
        <v>-1.193861267479682</v>
      </c>
      <c r="J184" t="e">
        <f t="shared" si="24"/>
        <v>#N/A</v>
      </c>
      <c r="K184" t="e">
        <f t="shared" si="25"/>
        <v>#N/A</v>
      </c>
      <c r="L184" t="e">
        <f t="shared" si="26"/>
        <v>#N/A</v>
      </c>
      <c r="M184">
        <f t="shared" si="27"/>
        <v>3.6974784864504331</v>
      </c>
      <c r="N184">
        <f t="shared" si="28"/>
        <v>-3.9593131583920833</v>
      </c>
      <c r="O184">
        <f t="shared" si="29"/>
        <v>-2.0094798695771061</v>
      </c>
      <c r="P184">
        <f t="shared" si="30"/>
        <v>-0.40672421087860045</v>
      </c>
      <c r="Q184" cm="1">
        <f t="array" ref="Q184">_xlfn.LET(_xlpm.y, P184:P1182, _xlpm.x, O184:O1182, _xlpm.keep, ISNUMBER(_xlpm.y)*ISNUMBER(_xlpm.x), SLOPE(_xlfn._xlws.FILTER(_xlpm.y, _xlpm.keep), _xlfn._xlws.FILTER(_xlpm.x, _xlpm.keep)))</f>
        <v>-3.3209455634263474E-2</v>
      </c>
      <c r="R184" cm="1">
        <f t="array" ref="R184">_xlfn.LET(_xlpm.y, P184:P1182, _xlpm.x, O184:O1182, _xlpm.keep, ISNUMBER(_xlpm.y)*ISNUMBER(_xlpm.x), INTERCEPT(_xlfn._xlws.FILTER(_xlpm.y, _xlpm.keep), _xlfn._xlws.FILTER(_xlpm.x, _xlpm.keep)))</f>
        <v>-3.2623704122676567E-2</v>
      </c>
      <c r="T184">
        <f t="shared" si="31"/>
        <v>5.5459550938493828E-2</v>
      </c>
      <c r="U184">
        <f t="shared" si="32"/>
        <v>-0.46218376181709425</v>
      </c>
    </row>
    <row r="185" spans="1:21" x14ac:dyDescent="0.2">
      <c r="A185" s="10" t="s">
        <v>100</v>
      </c>
      <c r="B185" s="10">
        <v>604.21</v>
      </c>
      <c r="C185" s="10">
        <v>44.03</v>
      </c>
      <c r="D185">
        <f t="shared" si="22"/>
        <v>-2.0094798695771061</v>
      </c>
      <c r="E185">
        <f>IF(ROW()&lt;ROW($D$2)+59, NA(), AVERAGE(D185:INDEX($D:$D,ROW()+59)))</f>
        <v>-9.1075274683606364E-2</v>
      </c>
      <c r="F185">
        <f>IF(ROW()&lt;ROW($D$2)+59, NA(), _xlfn.STDEV.S(D185:INDEX($D:$D,ROW()+59)))</f>
        <v>1.8905579880757475</v>
      </c>
      <c r="G185">
        <f t="shared" si="23"/>
        <v>-1.0147293058416553</v>
      </c>
      <c r="J185" t="e">
        <f t="shared" si="24"/>
        <v>#N/A</v>
      </c>
      <c r="K185" t="e">
        <f t="shared" si="25"/>
        <v>#N/A</v>
      </c>
      <c r="L185" t="e">
        <f t="shared" si="26"/>
        <v>#N/A</v>
      </c>
      <c r="M185">
        <f t="shared" si="27"/>
        <v>3.6900407014678884</v>
      </c>
      <c r="N185">
        <f t="shared" si="28"/>
        <v>-3.8721912508351015</v>
      </c>
      <c r="O185">
        <f t="shared" si="29"/>
        <v>-2.0572344840365702</v>
      </c>
      <c r="P185">
        <f t="shared" si="30"/>
        <v>4.7754614459464051E-2</v>
      </c>
      <c r="Q185" cm="1">
        <f t="array" ref="Q185">_xlfn.LET(_xlpm.y, P185:P1183, _xlpm.x, O185:O1183, _xlpm.keep, ISNUMBER(_xlpm.y)*ISNUMBER(_xlpm.x), SLOPE(_xlfn._xlws.FILTER(_xlpm.y, _xlpm.keep), _xlfn._xlws.FILTER(_xlpm.x, _xlpm.keep)))</f>
        <v>-3.7252773975544731E-2</v>
      </c>
      <c r="R185" cm="1">
        <f t="array" ref="R185">_xlfn.LET(_xlpm.y, P185:P1183, _xlpm.x, O185:O1183, _xlpm.keep, ISNUMBER(_xlpm.y)*ISNUMBER(_xlpm.x), INTERCEPT(_xlfn._xlws.FILTER(_xlpm.y, _xlpm.keep), _xlfn._xlws.FILTER(_xlpm.x, _xlpm.keep)))</f>
        <v>-2.6450439600983991E-2</v>
      </c>
      <c r="T185">
        <f t="shared" si="31"/>
        <v>5.6508118424554027E-2</v>
      </c>
      <c r="U185">
        <f t="shared" si="32"/>
        <v>-8.753503965089976E-3</v>
      </c>
    </row>
    <row r="186" spans="1:21" x14ac:dyDescent="0.2">
      <c r="A186" s="9">
        <v>45638</v>
      </c>
      <c r="B186" s="10">
        <v>604.33000000000004</v>
      </c>
      <c r="C186" s="10">
        <v>43.99</v>
      </c>
      <c r="D186">
        <f t="shared" si="22"/>
        <v>-2.0572344840365702</v>
      </c>
      <c r="E186">
        <f>IF(ROW()&lt;ROW($D$2)+59, NA(), AVERAGE(D186:INDEX($D:$D,ROW()+59)))</f>
        <v>-5.9452241560246574E-2</v>
      </c>
      <c r="F186">
        <f>IF(ROW()&lt;ROW($D$2)+59, NA(), _xlfn.STDEV.S(D186:INDEX($D:$D,ROW()+59)))</f>
        <v>1.8737188873378374</v>
      </c>
      <c r="G186">
        <f t="shared" si="23"/>
        <v>-1.0662123630053995</v>
      </c>
      <c r="J186" t="e">
        <f t="shared" si="24"/>
        <v>#N/A</v>
      </c>
      <c r="K186" t="e">
        <f t="shared" si="25"/>
        <v>#N/A</v>
      </c>
      <c r="L186" t="e">
        <f t="shared" si="26"/>
        <v>#N/A</v>
      </c>
      <c r="M186">
        <f t="shared" si="27"/>
        <v>3.6879855331154281</v>
      </c>
      <c r="N186">
        <f t="shared" si="28"/>
        <v>-3.8068900162359216</v>
      </c>
      <c r="O186">
        <f t="shared" si="29"/>
        <v>-2.03950067785442</v>
      </c>
      <c r="P186">
        <f t="shared" si="30"/>
        <v>-1.7733806182150147E-2</v>
      </c>
      <c r="Q186" cm="1">
        <f t="array" ref="Q186">_xlfn.LET(_xlpm.y, P186:P1184, _xlpm.x, O186:O1184, _xlpm.keep, ISNUMBER(_xlpm.y)*ISNUMBER(_xlpm.x), SLOPE(_xlfn._xlws.FILTER(_xlpm.y, _xlpm.keep), _xlfn._xlws.FILTER(_xlpm.x, _xlpm.keep)))</f>
        <v>-3.7276432541855045E-2</v>
      </c>
      <c r="R186" cm="1">
        <f t="array" ref="R186">_xlfn.LET(_xlpm.y, P186:P1184, _xlpm.x, O186:O1184, _xlpm.keep, ISNUMBER(_xlpm.y)*ISNUMBER(_xlpm.x), INTERCEPT(_xlfn._xlws.FILTER(_xlpm.y, _xlpm.keep), _xlfn._xlws.FILTER(_xlpm.x, _xlpm.keep)))</f>
        <v>-2.6415257715660313E-2</v>
      </c>
      <c r="T186">
        <f t="shared" si="31"/>
        <v>5.6118730031889268E-2</v>
      </c>
      <c r="U186">
        <f t="shared" si="32"/>
        <v>-7.3852536214039421E-2</v>
      </c>
    </row>
    <row r="187" spans="1:21" x14ac:dyDescent="0.2">
      <c r="A187" s="9">
        <v>45608</v>
      </c>
      <c r="B187" s="10">
        <v>607.46</v>
      </c>
      <c r="C187" s="10">
        <v>44.21</v>
      </c>
      <c r="D187">
        <f t="shared" si="22"/>
        <v>-2.03950067785442</v>
      </c>
      <c r="E187">
        <f>IF(ROW()&lt;ROW($D$2)+59, NA(), AVERAGE(D187:INDEX($D:$D,ROW()+59)))</f>
        <v>-3.1882019512323133E-2</v>
      </c>
      <c r="F187">
        <f>IF(ROW()&lt;ROW($D$2)+59, NA(), _xlfn.STDEV.S(D187:INDEX($D:$D,ROW()+59)))</f>
        <v>1.8559105049596791</v>
      </c>
      <c r="G187">
        <f t="shared" si="23"/>
        <v>-1.0817432483823963</v>
      </c>
      <c r="J187" t="e">
        <f t="shared" si="24"/>
        <v>#N/A</v>
      </c>
      <c r="K187" t="e">
        <f t="shared" si="25"/>
        <v>#N/A</v>
      </c>
      <c r="L187" t="e">
        <f t="shared" si="26"/>
        <v>#N/A</v>
      </c>
      <c r="M187">
        <f t="shared" si="27"/>
        <v>3.679938990407035</v>
      </c>
      <c r="N187">
        <f t="shared" si="28"/>
        <v>-3.7437030294316815</v>
      </c>
      <c r="O187">
        <f t="shared" si="29"/>
        <v>-1.9183631496783278</v>
      </c>
      <c r="P187">
        <f t="shared" si="30"/>
        <v>-0.12113752817609225</v>
      </c>
      <c r="Q187" cm="1">
        <f t="array" ref="Q187">_xlfn.LET(_xlpm.y, P187:P1185, _xlpm.x, O187:O1185, _xlpm.keep, ISNUMBER(_xlpm.y)*ISNUMBER(_xlpm.x), SLOPE(_xlfn._xlws.FILTER(_xlpm.y, _xlpm.keep), _xlfn._xlws.FILTER(_xlpm.x, _xlpm.keep)))</f>
        <v>-3.7948471158484667E-2</v>
      </c>
      <c r="R187" cm="1">
        <f t="array" ref="R187">_xlfn.LET(_xlpm.y, P187:P1185, _xlpm.x, O187:O1185, _xlpm.keep, ISNUMBER(_xlpm.y)*ISNUMBER(_xlpm.x), INTERCEPT(_xlfn._xlws.FILTER(_xlpm.y, _xlpm.keep), _xlfn._xlws.FILTER(_xlpm.x, _xlpm.keep)))</f>
        <v>-2.5406459592920358E-2</v>
      </c>
      <c r="T187">
        <f t="shared" si="31"/>
        <v>5.3458864072862995E-2</v>
      </c>
      <c r="U187">
        <f t="shared" si="32"/>
        <v>-0.17459639224895523</v>
      </c>
    </row>
    <row r="188" spans="1:21" x14ac:dyDescent="0.2">
      <c r="A188" s="9">
        <v>45577</v>
      </c>
      <c r="B188" s="10">
        <v>602.79999999999995</v>
      </c>
      <c r="C188" s="10">
        <v>44.03</v>
      </c>
      <c r="D188">
        <f t="shared" si="22"/>
        <v>-1.9183631496783278</v>
      </c>
      <c r="E188">
        <f>IF(ROW()&lt;ROW($D$2)+59, NA(), AVERAGE(D188:INDEX($D:$D,ROW()+59)))</f>
        <v>-3.9060006434514351E-3</v>
      </c>
      <c r="F188">
        <f>IF(ROW()&lt;ROW($D$2)+59, NA(), _xlfn.STDEV.S(D188:INDEX($D:$D,ROW()+59)))</f>
        <v>1.8376966564341624</v>
      </c>
      <c r="G188">
        <f t="shared" si="23"/>
        <v>-1.0417699473588089</v>
      </c>
      <c r="J188" t="e">
        <f t="shared" si="24"/>
        <v>#N/A</v>
      </c>
      <c r="K188" t="e">
        <f t="shared" si="25"/>
        <v>#N/A</v>
      </c>
      <c r="L188" t="e">
        <f t="shared" si="26"/>
        <v>#N/A</v>
      </c>
      <c r="M188">
        <f t="shared" si="27"/>
        <v>3.6714873122248735</v>
      </c>
      <c r="N188">
        <f t="shared" si="28"/>
        <v>-3.679299313511776</v>
      </c>
      <c r="O188">
        <f t="shared" si="29"/>
        <v>-1.3198521095433549</v>
      </c>
      <c r="P188">
        <f t="shared" si="30"/>
        <v>-0.59851104013497292</v>
      </c>
      <c r="Q188" cm="1">
        <f t="array" ref="Q188">_xlfn.LET(_xlpm.y, P188:P1186, _xlpm.x, O188:O1186, _xlpm.keep, ISNUMBER(_xlpm.y)*ISNUMBER(_xlpm.x), SLOPE(_xlfn._xlws.FILTER(_xlpm.y, _xlpm.keep), _xlfn._xlws.FILTER(_xlpm.x, _xlpm.keep)))</f>
        <v>-3.9582244139029686E-2</v>
      </c>
      <c r="R188" cm="1">
        <f t="array" ref="R188">_xlfn.LET(_xlpm.y, P188:P1186, _xlpm.x, O188:O1186, _xlpm.keep, ISNUMBER(_xlpm.y)*ISNUMBER(_xlpm.x), INTERCEPT(_xlfn._xlws.FILTER(_xlpm.y, _xlpm.keep), _xlfn._xlws.FILTER(_xlpm.x, _xlpm.keep)))</f>
        <v>-2.279151615974508E-2</v>
      </c>
      <c r="T188">
        <f t="shared" si="31"/>
        <v>4.0317113818208128E-2</v>
      </c>
      <c r="U188">
        <f t="shared" si="32"/>
        <v>-0.63882815395318104</v>
      </c>
    </row>
    <row r="189" spans="1:21" x14ac:dyDescent="0.2">
      <c r="A189" s="9">
        <v>45547</v>
      </c>
      <c r="B189" s="10">
        <v>604.67999999999995</v>
      </c>
      <c r="C189" s="10">
        <v>44.75</v>
      </c>
      <c r="D189">
        <f t="shared" si="22"/>
        <v>-1.3198521095433549</v>
      </c>
      <c r="E189">
        <f>IF(ROW()&lt;ROW($D$2)+59, NA(), AVERAGE(D189:INDEX($D:$D,ROW()+59)))</f>
        <v>2.1465442939940616E-2</v>
      </c>
      <c r="F189">
        <f>IF(ROW()&lt;ROW($D$2)+59, NA(), _xlfn.STDEV.S(D189:INDEX($D:$D,ROW()+59)))</f>
        <v>1.8212523164318299</v>
      </c>
      <c r="G189">
        <f t="shared" si="23"/>
        <v>-0.73648090403595723</v>
      </c>
      <c r="J189" t="e">
        <f t="shared" si="24"/>
        <v>#N/A</v>
      </c>
      <c r="K189" t="e">
        <f t="shared" si="25"/>
        <v>#N/A</v>
      </c>
      <c r="L189" t="e">
        <f t="shared" si="26"/>
        <v>#N/A</v>
      </c>
      <c r="M189">
        <f t="shared" si="27"/>
        <v>3.6639700758036007</v>
      </c>
      <c r="N189">
        <f t="shared" si="28"/>
        <v>-3.6210391899237191</v>
      </c>
      <c r="O189">
        <f t="shared" si="29"/>
        <v>-2.4221183033612022</v>
      </c>
      <c r="P189">
        <f t="shared" si="30"/>
        <v>1.1022661938178473</v>
      </c>
      <c r="Q189" cm="1">
        <f t="array" ref="Q189">_xlfn.LET(_xlpm.y, P189:P1187, _xlpm.x, O189:O1187, _xlpm.keep, ISNUMBER(_xlpm.y)*ISNUMBER(_xlpm.x), SLOPE(_xlfn._xlws.FILTER(_xlpm.y, _xlpm.keep), _xlfn._xlws.FILTER(_xlpm.x, _xlpm.keep)))</f>
        <v>-4.3863575106755683E-2</v>
      </c>
      <c r="R189" cm="1">
        <f t="array" ref="R189">_xlfn.LET(_xlpm.y, P189:P1187, _xlpm.x, O189:O1187, _xlpm.keep, ISNUMBER(_xlpm.y)*ISNUMBER(_xlpm.x), INTERCEPT(_xlfn._xlws.FILTER(_xlpm.y, _xlpm.keep), _xlfn._xlws.FILTER(_xlpm.x, _xlpm.keep)))</f>
        <v>-1.2782985711205532E-2</v>
      </c>
      <c r="T189">
        <f t="shared" si="31"/>
        <v>6.4520020802240383E-2</v>
      </c>
      <c r="U189">
        <f t="shared" si="32"/>
        <v>1.037746173015607</v>
      </c>
    </row>
    <row r="190" spans="1:21" x14ac:dyDescent="0.2">
      <c r="A190" s="9">
        <v>45455</v>
      </c>
      <c r="B190" s="10">
        <v>607.80999999999995</v>
      </c>
      <c r="C190" s="10">
        <v>43.85</v>
      </c>
      <c r="D190">
        <f t="shared" si="22"/>
        <v>-2.4221183033612022</v>
      </c>
      <c r="E190">
        <f>IF(ROW()&lt;ROW($D$2)+59, NA(), AVERAGE(D190:INDEX($D:$D,ROW()+59)))</f>
        <v>3.5422303910160956E-2</v>
      </c>
      <c r="F190">
        <f>IF(ROW()&lt;ROW($D$2)+59, NA(), _xlfn.STDEV.S(D190:INDEX($D:$D,ROW()+59)))</f>
        <v>1.8139933508650863</v>
      </c>
      <c r="G190">
        <f t="shared" si="23"/>
        <v>-1.3547682554069846</v>
      </c>
      <c r="J190" t="e">
        <f t="shared" si="24"/>
        <v>#N/A</v>
      </c>
      <c r="K190" t="e">
        <f t="shared" si="25"/>
        <v>#N/A</v>
      </c>
      <c r="L190" t="e">
        <f t="shared" si="26"/>
        <v>#N/A</v>
      </c>
      <c r="M190">
        <f t="shared" si="27"/>
        <v>3.6634090056403337</v>
      </c>
      <c r="N190">
        <f t="shared" si="28"/>
        <v>-3.5925643978200115</v>
      </c>
      <c r="O190">
        <f t="shared" si="29"/>
        <v>-2.2778032481246129</v>
      </c>
      <c r="P190">
        <f t="shared" si="30"/>
        <v>-0.14431505523658927</v>
      </c>
      <c r="Q190" cm="1">
        <f t="array" ref="Q190">_xlfn.LET(_xlpm.y, P190:P1188, _xlpm.x, O190:O1188, _xlpm.keep, ISNUMBER(_xlpm.y)*ISNUMBER(_xlpm.x), SLOPE(_xlfn._xlws.FILTER(_xlpm.y, _xlpm.keep), _xlfn._xlws.FILTER(_xlpm.x, _xlpm.keep)))</f>
        <v>-3.0673625797628692E-2</v>
      </c>
      <c r="R190" cm="1">
        <f t="array" ref="R190">_xlfn.LET(_xlpm.y, P190:P1188, _xlpm.x, O190:O1188, _xlpm.keep, ISNUMBER(_xlpm.y)*ISNUMBER(_xlpm.x), INTERCEPT(_xlfn._xlws.FILTER(_xlpm.y, _xlpm.keep), _xlfn._xlws.FILTER(_xlpm.x, _xlpm.keep)))</f>
        <v>-2.9697303075606245E-2</v>
      </c>
      <c r="T190">
        <f t="shared" si="31"/>
        <v>6.1351236457880959E-2</v>
      </c>
      <c r="U190">
        <f t="shared" si="32"/>
        <v>-0.20566629169447023</v>
      </c>
    </row>
    <row r="191" spans="1:21" x14ac:dyDescent="0.2">
      <c r="A191" s="9">
        <v>45424</v>
      </c>
      <c r="B191" s="10">
        <v>606.66</v>
      </c>
      <c r="C191" s="10">
        <v>43.92</v>
      </c>
      <c r="D191">
        <f t="shared" si="22"/>
        <v>-2.2778032481246129</v>
      </c>
      <c r="E191">
        <f>IF(ROW()&lt;ROW($D$2)+59, NA(), AVERAGE(D191:INDEX($D:$D,ROW()+59)))</f>
        <v>6.7561861752574975E-2</v>
      </c>
      <c r="F191">
        <f>IF(ROW()&lt;ROW($D$2)+59, NA(), _xlfn.STDEV.S(D191:INDEX($D:$D,ROW()+59)))</f>
        <v>1.786589762048276</v>
      </c>
      <c r="G191">
        <f t="shared" si="23"/>
        <v>-1.3127608585354766</v>
      </c>
      <c r="J191" t="e">
        <f t="shared" si="24"/>
        <v>#N/A</v>
      </c>
      <c r="K191" t="e">
        <f t="shared" si="25"/>
        <v>#N/A</v>
      </c>
      <c r="L191" t="e">
        <f t="shared" si="26"/>
        <v>#N/A</v>
      </c>
      <c r="M191">
        <f t="shared" si="27"/>
        <v>3.6407413858491271</v>
      </c>
      <c r="N191">
        <f t="shared" si="28"/>
        <v>-3.505617662343977</v>
      </c>
      <c r="O191">
        <f t="shared" si="29"/>
        <v>-2.6324250352868646</v>
      </c>
      <c r="P191">
        <f t="shared" si="30"/>
        <v>0.35462178716225168</v>
      </c>
      <c r="Q191" cm="1">
        <f t="array" ref="Q191">_xlfn.LET(_xlpm.y, P191:P1189, _xlpm.x, O191:O1189, _xlpm.keep, ISNUMBER(_xlpm.y)*ISNUMBER(_xlpm.x), SLOPE(_xlfn._xlws.FILTER(_xlpm.y, _xlpm.keep), _xlfn._xlws.FILTER(_xlpm.x, _xlpm.keep)))</f>
        <v>-3.3051318530637135E-2</v>
      </c>
      <c r="R191" cm="1">
        <f t="array" ref="R191">_xlfn.LET(_xlpm.y, P191:P1189, _xlpm.x, O191:O1189, _xlpm.keep, ISNUMBER(_xlpm.y)*ISNUMBER(_xlpm.x), INTERCEPT(_xlfn._xlws.FILTER(_xlpm.y, _xlpm.keep), _xlfn._xlws.FILTER(_xlpm.x, _xlpm.keep)))</f>
        <v>-2.6466297028900902E-2</v>
      </c>
      <c r="T191">
        <f t="shared" si="31"/>
        <v>6.9137811222975853E-2</v>
      </c>
      <c r="U191">
        <f t="shared" si="32"/>
        <v>0.28548397593927582</v>
      </c>
    </row>
    <row r="192" spans="1:21" x14ac:dyDescent="0.2">
      <c r="A192" s="9">
        <v>45394</v>
      </c>
      <c r="B192" s="10">
        <v>607.66</v>
      </c>
      <c r="C192" s="10">
        <v>43.63</v>
      </c>
      <c r="D192">
        <f t="shared" si="22"/>
        <v>-2.6324250352868646</v>
      </c>
      <c r="E192">
        <f>IF(ROW()&lt;ROW($D$2)+59, NA(), AVERAGE(D192:INDEX($D:$D,ROW()+59)))</f>
        <v>9.6492564441840997E-2</v>
      </c>
      <c r="F192">
        <f>IF(ROW()&lt;ROW($D$2)+59, NA(), _xlfn.STDEV.S(D192:INDEX($D:$D,ROW()+59)))</f>
        <v>1.7618501315962916</v>
      </c>
      <c r="G192">
        <f t="shared" si="23"/>
        <v>-1.5488931497574203</v>
      </c>
      <c r="J192" t="e">
        <f t="shared" si="24"/>
        <v>#N/A</v>
      </c>
      <c r="K192" t="e">
        <f t="shared" si="25"/>
        <v>#N/A</v>
      </c>
      <c r="L192" t="e">
        <f t="shared" si="26"/>
        <v>#N/A</v>
      </c>
      <c r="M192">
        <f t="shared" si="27"/>
        <v>3.620192827634424</v>
      </c>
      <c r="N192">
        <f t="shared" si="28"/>
        <v>-3.4272076987507423</v>
      </c>
      <c r="O192">
        <f t="shared" si="29"/>
        <v>-2.5000933334284241</v>
      </c>
      <c r="P192">
        <f t="shared" si="30"/>
        <v>-0.13233170185844045</v>
      </c>
      <c r="Q192" cm="1">
        <f t="array" ref="Q192">_xlfn.LET(_xlpm.y, P192:P1190, _xlpm.x, O192:O1190, _xlpm.keep, ISNUMBER(_xlpm.y)*ISNUMBER(_xlpm.x), SLOPE(_xlfn._xlws.FILTER(_xlpm.y, _xlpm.keep), _xlfn._xlws.FILTER(_xlpm.x, _xlpm.keep)))</f>
        <v>-2.8430760005484109E-2</v>
      </c>
      <c r="R192" cm="1">
        <f t="array" ref="R192">_xlfn.LET(_xlpm.y, P192:P1190, _xlpm.x, O192:O1190, _xlpm.keep, ISNUMBER(_xlpm.y)*ISNUMBER(_xlpm.x), INTERCEPT(_xlfn._xlws.FILTER(_xlpm.y, _xlpm.keep), _xlfn._xlws.FILTER(_xlpm.x, _xlpm.keep)))</f>
        <v>-3.1978659209781019E-2</v>
      </c>
      <c r="T192">
        <f t="shared" si="31"/>
        <v>6.6232150241008203E-2</v>
      </c>
      <c r="U192">
        <f t="shared" si="32"/>
        <v>-0.19856385209944866</v>
      </c>
    </row>
    <row r="193" spans="1:21" x14ac:dyDescent="0.2">
      <c r="A193" s="9">
        <v>45363</v>
      </c>
      <c r="B193" s="10">
        <v>603.91</v>
      </c>
      <c r="C193" s="10">
        <v>43.52</v>
      </c>
      <c r="D193">
        <f t="shared" si="22"/>
        <v>-2.5000933334284241</v>
      </c>
      <c r="E193">
        <f>IF(ROW()&lt;ROW($D$2)+59, NA(), AVERAGE(D193:INDEX($D:$D,ROW()+59)))</f>
        <v>0.13223064127920228</v>
      </c>
      <c r="F193">
        <f>IF(ROW()&lt;ROW($D$2)+59, NA(), _xlfn.STDEV.S(D193:INDEX($D:$D,ROW()+59)))</f>
        <v>1.7269597521355649</v>
      </c>
      <c r="G193">
        <f t="shared" si="23"/>
        <v>-1.5242532267775697</v>
      </c>
      <c r="J193" t="e">
        <f t="shared" si="24"/>
        <v>#N/A</v>
      </c>
      <c r="K193" t="e">
        <f t="shared" si="25"/>
        <v>#N/A</v>
      </c>
      <c r="L193" t="e">
        <f t="shared" si="26"/>
        <v>#N/A</v>
      </c>
      <c r="M193">
        <f t="shared" si="27"/>
        <v>3.5861501455503322</v>
      </c>
      <c r="N193">
        <f t="shared" si="28"/>
        <v>-3.3216888629919272</v>
      </c>
      <c r="O193">
        <f t="shared" si="29"/>
        <v>-2.5719992330229999</v>
      </c>
      <c r="P193">
        <f t="shared" si="30"/>
        <v>7.1905899594575828E-2</v>
      </c>
      <c r="Q193" cm="1">
        <f t="array" ref="Q193">_xlfn.LET(_xlpm.y, P193:P1191, _xlpm.x, O193:O1191, _xlpm.keep, ISNUMBER(_xlpm.y)*ISNUMBER(_xlpm.x), SLOPE(_xlfn._xlws.FILTER(_xlpm.y, _xlpm.keep), _xlfn._xlws.FILTER(_xlpm.x, _xlpm.keep)))</f>
        <v>-3.1147607187701674E-2</v>
      </c>
      <c r="R193" cm="1">
        <f t="array" ref="R193">_xlfn.LET(_xlpm.y, P193:P1191, _xlpm.x, O193:O1191, _xlpm.keep, ISNUMBER(_xlpm.y)*ISNUMBER(_xlpm.x), INTERCEPT(_xlfn._xlws.FILTER(_xlpm.y, _xlpm.keep), _xlfn._xlws.FILTER(_xlpm.x, _xlpm.keep)))</f>
        <v>-2.8592557609092663E-2</v>
      </c>
      <c r="T193">
        <f t="shared" si="31"/>
        <v>6.7811017314362593E-2</v>
      </c>
      <c r="U193">
        <f t="shared" si="32"/>
        <v>4.0948822802132356E-3</v>
      </c>
    </row>
    <row r="194" spans="1:21" x14ac:dyDescent="0.2">
      <c r="A194" s="9">
        <v>45334</v>
      </c>
      <c r="B194" s="10">
        <v>603.63</v>
      </c>
      <c r="C194" s="10">
        <v>43.43</v>
      </c>
      <c r="D194">
        <f t="shared" si="22"/>
        <v>-2.5719992330229999</v>
      </c>
      <c r="E194">
        <f>IF(ROW()&lt;ROW($D$2)+59, NA(), AVERAGE(D194:INDEX($D:$D,ROW()+59)))</f>
        <v>0.17684630186746711</v>
      </c>
      <c r="F194">
        <f>IF(ROW()&lt;ROW($D$2)+59, NA(), _xlfn.STDEV.S(D194:INDEX($D:$D,ROW()+59)))</f>
        <v>1.7065514569539584</v>
      </c>
      <c r="G194">
        <f t="shared" si="23"/>
        <v>-1.6107604160948714</v>
      </c>
      <c r="J194" t="e">
        <f t="shared" si="24"/>
        <v>#N/A</v>
      </c>
      <c r="K194" t="e">
        <f t="shared" si="25"/>
        <v>#N/A</v>
      </c>
      <c r="L194" t="e">
        <f t="shared" si="26"/>
        <v>#N/A</v>
      </c>
      <c r="M194">
        <f t="shared" si="27"/>
        <v>3.5899492157753841</v>
      </c>
      <c r="N194">
        <f t="shared" si="28"/>
        <v>-3.2362566120404495</v>
      </c>
      <c r="O194">
        <f t="shared" si="29"/>
        <v>-2.6722077028877678</v>
      </c>
      <c r="P194">
        <f t="shared" si="30"/>
        <v>0.10020846986476784</v>
      </c>
      <c r="Q194" cm="1">
        <f t="array" ref="Q194">_xlfn.LET(_xlpm.y, P194:P1192, _xlpm.x, O194:O1192, _xlpm.keep, ISNUMBER(_xlpm.y)*ISNUMBER(_xlpm.x), SLOPE(_xlfn._xlws.FILTER(_xlpm.y, _xlpm.keep), _xlfn._xlws.FILTER(_xlpm.x, _xlpm.keep)))</f>
        <v>-3.07940304480506E-2</v>
      </c>
      <c r="R194" cm="1">
        <f t="array" ref="R194">_xlfn.LET(_xlpm.y, P194:P1192, _xlpm.x, O194:O1192, _xlpm.keep, ISNUMBER(_xlpm.y)*ISNUMBER(_xlpm.x), INTERCEPT(_xlfn._xlws.FILTER(_xlpm.y, _xlpm.keep), _xlfn._xlws.FILTER(_xlpm.x, _xlpm.keep)))</f>
        <v>-2.9023340886692332E-2</v>
      </c>
      <c r="T194">
        <f t="shared" si="31"/>
        <v>7.001133543057797E-2</v>
      </c>
      <c r="U194">
        <f t="shared" si="32"/>
        <v>3.0197134434189865E-2</v>
      </c>
    </row>
    <row r="195" spans="1:21" x14ac:dyDescent="0.2">
      <c r="A195" s="10" t="s">
        <v>101</v>
      </c>
      <c r="B195" s="10">
        <v>602.54999999999995</v>
      </c>
      <c r="C195" s="10">
        <v>43.26</v>
      </c>
      <c r="D195">
        <f t="shared" ref="D195:D252" si="33">C195 - $H$2 - $I$2*B195</f>
        <v>-2.6722077028877678</v>
      </c>
      <c r="E195">
        <f>IF(ROW()&lt;ROW($D$2)+59, NA(), AVERAGE(D195:INDEX($D:$D,ROW()+59)))</f>
        <v>0.22424019040006138</v>
      </c>
      <c r="F195">
        <f>IF(ROW()&lt;ROW($D$2)+59, NA(), _xlfn.STDEV.S(D195:INDEX($D:$D,ROW()+59)))</f>
        <v>1.6818327853021318</v>
      </c>
      <c r="G195">
        <f t="shared" ref="G195:G252" si="34">IFERROR((D195-E195)/F195, NA())</f>
        <v>-1.7221973067717899</v>
      </c>
      <c r="J195" t="e">
        <f t="shared" ref="J195:J252" si="35">IF(COUNT($D195:$D314)&lt;120, NA(), AVERAGE($D195:$D314))</f>
        <v>#N/A</v>
      </c>
      <c r="K195" t="e">
        <f t="shared" ref="K195:K252" si="36">IF(COUNT($D195:$D314)&lt;120, NA(), _xlfn.STDEV.S($D195:$D314))</f>
        <v>#N/A</v>
      </c>
      <c r="L195" t="e">
        <f t="shared" ref="L195:L252" si="37">IFERROR(($D195-$J195)/$K195, NA())</f>
        <v>#N/A</v>
      </c>
      <c r="M195">
        <f t="shared" ref="M195:M252" si="38">IF(ISNA($E195), NA(), $E195 + 2*$F195)</f>
        <v>3.587905761004325</v>
      </c>
      <c r="N195">
        <f t="shared" ref="N195:N252" si="39">IF(ISNA($E195), NA(), $E195 - 2*$F195)</f>
        <v>-3.139425380204202</v>
      </c>
      <c r="O195">
        <f t="shared" ref="O195:O252" si="40">IF(D196="","",D196)</f>
        <v>-2.5018146546441997</v>
      </c>
      <c r="P195">
        <f t="shared" ref="P195:P252" si="41">IF(OR(D195="",O195=""),"",D195-O195)</f>
        <v>-0.17039304824356805</v>
      </c>
      <c r="Q195" cm="1">
        <f t="array" ref="Q195">_xlfn.LET(_xlpm.y, P195:P1193, _xlpm.x, O195:O1193, _xlpm.keep, ISNUMBER(_xlpm.y)*ISNUMBER(_xlpm.x), SLOPE(_xlfn._xlws.FILTER(_xlpm.y, _xlpm.keep), _xlfn._xlws.FILTER(_xlpm.x, _xlpm.keep)))</f>
        <v>-2.9887917859323876E-2</v>
      </c>
      <c r="R195" cm="1">
        <f t="array" ref="R195">_xlfn.LET(_xlpm.y, P195:P1193, _xlpm.x, O195:O1193, _xlpm.keep, ISNUMBER(_xlpm.y)*ISNUMBER(_xlpm.x), INTERCEPT(_xlfn._xlws.FILTER(_xlpm.y, _xlpm.keep), _xlfn._xlws.FILTER(_xlpm.x, _xlpm.keep)))</f>
        <v>-3.0096146575654719E-2</v>
      </c>
      <c r="T195">
        <f t="shared" ref="T195:T252" si="42">IF(O195="","",$R$2 + $Q$2*O195)</f>
        <v>6.6269945990808682E-2</v>
      </c>
      <c r="U195">
        <f t="shared" ref="U195:U252" si="43">IF(P195="","",P195 - T195)</f>
        <v>-0.23666299423437673</v>
      </c>
    </row>
    <row r="196" spans="1:21" x14ac:dyDescent="0.2">
      <c r="A196" s="10" t="s">
        <v>102</v>
      </c>
      <c r="B196" s="10">
        <v>598.83000000000004</v>
      </c>
      <c r="C196" s="10">
        <v>43.19</v>
      </c>
      <c r="D196">
        <f t="shared" si="33"/>
        <v>-2.5018146546441997</v>
      </c>
      <c r="E196">
        <f>IF(ROW()&lt;ROW($D$2)+59, NA(), AVERAGE(D196:INDEX($D:$D,ROW()+59)))</f>
        <v>0.27505506572090049</v>
      </c>
      <c r="F196">
        <f>IF(ROW()&lt;ROW($D$2)+59, NA(), _xlfn.STDEV.S(D196:INDEX($D:$D,ROW()+59)))</f>
        <v>1.6512517625857033</v>
      </c>
      <c r="G196">
        <f t="shared" si="34"/>
        <v>-1.6816755526224456</v>
      </c>
      <c r="J196" t="e">
        <f t="shared" si="35"/>
        <v>#N/A</v>
      </c>
      <c r="K196" t="e">
        <f t="shared" si="36"/>
        <v>#N/A</v>
      </c>
      <c r="L196" t="e">
        <f t="shared" si="37"/>
        <v>#N/A</v>
      </c>
      <c r="M196">
        <f t="shared" si="38"/>
        <v>3.5775585908923069</v>
      </c>
      <c r="N196">
        <f t="shared" si="39"/>
        <v>-3.0274484594505062</v>
      </c>
      <c r="O196">
        <f t="shared" si="40"/>
        <v>-2.6794263072794848</v>
      </c>
      <c r="P196">
        <f t="shared" si="41"/>
        <v>0.17761165263528511</v>
      </c>
      <c r="Q196" cm="1">
        <f t="array" ref="Q196">_xlfn.LET(_xlpm.y, P196:P1194, _xlpm.x, O196:O1194, _xlpm.keep, ISNUMBER(_xlpm.y)*ISNUMBER(_xlpm.x), SLOPE(_xlfn._xlws.FILTER(_xlpm.y, _xlpm.keep), _xlfn._xlws.FILTER(_xlpm.x, _xlpm.keep)))</f>
        <v>-3.408480610893324E-2</v>
      </c>
      <c r="R196" cm="1">
        <f t="array" ref="R196">_xlfn.LET(_xlpm.y, P196:P1194, _xlpm.x, O196:O1194, _xlpm.keep, ISNUMBER(_xlpm.y)*ISNUMBER(_xlpm.x), INTERCEPT(_xlfn._xlws.FILTER(_xlpm.y, _xlpm.keep), _xlfn._xlws.FILTER(_xlpm.x, _xlpm.keep)))</f>
        <v>-2.4893107908312499E-2</v>
      </c>
      <c r="T196">
        <f t="shared" si="42"/>
        <v>7.0169837262192822E-2</v>
      </c>
      <c r="U196">
        <f t="shared" si="43"/>
        <v>0.10744181537309229</v>
      </c>
    </row>
    <row r="197" spans="1:21" x14ac:dyDescent="0.2">
      <c r="A197" s="10" t="s">
        <v>103</v>
      </c>
      <c r="B197" s="10">
        <v>600.65</v>
      </c>
      <c r="C197" s="10">
        <v>43.13</v>
      </c>
      <c r="D197">
        <f t="shared" si="33"/>
        <v>-2.6794263072794848</v>
      </c>
      <c r="E197">
        <f>IF(ROW()&lt;ROW($D$2)+59, NA(), AVERAGE(D197:INDEX($D:$D,ROW()+59)))</f>
        <v>0.32464202501313444</v>
      </c>
      <c r="F197">
        <f>IF(ROW()&lt;ROW($D$2)+59, NA(), _xlfn.STDEV.S(D197:INDEX($D:$D,ROW()+59)))</f>
        <v>1.6228073963077341</v>
      </c>
      <c r="G197">
        <f t="shared" si="34"/>
        <v>-1.8511551889198783</v>
      </c>
      <c r="J197" t="e">
        <f t="shared" si="35"/>
        <v>#N/A</v>
      </c>
      <c r="K197" t="e">
        <f t="shared" si="36"/>
        <v>#N/A</v>
      </c>
      <c r="L197" t="e">
        <f t="shared" si="37"/>
        <v>#N/A</v>
      </c>
      <c r="M197">
        <f t="shared" si="38"/>
        <v>3.5702568176286027</v>
      </c>
      <c r="N197">
        <f t="shared" si="39"/>
        <v>-2.9209727676023336</v>
      </c>
      <c r="O197">
        <f t="shared" si="40"/>
        <v>-2.2978063313332626</v>
      </c>
      <c r="P197">
        <f t="shared" si="41"/>
        <v>-0.38161997594622221</v>
      </c>
      <c r="Q197" cm="1">
        <f t="array" ref="Q197">_xlfn.LET(_xlpm.y, P197:P1195, _xlpm.x, O197:O1195, _xlpm.keep, ISNUMBER(_xlpm.y)*ISNUMBER(_xlpm.x), SLOPE(_xlfn._xlws.FILTER(_xlpm.y, _xlpm.keep), _xlfn._xlws.FILTER(_xlpm.x, _xlpm.keep)))</f>
        <v>-3.1578021780580251E-2</v>
      </c>
      <c r="R197" cm="1">
        <f t="array" ref="R197">_xlfn.LET(_xlpm.y, P197:P1195, _xlpm.x, O197:O1195, _xlpm.keep, ISNUMBER(_xlpm.y)*ISNUMBER(_xlpm.x), INTERCEPT(_xlfn._xlws.FILTER(_xlpm.y, _xlpm.keep), _xlfn._xlws.FILTER(_xlpm.x, _xlpm.keep)))</f>
        <v>-2.7865235190640096E-2</v>
      </c>
      <c r="T197">
        <f t="shared" si="42"/>
        <v>6.1790452288873601E-2</v>
      </c>
      <c r="U197">
        <f t="shared" si="43"/>
        <v>-0.4434104282350958</v>
      </c>
    </row>
    <row r="198" spans="1:21" x14ac:dyDescent="0.2">
      <c r="A198" s="10" t="s">
        <v>104</v>
      </c>
      <c r="B198" s="10">
        <v>597.53</v>
      </c>
      <c r="C198" s="10">
        <v>43.31</v>
      </c>
      <c r="D198">
        <f t="shared" si="33"/>
        <v>-2.2978063313332626</v>
      </c>
      <c r="E198">
        <f>IF(ROW()&lt;ROW($D$2)+59, NA(), AVERAGE(D198:INDEX($D:$D,ROW()+59)))</f>
        <v>0.37926144923663657</v>
      </c>
      <c r="F198">
        <f>IF(ROW()&lt;ROW($D$2)+59, NA(), _xlfn.STDEV.S(D198:INDEX($D:$D,ROW()+59)))</f>
        <v>1.5849652670302845</v>
      </c>
      <c r="G198">
        <f t="shared" si="34"/>
        <v>-1.6890387671307545</v>
      </c>
      <c r="J198" t="e">
        <f t="shared" si="35"/>
        <v>#N/A</v>
      </c>
      <c r="K198" t="e">
        <f t="shared" si="36"/>
        <v>#N/A</v>
      </c>
      <c r="L198" t="e">
        <f t="shared" si="37"/>
        <v>#N/A</v>
      </c>
      <c r="M198">
        <f t="shared" si="38"/>
        <v>3.5491919832972054</v>
      </c>
      <c r="N198">
        <f t="shared" si="39"/>
        <v>-2.7906690848239326</v>
      </c>
      <c r="O198">
        <f t="shared" si="40"/>
        <v>-2.1972703212655205</v>
      </c>
      <c r="P198">
        <f t="shared" si="41"/>
        <v>-0.10053601006774215</v>
      </c>
      <c r="Q198" cm="1">
        <f t="array" ref="Q198">_xlfn.LET(_xlpm.y, P198:P1196, _xlpm.x, O198:O1196, _xlpm.keep, ISNUMBER(_xlpm.y)*ISNUMBER(_xlpm.x), SLOPE(_xlfn._xlws.FILTER(_xlpm.y, _xlpm.keep), _xlfn._xlws.FILTER(_xlpm.x, _xlpm.keep)))</f>
        <v>-4.0634236839057897E-2</v>
      </c>
      <c r="R198" cm="1">
        <f t="array" ref="R198">_xlfn.LET(_xlpm.y, P198:P1196, _xlpm.x, O198:O1196, _xlpm.keep, ISNUMBER(_xlpm.y)*ISNUMBER(_xlpm.x), INTERCEPT(_xlfn._xlws.FILTER(_xlpm.y, _xlpm.keep), _xlfn._xlws.FILTER(_xlpm.x, _xlpm.keep)))</f>
        <v>-1.6086876374797627E-2</v>
      </c>
      <c r="T198">
        <f t="shared" si="42"/>
        <v>5.9582942239248149E-2</v>
      </c>
      <c r="U198">
        <f t="shared" si="43"/>
        <v>-0.1601189523069903</v>
      </c>
    </row>
    <row r="199" spans="1:21" x14ac:dyDescent="0.2">
      <c r="A199" s="10" t="s">
        <v>105</v>
      </c>
      <c r="B199" s="10">
        <v>595.51</v>
      </c>
      <c r="C199" s="10">
        <v>43.28</v>
      </c>
      <c r="D199">
        <f t="shared" si="33"/>
        <v>-2.1972703212655205</v>
      </c>
      <c r="E199">
        <f>IF(ROW()&lt;ROW($D$2)+59, NA(), AVERAGE(D199:INDEX($D:$D,ROW()+59)))</f>
        <v>0.42883677850644952</v>
      </c>
      <c r="F199">
        <f>IF(ROW()&lt;ROW($D$2)+59, NA(), _xlfn.STDEV.S(D199:INDEX($D:$D,ROW()+59)))</f>
        <v>1.5562096917985115</v>
      </c>
      <c r="G199">
        <f t="shared" si="34"/>
        <v>-1.687502085105882</v>
      </c>
      <c r="J199" t="e">
        <f t="shared" si="35"/>
        <v>#N/A</v>
      </c>
      <c r="K199" t="e">
        <f t="shared" si="36"/>
        <v>#N/A</v>
      </c>
      <c r="L199" t="e">
        <f t="shared" si="37"/>
        <v>#N/A</v>
      </c>
      <c r="M199">
        <f t="shared" si="38"/>
        <v>3.5412561621034726</v>
      </c>
      <c r="N199">
        <f t="shared" si="39"/>
        <v>-2.6835826050905736</v>
      </c>
      <c r="O199">
        <f t="shared" si="40"/>
        <v>-2.0883662328869761</v>
      </c>
      <c r="P199">
        <f t="shared" si="41"/>
        <v>-0.10890408837854437</v>
      </c>
      <c r="Q199" cm="1">
        <f t="array" ref="Q199">_xlfn.LET(_xlpm.y, P199:P1197, _xlpm.x, O199:O1197, _xlpm.keep, ISNUMBER(_xlpm.y)*ISNUMBER(_xlpm.x), SLOPE(_xlfn._xlws.FILTER(_xlpm.y, _xlpm.keep), _xlfn._xlws.FILTER(_xlpm.x, _xlpm.keep)))</f>
        <v>-4.4465589245944952E-2</v>
      </c>
      <c r="R199" cm="1">
        <f t="array" ref="R199">_xlfn.LET(_xlpm.y, P199:P1197, _xlpm.x, O199:O1197, _xlpm.keep, ISNUMBER(_xlpm.y)*ISNUMBER(_xlpm.x), INTERCEPT(_xlfn._xlws.FILTER(_xlpm.y, _xlpm.keep), _xlfn._xlws.FILTER(_xlpm.x, _xlpm.keep)))</f>
        <v>-1.0976019889340435E-2</v>
      </c>
      <c r="T199">
        <f t="shared" si="42"/>
        <v>5.7191690891806111E-2</v>
      </c>
      <c r="U199">
        <f t="shared" si="43"/>
        <v>-0.16609577927035049</v>
      </c>
    </row>
    <row r="200" spans="1:21" x14ac:dyDescent="0.2">
      <c r="A200" s="10" t="s">
        <v>106</v>
      </c>
      <c r="B200" s="10">
        <v>593.66999999999996</v>
      </c>
      <c r="C200" s="10">
        <v>43.27</v>
      </c>
      <c r="D200">
        <f t="shared" si="33"/>
        <v>-2.0883662328869761</v>
      </c>
      <c r="E200">
        <f>IF(ROW()&lt;ROW($D$2)+59, NA(), AVERAGE(D200:INDEX($D:$D,ROW()+59)))</f>
        <v>0.47838596906818481</v>
      </c>
      <c r="F200">
        <f>IF(ROW()&lt;ROW($D$2)+59, NA(), _xlfn.STDEV.S(D200:INDEX($D:$D,ROW()+59)))</f>
        <v>1.5274931453725649</v>
      </c>
      <c r="G200">
        <f t="shared" si="34"/>
        <v>-1.6803690476326911</v>
      </c>
      <c r="J200" t="e">
        <f t="shared" si="35"/>
        <v>#N/A</v>
      </c>
      <c r="K200" t="e">
        <f t="shared" si="36"/>
        <v>#N/A</v>
      </c>
      <c r="L200" t="e">
        <f t="shared" si="37"/>
        <v>#N/A</v>
      </c>
      <c r="M200">
        <f t="shared" si="38"/>
        <v>3.5333722598133144</v>
      </c>
      <c r="N200">
        <f t="shared" si="39"/>
        <v>-2.5766003216769451</v>
      </c>
      <c r="O200">
        <f t="shared" si="40"/>
        <v>-1.7935151675826475</v>
      </c>
      <c r="P200">
        <f t="shared" si="41"/>
        <v>-0.29485106530432859</v>
      </c>
      <c r="Q200" cm="1">
        <f t="array" ref="Q200">_xlfn.LET(_xlpm.y, P200:P1198, _xlpm.x, O200:O1198, _xlpm.keep, ISNUMBER(_xlpm.y)*ISNUMBER(_xlpm.x), SLOPE(_xlfn._xlws.FILTER(_xlpm.y, _xlpm.keep), _xlfn._xlws.FILTER(_xlpm.x, _xlpm.keep)))</f>
        <v>-4.8820442927019647E-2</v>
      </c>
      <c r="R200" cm="1">
        <f t="array" ref="R200">_xlfn.LET(_xlpm.y, P200:P1198, _xlpm.x, O200:O1198, _xlpm.keep, ISNUMBER(_xlpm.y)*ISNUMBER(_xlpm.x), INTERCEPT(_xlfn._xlws.FILTER(_xlpm.y, _xlpm.keep), _xlfn._xlws.FILTER(_xlpm.x, _xlpm.keep)))</f>
        <v>-5.0087510319126623E-3</v>
      </c>
      <c r="T200">
        <f t="shared" si="42"/>
        <v>5.0717526168504466E-2</v>
      </c>
      <c r="U200">
        <f t="shared" si="43"/>
        <v>-0.34556859147283303</v>
      </c>
    </row>
    <row r="201" spans="1:21" x14ac:dyDescent="0.2">
      <c r="A201" s="10" t="s">
        <v>107</v>
      </c>
      <c r="B201" s="10">
        <v>590.5</v>
      </c>
      <c r="C201" s="10">
        <v>43.36</v>
      </c>
      <c r="D201">
        <f t="shared" si="33"/>
        <v>-1.7935151675826475</v>
      </c>
      <c r="E201">
        <f>IF(ROW()&lt;ROW($D$2)+59, NA(), AVERAGE(D201:INDEX($D:$D,ROW()+59)))</f>
        <v>0.5277465883365533</v>
      </c>
      <c r="F201">
        <f>IF(ROW()&lt;ROW($D$2)+59, NA(), _xlfn.STDEV.S(D201:INDEX($D:$D,ROW()+59)))</f>
        <v>1.4991064183594425</v>
      </c>
      <c r="G201">
        <f t="shared" si="34"/>
        <v>-1.5484302698533503</v>
      </c>
      <c r="J201" t="e">
        <f t="shared" si="35"/>
        <v>#N/A</v>
      </c>
      <c r="K201" t="e">
        <f t="shared" si="36"/>
        <v>#N/A</v>
      </c>
      <c r="L201" t="e">
        <f t="shared" si="37"/>
        <v>#N/A</v>
      </c>
      <c r="M201">
        <f t="shared" si="38"/>
        <v>3.5259594250554382</v>
      </c>
      <c r="N201">
        <f t="shared" si="39"/>
        <v>-2.4704662483823316</v>
      </c>
      <c r="O201">
        <f t="shared" si="40"/>
        <v>-1.730590810150197</v>
      </c>
      <c r="P201">
        <f t="shared" si="41"/>
        <v>-6.2924357432450506E-2</v>
      </c>
      <c r="Q201" cm="1">
        <f t="array" ref="Q201">_xlfn.LET(_xlpm.y, P201:P1199, _xlpm.x, O201:O1199, _xlpm.keep, ISNUMBER(_xlpm.y)*ISNUMBER(_xlpm.x), SLOPE(_xlfn._xlws.FILTER(_xlpm.y, _xlpm.keep), _xlfn._xlws.FILTER(_xlpm.x, _xlpm.keep)))</f>
        <v>-5.7006222606506361E-2</v>
      </c>
      <c r="R201" cm="1">
        <f t="array" ref="R201">_xlfn.LET(_xlpm.y, P201:P1199, _xlpm.x, O201:O1199, _xlpm.keep, ISNUMBER(_xlpm.y)*ISNUMBER(_xlpm.x), INTERCEPT(_xlfn._xlws.FILTER(_xlpm.y, _xlpm.keep), _xlfn._xlws.FILTER(_xlpm.x, _xlpm.keep)))</f>
        <v>7.0838909033307806E-3</v>
      </c>
      <c r="T201">
        <f t="shared" si="42"/>
        <v>4.9335870468176175E-2</v>
      </c>
      <c r="U201">
        <f t="shared" si="43"/>
        <v>-0.11226022790062667</v>
      </c>
    </row>
    <row r="202" spans="1:21" x14ac:dyDescent="0.2">
      <c r="A202" s="10" t="s">
        <v>108</v>
      </c>
      <c r="B202" s="10">
        <v>590.29999999999995</v>
      </c>
      <c r="C202" s="10">
        <v>43.41</v>
      </c>
      <c r="D202">
        <f t="shared" si="33"/>
        <v>-1.730590810150197</v>
      </c>
      <c r="E202">
        <f>IF(ROW()&lt;ROW($D$2)+59, NA(), AVERAGE(D202:INDEX($D:$D,ROW()+59)))</f>
        <v>0.57326152472712588</v>
      </c>
      <c r="F202">
        <f>IF(ROW()&lt;ROW($D$2)+59, NA(), _xlfn.STDEV.S(D202:INDEX($D:$D,ROW()+59)))</f>
        <v>1.4772908617549261</v>
      </c>
      <c r="G202">
        <f t="shared" si="34"/>
        <v>-1.5595116672829716</v>
      </c>
      <c r="J202" t="e">
        <f t="shared" si="35"/>
        <v>#N/A</v>
      </c>
      <c r="K202" t="e">
        <f t="shared" si="36"/>
        <v>#N/A</v>
      </c>
      <c r="L202" t="e">
        <f t="shared" si="37"/>
        <v>#N/A</v>
      </c>
      <c r="M202">
        <f t="shared" si="38"/>
        <v>3.5278432482369779</v>
      </c>
      <c r="N202">
        <f t="shared" si="39"/>
        <v>-2.3813201987827264</v>
      </c>
      <c r="O202">
        <f t="shared" si="40"/>
        <v>-1.5616539677513614</v>
      </c>
      <c r="P202">
        <f t="shared" si="41"/>
        <v>-0.16893684239883555</v>
      </c>
      <c r="Q202" cm="1">
        <f t="array" ref="Q202">_xlfn.LET(_xlpm.y, P202:P1200, _xlpm.x, O202:O1200, _xlpm.keep, ISNUMBER(_xlpm.y)*ISNUMBER(_xlpm.x), SLOPE(_xlfn._xlws.FILTER(_xlpm.y, _xlpm.keep), _xlfn._xlws.FILTER(_xlpm.x, _xlpm.keep)))</f>
        <v>-6.082805776473147E-2</v>
      </c>
      <c r="R202" cm="1">
        <f t="array" ref="R202">_xlfn.LET(_xlpm.y, P202:P1200, _xlpm.x, O202:O1200, _xlpm.keep, ISNUMBER(_xlpm.y)*ISNUMBER(_xlpm.x), INTERCEPT(_xlfn._xlws.FILTER(_xlpm.y, _xlpm.keep), _xlfn._xlws.FILTER(_xlpm.x, _xlpm.keep)))</f>
        <v>1.2824154696446054E-2</v>
      </c>
      <c r="T202">
        <f t="shared" si="42"/>
        <v>4.5626455532213062E-2</v>
      </c>
      <c r="U202">
        <f t="shared" si="43"/>
        <v>-0.21456329793104861</v>
      </c>
    </row>
    <row r="203" spans="1:21" x14ac:dyDescent="0.2">
      <c r="A203" s="10" t="s">
        <v>109</v>
      </c>
      <c r="B203" s="10">
        <v>588.15</v>
      </c>
      <c r="C203" s="10">
        <v>43.44</v>
      </c>
      <c r="D203">
        <f t="shared" si="33"/>
        <v>-1.5616539677513614</v>
      </c>
      <c r="E203">
        <f>IF(ROW()&lt;ROW($D$2)+59, NA(), AVERAGE(D203:INDEX($D:$D,ROW()+59)))</f>
        <v>0.6193385714246723</v>
      </c>
      <c r="F203">
        <f>IF(ROW()&lt;ROW($D$2)+59, NA(), _xlfn.STDEV.S(D203:INDEX($D:$D,ROW()+59)))</f>
        <v>1.4547987042093609</v>
      </c>
      <c r="G203">
        <f t="shared" si="34"/>
        <v>-1.4991713512429456</v>
      </c>
      <c r="J203" t="e">
        <f t="shared" si="35"/>
        <v>#N/A</v>
      </c>
      <c r="K203" t="e">
        <f t="shared" si="36"/>
        <v>#N/A</v>
      </c>
      <c r="L203" t="e">
        <f t="shared" si="37"/>
        <v>#N/A</v>
      </c>
      <c r="M203">
        <f t="shared" si="38"/>
        <v>3.5289359798433941</v>
      </c>
      <c r="N203">
        <f t="shared" si="39"/>
        <v>-2.2902588369940493</v>
      </c>
      <c r="O203">
        <f t="shared" si="40"/>
        <v>-1.8965616785619588</v>
      </c>
      <c r="P203">
        <f t="shared" si="41"/>
        <v>0.33490771081059734</v>
      </c>
      <c r="Q203" cm="1">
        <f t="array" ref="Q203">_xlfn.LET(_xlpm.y, P203:P1201, _xlpm.x, O203:O1201, _xlpm.keep, ISNUMBER(_xlpm.y)*ISNUMBER(_xlpm.x), SLOPE(_xlfn._xlws.FILTER(_xlpm.y, _xlpm.keep), _xlfn._xlws.FILTER(_xlpm.x, _xlpm.keep)))</f>
        <v>-6.7058757188572474E-2</v>
      </c>
      <c r="R203" cm="1">
        <f t="array" ref="R203">_xlfn.LET(_xlpm.y, P203:P1201, _xlpm.x, O203:O1201, _xlpm.keep, ISNUMBER(_xlpm.y)*ISNUMBER(_xlpm.x), INTERCEPT(_xlfn._xlws.FILTER(_xlpm.y, _xlpm.keep), _xlfn._xlws.FILTER(_xlpm.x, _xlpm.keep)))</f>
        <v>2.2608423989062418E-2</v>
      </c>
      <c r="T203">
        <f t="shared" si="42"/>
        <v>5.2980160307380605E-2</v>
      </c>
      <c r="U203">
        <f t="shared" si="43"/>
        <v>0.28192755050321672</v>
      </c>
    </row>
    <row r="204" spans="1:21" x14ac:dyDescent="0.2">
      <c r="A204" s="10" t="s">
        <v>110</v>
      </c>
      <c r="B204" s="10">
        <v>585.75</v>
      </c>
      <c r="C204" s="10">
        <v>42.95</v>
      </c>
      <c r="D204">
        <f t="shared" si="33"/>
        <v>-1.8965616785619588</v>
      </c>
      <c r="E204">
        <f>IF(ROW()&lt;ROW($D$2)+59, NA(), AVERAGE(D204:INDEX($D:$D,ROW()+59)))</f>
        <v>0.66384862324459137</v>
      </c>
      <c r="F204">
        <f>IF(ROW()&lt;ROW($D$2)+59, NA(), _xlfn.STDEV.S(D204:INDEX($D:$D,ROW()+59)))</f>
        <v>1.4350647464473902</v>
      </c>
      <c r="G204">
        <f t="shared" si="34"/>
        <v>-1.7841775488841438</v>
      </c>
      <c r="J204" t="e">
        <f t="shared" si="35"/>
        <v>#N/A</v>
      </c>
      <c r="K204" t="e">
        <f t="shared" si="36"/>
        <v>#N/A</v>
      </c>
      <c r="L204" t="e">
        <f t="shared" si="37"/>
        <v>#N/A</v>
      </c>
      <c r="M204">
        <f t="shared" si="38"/>
        <v>3.5339781161393717</v>
      </c>
      <c r="N204">
        <f t="shared" si="39"/>
        <v>-2.2062808696501892</v>
      </c>
      <c r="O204">
        <f t="shared" si="40"/>
        <v>-2.3876872609950652</v>
      </c>
      <c r="P204">
        <f t="shared" si="41"/>
        <v>0.49112558243310644</v>
      </c>
      <c r="Q204" cm="1">
        <f t="array" ref="Q204">_xlfn.LET(_xlpm.y, P204:P1202, _xlpm.x, O204:O1202, _xlpm.keep, ISNUMBER(_xlpm.y)*ISNUMBER(_xlpm.x), SLOPE(_xlfn._xlws.FILTER(_xlpm.y, _xlpm.keep), _xlfn._xlws.FILTER(_xlpm.x, _xlpm.keep)))</f>
        <v>-6.1808582740707517E-2</v>
      </c>
      <c r="R204" cm="1">
        <f t="array" ref="R204">_xlfn.LET(_xlpm.y, P204:P1202, _xlpm.x, O204:O1202, _xlpm.keep, ISNUMBER(_xlpm.y)*ISNUMBER(_xlpm.x), INTERCEPT(_xlfn._xlws.FILTER(_xlpm.y, _xlpm.keep), _xlfn._xlws.FILTER(_xlpm.x, _xlpm.keep)))</f>
        <v>1.4986419191963921E-2</v>
      </c>
      <c r="T204">
        <f t="shared" si="42"/>
        <v>6.3764004405815727E-2</v>
      </c>
      <c r="U204">
        <f t="shared" si="43"/>
        <v>0.42736157802729069</v>
      </c>
    </row>
    <row r="205" spans="1:21" x14ac:dyDescent="0.2">
      <c r="A205" s="10" t="s">
        <v>111</v>
      </c>
      <c r="B205" s="10">
        <v>593.35</v>
      </c>
      <c r="C205" s="10">
        <v>42.95</v>
      </c>
      <c r="D205">
        <f t="shared" si="33"/>
        <v>-2.3876872609950652</v>
      </c>
      <c r="E205">
        <f>IF(ROW()&lt;ROW($D$2)+59, NA(), AVERAGE(D205:INDEX($D:$D,ROW()+59)))</f>
        <v>0.71719050453222788</v>
      </c>
      <c r="F205">
        <f>IF(ROW()&lt;ROW($D$2)+59, NA(), _xlfn.STDEV.S(D205:INDEX($D:$D,ROW()+59)))</f>
        <v>1.4002996765574913</v>
      </c>
      <c r="G205">
        <f t="shared" si="34"/>
        <v>-2.2172952100941359</v>
      </c>
      <c r="J205" t="e">
        <f t="shared" si="35"/>
        <v>#N/A</v>
      </c>
      <c r="K205" t="e">
        <f t="shared" si="36"/>
        <v>#N/A</v>
      </c>
      <c r="L205" t="e">
        <f t="shared" si="37"/>
        <v>#N/A</v>
      </c>
      <c r="M205">
        <f t="shared" si="38"/>
        <v>3.5177898576472106</v>
      </c>
      <c r="N205">
        <f t="shared" si="39"/>
        <v>-2.0834088485827547</v>
      </c>
      <c r="O205">
        <f t="shared" si="40"/>
        <v>-2.3958349236981107</v>
      </c>
      <c r="P205">
        <f t="shared" si="41"/>
        <v>8.1476627030454551E-3</v>
      </c>
      <c r="Q205" cm="1">
        <f t="array" ref="Q205">_xlfn.LET(_xlpm.y, P205:P1203, _xlpm.x, O205:O1203, _xlpm.keep, ISNUMBER(_xlpm.y)*ISNUMBER(_xlpm.x), SLOPE(_xlfn._xlws.FILTER(_xlpm.y, _xlpm.keep), _xlfn._xlws.FILTER(_xlpm.x, _xlpm.keep)))</f>
        <v>-4.9151663696924051E-2</v>
      </c>
      <c r="R205" cm="1">
        <f t="array" ref="R205">_xlfn.LET(_xlpm.y, P205:P1203, _xlpm.x, O205:O1203, _xlpm.keep, ISNUMBER(_xlpm.y)*ISNUMBER(_xlpm.x), INTERCEPT(_xlfn._xlws.FILTER(_xlpm.y, _xlpm.keep), _xlfn._xlws.FILTER(_xlpm.x, _xlpm.keep)))</f>
        <v>-1.9177643273413023E-3</v>
      </c>
      <c r="T205">
        <f t="shared" si="42"/>
        <v>6.394290594851483E-2</v>
      </c>
      <c r="U205">
        <f t="shared" si="43"/>
        <v>-5.5795243245469375E-2</v>
      </c>
    </row>
    <row r="206" spans="1:21" x14ac:dyDescent="0.2">
      <c r="A206" s="10" t="s">
        <v>112</v>
      </c>
      <c r="B206" s="10">
        <v>597.19000000000005</v>
      </c>
      <c r="C206" s="10">
        <v>43.19</v>
      </c>
      <c r="D206">
        <f t="shared" si="33"/>
        <v>-2.3958349236981107</v>
      </c>
      <c r="E206">
        <f>IF(ROW()&lt;ROW($D$2)+59, NA(), AVERAGE(D206:INDEX($D:$D,ROW()+59)))</f>
        <v>0.78325173358600009</v>
      </c>
      <c r="F206">
        <f>IF(ROW()&lt;ROW($D$2)+59, NA(), _xlfn.STDEV.S(D206:INDEX($D:$D,ROW()+59)))</f>
        <v>1.3376980850938407</v>
      </c>
      <c r="G206">
        <f t="shared" si="34"/>
        <v>-2.3765352531405433</v>
      </c>
      <c r="J206" t="e">
        <f t="shared" si="35"/>
        <v>#N/A</v>
      </c>
      <c r="K206" t="e">
        <f t="shared" si="36"/>
        <v>#N/A</v>
      </c>
      <c r="L206" t="e">
        <f t="shared" si="37"/>
        <v>#N/A</v>
      </c>
      <c r="M206">
        <f t="shared" si="38"/>
        <v>3.4586479037736817</v>
      </c>
      <c r="N206">
        <f t="shared" si="39"/>
        <v>-1.8921444366016813</v>
      </c>
      <c r="O206">
        <f t="shared" si="40"/>
        <v>-2.0970946054210486</v>
      </c>
      <c r="P206">
        <f t="shared" si="41"/>
        <v>-0.29874031827706204</v>
      </c>
      <c r="Q206" cm="1">
        <f t="array" ref="Q206">_xlfn.LET(_xlpm.y, P206:P1204, _xlpm.x, O206:O1204, _xlpm.keep, ISNUMBER(_xlpm.y)*ISNUMBER(_xlpm.x), SLOPE(_xlfn._xlws.FILTER(_xlpm.y, _xlpm.keep), _xlfn._xlws.FILTER(_xlpm.x, _xlpm.keep)))</f>
        <v>-5.4010973607882547E-2</v>
      </c>
      <c r="R206" cm="1">
        <f t="array" ref="R206">_xlfn.LET(_xlpm.y, P206:P1204, _xlpm.x, O206:O1204, _xlpm.keep, ISNUMBER(_xlpm.y)*ISNUMBER(_xlpm.x), INTERCEPT(_xlfn._xlws.FILTER(_xlpm.y, _xlpm.keep), _xlfn._xlws.FILTER(_xlpm.x, _xlpm.keep)))</f>
        <v>4.5652988608421499E-3</v>
      </c>
      <c r="T206">
        <f t="shared" si="42"/>
        <v>5.7383343316373757E-2</v>
      </c>
      <c r="U206">
        <f t="shared" si="43"/>
        <v>-0.35612366159343578</v>
      </c>
    </row>
    <row r="207" spans="1:21" x14ac:dyDescent="0.2">
      <c r="A207" s="9">
        <v>45637</v>
      </c>
      <c r="B207" s="10">
        <v>596.9</v>
      </c>
      <c r="C207" s="10">
        <v>43.47</v>
      </c>
      <c r="D207">
        <f t="shared" si="33"/>
        <v>-2.0970946054210486</v>
      </c>
      <c r="E207">
        <f>IF(ROW()&lt;ROW($D$2)+59, NA(), AVERAGE(D207:INDEX($D:$D,ROW()+59)))</f>
        <v>0.85236231309217636</v>
      </c>
      <c r="F207">
        <f>IF(ROW()&lt;ROW($D$2)+59, NA(), _xlfn.STDEV.S(D207:INDEX($D:$D,ROW()+59)))</f>
        <v>1.2648035699930673</v>
      </c>
      <c r="G207">
        <f t="shared" si="34"/>
        <v>-2.3319486033150523</v>
      </c>
      <c r="J207" t="e">
        <f t="shared" si="35"/>
        <v>#N/A</v>
      </c>
      <c r="K207" t="e">
        <f t="shared" si="36"/>
        <v>#N/A</v>
      </c>
      <c r="L207" t="e">
        <f t="shared" si="37"/>
        <v>#N/A</v>
      </c>
      <c r="M207">
        <f t="shared" si="38"/>
        <v>3.3819694530783111</v>
      </c>
      <c r="N207">
        <f t="shared" si="39"/>
        <v>-1.6772448268939582</v>
      </c>
      <c r="O207">
        <f t="shared" si="40"/>
        <v>-1.3772911295428329</v>
      </c>
      <c r="P207">
        <f t="shared" si="41"/>
        <v>-0.71980347587821569</v>
      </c>
      <c r="Q207" cm="1">
        <f t="array" ref="Q207">_xlfn.LET(_xlpm.y, P207:P1205, _xlpm.x, O207:O1205, _xlpm.keep, ISNUMBER(_xlpm.y)*ISNUMBER(_xlpm.x), SLOPE(_xlfn._xlws.FILTER(_xlpm.y, _xlpm.keep), _xlfn._xlws.FILTER(_xlpm.x, _xlpm.keep)))</f>
        <v>-7.3916845502343481E-2</v>
      </c>
      <c r="R207" cm="1">
        <f t="array" ref="R207">_xlfn.LET(_xlpm.y, P207:P1205, _xlpm.x, O207:O1205, _xlpm.keep, ISNUMBER(_xlpm.y)*ISNUMBER(_xlpm.x), INTERCEPT(_xlfn._xlws.FILTER(_xlpm.y, _xlpm.keep), _xlfn._xlws.FILTER(_xlpm.x, _xlpm.keep)))</f>
        <v>3.2094163875203405E-2</v>
      </c>
      <c r="T207">
        <f t="shared" si="42"/>
        <v>4.1578325734257397E-2</v>
      </c>
      <c r="U207">
        <f t="shared" si="43"/>
        <v>-0.76138180161247304</v>
      </c>
    </row>
    <row r="208" spans="1:21" x14ac:dyDescent="0.2">
      <c r="A208" s="9">
        <v>45607</v>
      </c>
      <c r="B208" s="10">
        <v>598.76</v>
      </c>
      <c r="C208" s="10">
        <v>44.31</v>
      </c>
      <c r="D208">
        <f t="shared" si="33"/>
        <v>-1.3772911295428329</v>
      </c>
      <c r="E208">
        <f>IF(ROW()&lt;ROW($D$2)+59, NA(), AVERAGE(D208:INDEX($D:$D,ROW()+59)))</f>
        <v>0.91790580017024803</v>
      </c>
      <c r="F208">
        <f>IF(ROW()&lt;ROW($D$2)+59, NA(), _xlfn.STDEV.S(D208:INDEX($D:$D,ROW()+59)))</f>
        <v>1.1974893183660338</v>
      </c>
      <c r="G208">
        <f t="shared" si="34"/>
        <v>-1.9166742404390396</v>
      </c>
      <c r="J208" t="e">
        <f t="shared" si="35"/>
        <v>#N/A</v>
      </c>
      <c r="K208" t="e">
        <f t="shared" si="36"/>
        <v>#N/A</v>
      </c>
      <c r="L208" t="e">
        <f t="shared" si="37"/>
        <v>#N/A</v>
      </c>
      <c r="M208">
        <f t="shared" si="38"/>
        <v>3.3128844369023156</v>
      </c>
      <c r="N208">
        <f t="shared" si="39"/>
        <v>-1.4770728365618195</v>
      </c>
      <c r="O208">
        <f t="shared" si="40"/>
        <v>-1.0004567108603624</v>
      </c>
      <c r="P208">
        <f t="shared" si="41"/>
        <v>-0.37683441868247058</v>
      </c>
      <c r="Q208" cm="1">
        <f t="array" ref="Q208">_xlfn.LET(_xlpm.y, P208:P1206, _xlpm.x, O208:O1206, _xlpm.keep, ISNUMBER(_xlpm.y)*ISNUMBER(_xlpm.x), SLOPE(_xlfn._xlws.FILTER(_xlpm.y, _xlpm.keep), _xlfn._xlws.FILTER(_xlpm.x, _xlpm.keep)))</f>
        <v>-0.10864280088845245</v>
      </c>
      <c r="R208" cm="1">
        <f t="array" ref="R208">_xlfn.LET(_xlpm.y, P208:P1206, _xlpm.x, O208:O1206, _xlpm.keep, ISNUMBER(_xlpm.y)*ISNUMBER(_xlpm.x), INTERCEPT(_xlfn._xlws.FILTER(_xlpm.y, _xlpm.keep), _xlfn._xlws.FILTER(_xlpm.x, _xlpm.keep)))</f>
        <v>8.5183082503546434E-2</v>
      </c>
      <c r="T208">
        <f t="shared" si="42"/>
        <v>3.3304019187520573E-2</v>
      </c>
      <c r="U208">
        <f t="shared" si="43"/>
        <v>-0.41013843786999116</v>
      </c>
    </row>
    <row r="209" spans="1:21" x14ac:dyDescent="0.2">
      <c r="A209" s="9">
        <v>45515</v>
      </c>
      <c r="B209" s="10">
        <v>598.19000000000005</v>
      </c>
      <c r="C209" s="10">
        <v>44.65</v>
      </c>
      <c r="D209">
        <f t="shared" si="33"/>
        <v>-1.0004567108603624</v>
      </c>
      <c r="E209">
        <f>IF(ROW()&lt;ROW($D$2)+59, NA(), AVERAGE(D209:INDEX($D:$D,ROW()+59)))</f>
        <v>0.97006936675463618</v>
      </c>
      <c r="F209">
        <f>IF(ROW()&lt;ROW($D$2)+59, NA(), _xlfn.STDEV.S(D209:INDEX($D:$D,ROW()+59)))</f>
        <v>1.1584622402574687</v>
      </c>
      <c r="G209">
        <f t="shared" si="34"/>
        <v>-1.7009842955062984</v>
      </c>
      <c r="J209" t="e">
        <f t="shared" si="35"/>
        <v>#N/A</v>
      </c>
      <c r="K209" t="e">
        <f t="shared" si="36"/>
        <v>#N/A</v>
      </c>
      <c r="L209" t="e">
        <f t="shared" si="37"/>
        <v>#N/A</v>
      </c>
      <c r="M209">
        <f t="shared" si="38"/>
        <v>3.2869938472695734</v>
      </c>
      <c r="N209">
        <f t="shared" si="39"/>
        <v>-1.3468551137603013</v>
      </c>
      <c r="O209">
        <f t="shared" si="40"/>
        <v>0.29626750001825286</v>
      </c>
      <c r="P209">
        <f t="shared" si="41"/>
        <v>-1.2967242108786152</v>
      </c>
      <c r="Q209" cm="1">
        <f t="array" ref="Q209">_xlfn.LET(_xlpm.y, P209:P1207, _xlpm.x, O209:O1207, _xlpm.keep, ISNUMBER(_xlpm.y)*ISNUMBER(_xlpm.x), SLOPE(_xlfn._xlws.FILTER(_xlpm.y, _xlpm.keep), _xlfn._xlws.FILTER(_xlpm.x, _xlpm.keep)))</f>
        <v>-0.13005843211754767</v>
      </c>
      <c r="R209" cm="1">
        <f t="array" ref="R209">_xlfn.LET(_xlpm.y, P209:P1207, _xlpm.x, O209:O1207, _xlpm.keep, ISNUMBER(_xlpm.y)*ISNUMBER(_xlpm.x), INTERCEPT(_xlfn._xlws.FILTER(_xlpm.y, _xlpm.keep), _xlfn._xlws.FILTER(_xlpm.x, _xlpm.keep)))</f>
        <v>0.12021145079900226</v>
      </c>
      <c r="T209">
        <f t="shared" si="42"/>
        <v>4.831318458912247E-3</v>
      </c>
      <c r="U209">
        <f t="shared" si="43"/>
        <v>-1.3015555293375274</v>
      </c>
    </row>
    <row r="210" spans="1:21" x14ac:dyDescent="0.2">
      <c r="A210" s="9">
        <v>45484</v>
      </c>
      <c r="B210" s="10">
        <v>595.61</v>
      </c>
      <c r="C210" s="10">
        <v>45.78</v>
      </c>
      <c r="D210">
        <f t="shared" si="33"/>
        <v>0.29626750001825286</v>
      </c>
      <c r="E210">
        <f>IF(ROW()&lt;ROW($D$2)+59, NA(), AVERAGE(D210:INDEX($D:$D,ROW()+59)))</f>
        <v>1.0158955546061479</v>
      </c>
      <c r="F210">
        <f>IF(ROW()&lt;ROW($D$2)+59, NA(), _xlfn.STDEV.S(D210:INDEX($D:$D,ROW()+59)))</f>
        <v>1.1310995498443661</v>
      </c>
      <c r="G210">
        <f t="shared" si="34"/>
        <v>-0.63621991069390171</v>
      </c>
      <c r="J210" t="e">
        <f t="shared" si="35"/>
        <v>#N/A</v>
      </c>
      <c r="K210" t="e">
        <f t="shared" si="36"/>
        <v>#N/A</v>
      </c>
      <c r="L210" t="e">
        <f t="shared" si="37"/>
        <v>#N/A</v>
      </c>
      <c r="M210">
        <f t="shared" si="38"/>
        <v>3.2780946542948799</v>
      </c>
      <c r="N210">
        <f t="shared" si="39"/>
        <v>-1.2463035450825843</v>
      </c>
      <c r="O210">
        <f t="shared" si="40"/>
        <v>-0.39841093265026473</v>
      </c>
      <c r="P210">
        <f t="shared" si="41"/>
        <v>0.69467843266851759</v>
      </c>
      <c r="Q210" cm="1">
        <f t="array" ref="Q210">_xlfn.LET(_xlpm.y, P210:P1208, _xlpm.x, O210:O1208, _xlpm.keep, ISNUMBER(_xlpm.y)*ISNUMBER(_xlpm.x), SLOPE(_xlfn._xlws.FILTER(_xlpm.y, _xlpm.keep), _xlfn._xlws.FILTER(_xlpm.x, _xlpm.keep)))</f>
        <v>-0.14914637601158767</v>
      </c>
      <c r="R210" cm="1">
        <f t="array" ref="R210">_xlfn.LET(_xlpm.y, P210:P1208, _xlpm.x, O210:O1208, _xlpm.keep, ISNUMBER(_xlpm.y)*ISNUMBER(_xlpm.x), INTERCEPT(_xlfn._xlws.FILTER(_xlpm.y, _xlpm.keep), _xlfn._xlws.FILTER(_xlpm.x, _xlpm.keep)))</f>
        <v>0.17274899374439592</v>
      </c>
      <c r="T210">
        <f t="shared" si="42"/>
        <v>2.0084655251773987E-2</v>
      </c>
      <c r="U210">
        <f t="shared" si="43"/>
        <v>0.67459377741674365</v>
      </c>
    </row>
    <row r="211" spans="1:21" x14ac:dyDescent="0.2">
      <c r="A211" s="9">
        <v>45454</v>
      </c>
      <c r="B211" s="10">
        <v>591.04</v>
      </c>
      <c r="C211" s="10">
        <v>44.79</v>
      </c>
      <c r="D211">
        <f t="shared" si="33"/>
        <v>-0.39841093265026473</v>
      </c>
      <c r="E211">
        <f>IF(ROW()&lt;ROW($D$2)+59, NA(), AVERAGE(D211:INDEX($D:$D,ROW()+59)))</f>
        <v>1.0330295559058595</v>
      </c>
      <c r="F211">
        <f>IF(ROW()&lt;ROW($D$2)+59, NA(), _xlfn.STDEV.S(D211:INDEX($D:$D,ROW()+59)))</f>
        <v>1.1391484346701415</v>
      </c>
      <c r="G211">
        <f t="shared" si="34"/>
        <v>-1.2565882065848781</v>
      </c>
      <c r="J211" t="e">
        <f t="shared" si="35"/>
        <v>#N/A</v>
      </c>
      <c r="K211" t="e">
        <f t="shared" si="36"/>
        <v>#N/A</v>
      </c>
      <c r="L211" t="e">
        <f t="shared" si="37"/>
        <v>#N/A</v>
      </c>
      <c r="M211">
        <f t="shared" si="38"/>
        <v>3.3113264252461425</v>
      </c>
      <c r="N211">
        <f t="shared" si="39"/>
        <v>-1.2452673134344234</v>
      </c>
      <c r="O211">
        <f t="shared" si="40"/>
        <v>1.088265495256401</v>
      </c>
      <c r="P211">
        <f t="shared" si="41"/>
        <v>-1.4866764279066658</v>
      </c>
      <c r="Q211" cm="1">
        <f t="array" ref="Q211">_xlfn.LET(_xlpm.y, P211:P1209, _xlpm.x, O211:O1209, _xlpm.keep, ISNUMBER(_xlpm.y)*ISNUMBER(_xlpm.x), SLOPE(_xlfn._xlws.FILTER(_xlpm.y, _xlpm.keep), _xlfn._xlws.FILTER(_xlpm.x, _xlpm.keep)))</f>
        <v>-0.13587566312341887</v>
      </c>
      <c r="R211" cm="1">
        <f t="array" ref="R211">_xlfn.LET(_xlpm.y, P211:P1209, _xlpm.x, O211:O1209, _xlpm.keep, ISNUMBER(_xlpm.y)*ISNUMBER(_xlpm.x), INTERCEPT(_xlfn._xlws.FILTER(_xlpm.y, _xlpm.keep), _xlfn._xlws.FILTER(_xlpm.x, _xlpm.keep)))</f>
        <v>0.14729595198356052</v>
      </c>
      <c r="T211">
        <f t="shared" si="42"/>
        <v>-1.2558903538095304E-2</v>
      </c>
      <c r="U211">
        <f t="shared" si="43"/>
        <v>-1.4741175243685705</v>
      </c>
    </row>
    <row r="212" spans="1:21" x14ac:dyDescent="0.2">
      <c r="A212" s="9">
        <v>45423</v>
      </c>
      <c r="B212" s="10">
        <v>576.70000000000005</v>
      </c>
      <c r="C212" s="10">
        <v>45.35</v>
      </c>
      <c r="D212">
        <f t="shared" si="33"/>
        <v>1.088265495256401</v>
      </c>
      <c r="E212">
        <f>IF(ROW()&lt;ROW($D$2)+59, NA(), AVERAGE(D212:INDEX($D:$D,ROW()+59)))</f>
        <v>1.06794273855357</v>
      </c>
      <c r="F212">
        <f>IF(ROW()&lt;ROW($D$2)+59, NA(), _xlfn.STDEV.S(D212:INDEX($D:$D,ROW()+59)))</f>
        <v>1.1303210538290072</v>
      </c>
      <c r="G212">
        <f t="shared" si="34"/>
        <v>1.7979632100089505E-2</v>
      </c>
      <c r="J212" t="e">
        <f t="shared" si="35"/>
        <v>#N/A</v>
      </c>
      <c r="K212" t="e">
        <f t="shared" si="36"/>
        <v>#N/A</v>
      </c>
      <c r="L212" t="e">
        <f t="shared" si="37"/>
        <v>#N/A</v>
      </c>
      <c r="M212">
        <f t="shared" si="38"/>
        <v>3.3285848462115846</v>
      </c>
      <c r="N212">
        <f t="shared" si="39"/>
        <v>-1.1926993691044443</v>
      </c>
      <c r="O212">
        <f t="shared" si="40"/>
        <v>0.92350960880431643</v>
      </c>
      <c r="P212">
        <f t="shared" si="41"/>
        <v>0.16475588645208461</v>
      </c>
      <c r="Q212" cm="1">
        <f t="array" ref="Q212">_xlfn.LET(_xlpm.y, P212:P1210, _xlpm.x, O212:O1210, _xlpm.keep, ISNUMBER(_xlpm.y)*ISNUMBER(_xlpm.x), SLOPE(_xlfn._xlws.FILTER(_xlpm.y, _xlpm.keep), _xlfn._xlws.FILTER(_xlpm.x, _xlpm.keep)))</f>
        <v>-0.13526991017435638</v>
      </c>
      <c r="R212" cm="1">
        <f t="array" ref="R212">_xlfn.LET(_xlpm.y, P212:P1210, _xlpm.x, O212:O1210, _xlpm.keep, ISNUMBER(_xlpm.y)*ISNUMBER(_xlpm.x), INTERCEPT(_xlfn._xlws.FILTER(_xlpm.y, _xlpm.keep), _xlfn._xlws.FILTER(_xlpm.x, _xlpm.keep)))</f>
        <v>0.18380193988619511</v>
      </c>
      <c r="T212">
        <f t="shared" si="42"/>
        <v>-8.9412915517745641E-3</v>
      </c>
      <c r="U212">
        <f t="shared" si="43"/>
        <v>0.17369717800385917</v>
      </c>
    </row>
    <row r="213" spans="1:21" x14ac:dyDescent="0.2">
      <c r="A213" s="9">
        <v>45393</v>
      </c>
      <c r="B213" s="10">
        <v>569.80999999999995</v>
      </c>
      <c r="C213" s="10">
        <v>44.74</v>
      </c>
      <c r="D213">
        <f t="shared" si="33"/>
        <v>0.92350960880431643</v>
      </c>
      <c r="E213">
        <f>IF(ROW()&lt;ROW($D$2)+59, NA(), AVERAGE(D213:INDEX($D:$D,ROW()+59)))</f>
        <v>1.0674346696359991</v>
      </c>
      <c r="F213">
        <f>IF(ROW()&lt;ROW($D$2)+59, NA(), _xlfn.STDEV.S(D213:INDEX($D:$D,ROW()+59)))</f>
        <v>1.1447158873730185</v>
      </c>
      <c r="G213">
        <f t="shared" si="34"/>
        <v>-0.125729940869409</v>
      </c>
      <c r="J213" t="e">
        <f t="shared" si="35"/>
        <v>#N/A</v>
      </c>
      <c r="K213" t="e">
        <f t="shared" si="36"/>
        <v>#N/A</v>
      </c>
      <c r="L213" t="e">
        <f t="shared" si="37"/>
        <v>#N/A</v>
      </c>
      <c r="M213">
        <f t="shared" si="38"/>
        <v>3.3568664443820362</v>
      </c>
      <c r="N213">
        <f t="shared" si="39"/>
        <v>-1.221997105110038</v>
      </c>
      <c r="O213">
        <f t="shared" si="40"/>
        <v>0.5940248105947461</v>
      </c>
      <c r="P213">
        <f t="shared" si="41"/>
        <v>0.32948479820957033</v>
      </c>
      <c r="Q213" cm="1">
        <f t="array" ref="Q213">_xlfn.LET(_xlpm.y, P213:P1211, _xlpm.x, O213:O1211, _xlpm.keep, ISNUMBER(_xlpm.y)*ISNUMBER(_xlpm.x), SLOPE(_xlfn._xlws.FILTER(_xlpm.y, _xlpm.keep), _xlfn._xlws.FILTER(_xlpm.x, _xlpm.keep)))</f>
        <v>-0.13496395766096095</v>
      </c>
      <c r="R213" cm="1">
        <f t="array" ref="R213">_xlfn.LET(_xlpm.y, P213:P1211, _xlpm.x, O213:O1211, _xlpm.keep, ISNUMBER(_xlpm.y)*ISNUMBER(_xlpm.x), INTERCEPT(_xlfn._xlws.FILTER(_xlpm.y, _xlpm.keep), _xlfn._xlws.FILTER(_xlpm.x, _xlpm.keep)))</f>
        <v>0.18075943139618308</v>
      </c>
      <c r="T213">
        <f t="shared" si="42"/>
        <v>-1.706659873469938E-3</v>
      </c>
      <c r="U213">
        <f t="shared" si="43"/>
        <v>0.33119145808304029</v>
      </c>
    </row>
    <row r="214" spans="1:21" x14ac:dyDescent="0.2">
      <c r="A214" s="9">
        <v>45302</v>
      </c>
      <c r="B214" s="10">
        <v>571.04</v>
      </c>
      <c r="C214" s="10">
        <v>44.49</v>
      </c>
      <c r="D214">
        <f t="shared" si="33"/>
        <v>0.5940248105947461</v>
      </c>
      <c r="E214">
        <f>IF(ROW()&lt;ROW($D$2)+59, NA(), AVERAGE(D214:INDEX($D:$D,ROW()+59)))</f>
        <v>1.0711250558111705</v>
      </c>
      <c r="F214">
        <f>IF(ROW()&lt;ROW($D$2)+59, NA(), _xlfn.STDEV.S(D214:INDEX($D:$D,ROW()+59)))</f>
        <v>1.1594390486598243</v>
      </c>
      <c r="G214">
        <f t="shared" si="34"/>
        <v>-0.4114923037721529</v>
      </c>
      <c r="J214" t="e">
        <f t="shared" si="35"/>
        <v>#N/A</v>
      </c>
      <c r="K214" t="e">
        <f t="shared" si="36"/>
        <v>#N/A</v>
      </c>
      <c r="L214" t="e">
        <f t="shared" si="37"/>
        <v>#N/A</v>
      </c>
      <c r="M214">
        <f t="shared" si="38"/>
        <v>3.3900031531308192</v>
      </c>
      <c r="N214">
        <f t="shared" si="39"/>
        <v>-1.2477530415084781</v>
      </c>
      <c r="O214">
        <f t="shared" si="40"/>
        <v>0.7091170997841445</v>
      </c>
      <c r="P214">
        <f t="shared" si="41"/>
        <v>-0.1150922891893984</v>
      </c>
      <c r="Q214" cm="1">
        <f t="array" ref="Q214">_xlfn.LET(_xlpm.y, P214:P1212, _xlpm.x, O214:O1212, _xlpm.keep, ISNUMBER(_xlpm.y)*ISNUMBER(_xlpm.x), SLOPE(_xlfn._xlws.FILTER(_xlpm.y, _xlpm.keep), _xlfn._xlws.FILTER(_xlpm.x, _xlpm.keep)))</f>
        <v>-0.13275980046943217</v>
      </c>
      <c r="R214" cm="1">
        <f t="array" ref="R214">_xlfn.LET(_xlpm.y, P214:P1212, _xlpm.x, O214:O1212, _xlpm.keep, ISNUMBER(_xlpm.y)*ISNUMBER(_xlpm.x), INTERCEPT(_xlfn._xlws.FILTER(_xlpm.y, _xlpm.keep), _xlfn._xlws.FILTER(_xlpm.x, _xlpm.keep)))</f>
        <v>0.17234721629253152</v>
      </c>
      <c r="T214">
        <f t="shared" si="42"/>
        <v>-4.2337880621537982E-3</v>
      </c>
      <c r="U214">
        <f t="shared" si="43"/>
        <v>-0.1108585011272446</v>
      </c>
    </row>
    <row r="215" spans="1:21" x14ac:dyDescent="0.2">
      <c r="A215" s="10" t="s">
        <v>113</v>
      </c>
      <c r="B215" s="10">
        <v>568.64</v>
      </c>
      <c r="C215" s="10">
        <v>44.45</v>
      </c>
      <c r="D215">
        <f t="shared" si="33"/>
        <v>0.7091170997841445</v>
      </c>
      <c r="E215">
        <f>IF(ROW()&lt;ROW($D$2)+59, NA(), AVERAGE(D215:INDEX($D:$D,ROW()+59)))</f>
        <v>1.083680325422129</v>
      </c>
      <c r="F215">
        <f>IF(ROW()&lt;ROW($D$2)+59, NA(), _xlfn.STDEV.S(D215:INDEX($D:$D,ROW()+59)))</f>
        <v>1.17231284129462</v>
      </c>
      <c r="G215">
        <f t="shared" si="34"/>
        <v>-0.31950790987185912</v>
      </c>
      <c r="J215" t="e">
        <f t="shared" si="35"/>
        <v>#N/A</v>
      </c>
      <c r="K215" t="e">
        <f t="shared" si="36"/>
        <v>#N/A</v>
      </c>
      <c r="L215" t="e">
        <f t="shared" si="37"/>
        <v>#N/A</v>
      </c>
      <c r="M215">
        <f t="shared" si="38"/>
        <v>3.428306008011369</v>
      </c>
      <c r="N215">
        <f t="shared" si="39"/>
        <v>-1.260945357167111</v>
      </c>
      <c r="O215">
        <f t="shared" si="40"/>
        <v>0.26436737974935909</v>
      </c>
      <c r="P215">
        <f t="shared" si="41"/>
        <v>0.44474972003478541</v>
      </c>
      <c r="Q215" cm="1">
        <f t="array" ref="Q215">_xlfn.LET(_xlpm.y, P215:P1213, _xlpm.x, O215:O1213, _xlpm.keep, ISNUMBER(_xlpm.y)*ISNUMBER(_xlpm.x), SLOPE(_xlfn._xlws.FILTER(_xlpm.y, _xlpm.keep), _xlfn._xlws.FILTER(_xlpm.x, _xlpm.keep)))</f>
        <v>-0.13422628105439938</v>
      </c>
      <c r="R215" cm="1">
        <f t="array" ref="R215">_xlfn.LET(_xlpm.y, P215:P1213, _xlpm.x, O215:O1213, _xlpm.keep, ISNUMBER(_xlpm.y)*ISNUMBER(_xlpm.x), INTERCEPT(_xlfn._xlws.FILTER(_xlpm.y, _xlpm.keep), _xlfn._xlws.FILTER(_xlpm.x, _xlpm.keep)))</f>
        <v>0.17917550840962446</v>
      </c>
      <c r="T215">
        <f t="shared" si="42"/>
        <v>5.5317623698093871E-3</v>
      </c>
      <c r="U215">
        <f t="shared" si="43"/>
        <v>0.43921795766497601</v>
      </c>
    </row>
    <row r="216" spans="1:21" x14ac:dyDescent="0.2">
      <c r="A216" s="10" t="s">
        <v>114</v>
      </c>
      <c r="B216" s="10">
        <v>580.01</v>
      </c>
      <c r="C216" s="10">
        <v>44.74</v>
      </c>
      <c r="D216">
        <f t="shared" si="33"/>
        <v>0.26436737974935909</v>
      </c>
      <c r="E216">
        <f>IF(ROW()&lt;ROW($D$2)+59, NA(), AVERAGE(D216:INDEX($D:$D,ROW()+59)))</f>
        <v>1.0938036558447772</v>
      </c>
      <c r="F216">
        <f>IF(ROW()&lt;ROW($D$2)+59, NA(), _xlfn.STDEV.S(D216:INDEX($D:$D,ROW()+59)))</f>
        <v>1.1867983808418741</v>
      </c>
      <c r="G216">
        <f t="shared" si="34"/>
        <v>-0.6988855811439888</v>
      </c>
      <c r="J216" t="e">
        <f t="shared" si="35"/>
        <v>#N/A</v>
      </c>
      <c r="K216" t="e">
        <f t="shared" si="36"/>
        <v>#N/A</v>
      </c>
      <c r="L216" t="e">
        <f t="shared" si="37"/>
        <v>#N/A</v>
      </c>
      <c r="M216">
        <f t="shared" si="38"/>
        <v>3.4674004175285251</v>
      </c>
      <c r="N216">
        <f t="shared" si="39"/>
        <v>-1.2797931058389709</v>
      </c>
      <c r="O216">
        <f t="shared" si="40"/>
        <v>0.59063303434379577</v>
      </c>
      <c r="P216">
        <f t="shared" si="41"/>
        <v>-0.32626565459443668</v>
      </c>
      <c r="Q216" cm="1">
        <f t="array" ref="Q216">_xlfn.LET(_xlpm.y, P216:P1214, _xlpm.x, O216:O1214, _xlpm.keep, ISNUMBER(_xlpm.y)*ISNUMBER(_xlpm.x), SLOPE(_xlfn._xlws.FILTER(_xlpm.y, _xlpm.keep), _xlfn._xlws.FILTER(_xlpm.x, _xlpm.keep)))</f>
        <v>-0.12909321829104417</v>
      </c>
      <c r="R216" cm="1">
        <f t="array" ref="R216">_xlfn.LET(_xlpm.y, P216:P1214, _xlpm.x, O216:O1214, _xlpm.keep, ISNUMBER(_xlpm.y)*ISNUMBER(_xlpm.x), INTERCEPT(_xlfn._xlws.FILTER(_xlpm.y, _xlpm.keep), _xlfn._xlws.FILTER(_xlpm.x, _xlpm.keep)))</f>
        <v>0.16507992308492989</v>
      </c>
      <c r="T216">
        <f t="shared" si="42"/>
        <v>-1.6321852632779407E-3</v>
      </c>
      <c r="U216">
        <f t="shared" si="43"/>
        <v>-0.32463346933115872</v>
      </c>
    </row>
    <row r="217" spans="1:21" x14ac:dyDescent="0.2">
      <c r="A217" s="10" t="s">
        <v>115</v>
      </c>
      <c r="B217" s="10">
        <v>581.77</v>
      </c>
      <c r="C217" s="10">
        <v>45.18</v>
      </c>
      <c r="D217">
        <f t="shared" si="33"/>
        <v>0.59063303434379577</v>
      </c>
      <c r="E217">
        <f>IF(ROW()&lt;ROW($D$2)+59, NA(), AVERAGE(D217:INDEX($D:$D,ROW()+59)))</f>
        <v>1.1168435524029834</v>
      </c>
      <c r="F217">
        <f>IF(ROW()&lt;ROW($D$2)+59, NA(), _xlfn.STDEV.S(D217:INDEX($D:$D,ROW()+59)))</f>
        <v>1.1952116324445197</v>
      </c>
      <c r="G217">
        <f t="shared" si="34"/>
        <v>-0.44026555948334423</v>
      </c>
      <c r="J217" t="e">
        <f t="shared" si="35"/>
        <v>#N/A</v>
      </c>
      <c r="K217" t="e">
        <f t="shared" si="36"/>
        <v>#N/A</v>
      </c>
      <c r="L217" t="e">
        <f t="shared" si="37"/>
        <v>#N/A</v>
      </c>
      <c r="M217">
        <f t="shared" si="38"/>
        <v>3.5072668172920229</v>
      </c>
      <c r="N217">
        <f t="shared" si="39"/>
        <v>-1.2735797124860559</v>
      </c>
      <c r="O217">
        <f t="shared" si="40"/>
        <v>0.79137751427630576</v>
      </c>
      <c r="P217">
        <f t="shared" si="41"/>
        <v>-0.20074447993250999</v>
      </c>
      <c r="Q217" cm="1">
        <f t="array" ref="Q217">_xlfn.LET(_xlpm.y, P217:P1215, _xlpm.x, O217:O1215, _xlpm.keep, ISNUMBER(_xlpm.y)*ISNUMBER(_xlpm.x), SLOPE(_xlfn._xlws.FILTER(_xlpm.y, _xlpm.keep), _xlfn._xlws.FILTER(_xlpm.x, _xlpm.keep)))</f>
        <v>-0.13361249376581033</v>
      </c>
      <c r="R217" cm="1">
        <f t="array" ref="R217">_xlfn.LET(_xlpm.y, P217:P1215, _xlpm.x, O217:O1215, _xlpm.keep, ISNUMBER(_xlpm.y)*ISNUMBER(_xlpm.x), INTERCEPT(_xlfn._xlws.FILTER(_xlpm.y, _xlpm.keep), _xlfn._xlws.FILTER(_xlpm.x, _xlpm.keep)))</f>
        <v>0.18205515958147683</v>
      </c>
      <c r="T217">
        <f t="shared" si="42"/>
        <v>-6.0400134291187652E-3</v>
      </c>
      <c r="U217">
        <f t="shared" si="43"/>
        <v>-0.19470446650339124</v>
      </c>
    </row>
    <row r="218" spans="1:21" x14ac:dyDescent="0.2">
      <c r="A218" s="10" t="s">
        <v>116</v>
      </c>
      <c r="B218" s="10">
        <v>580.83000000000004</v>
      </c>
      <c r="C218" s="10">
        <v>45.32</v>
      </c>
      <c r="D218">
        <f t="shared" si="33"/>
        <v>0.79137751427630576</v>
      </c>
      <c r="E218">
        <f>IF(ROW()&lt;ROW($D$2)+59, NA(), AVERAGE(D218:INDEX($D:$D,ROW()+59)))</f>
        <v>1.1318781386332459</v>
      </c>
      <c r="F218">
        <f>IF(ROW()&lt;ROW($D$2)+59, NA(), _xlfn.STDEV.S(D218:INDEX($D:$D,ROW()+59)))</f>
        <v>1.2092021039031473</v>
      </c>
      <c r="G218">
        <f t="shared" si="34"/>
        <v>-0.28159116102911863</v>
      </c>
      <c r="J218" t="e">
        <f t="shared" si="35"/>
        <v>#N/A</v>
      </c>
      <c r="K218" t="e">
        <f t="shared" si="36"/>
        <v>#N/A</v>
      </c>
      <c r="L218" t="e">
        <f t="shared" si="37"/>
        <v>#N/A</v>
      </c>
      <c r="M218">
        <f t="shared" si="38"/>
        <v>3.5502823464395403</v>
      </c>
      <c r="N218">
        <f t="shared" si="39"/>
        <v>-1.2865260691730487</v>
      </c>
      <c r="O218">
        <f t="shared" si="40"/>
        <v>0.70705051329674262</v>
      </c>
      <c r="P218">
        <f t="shared" si="41"/>
        <v>8.4327000979563138E-2</v>
      </c>
      <c r="Q218" cm="1">
        <f t="array" ref="Q218">_xlfn.LET(_xlpm.y, P218:P1216, _xlpm.x, O218:O1216, _xlpm.keep, ISNUMBER(_xlpm.y)*ISNUMBER(_xlpm.x), SLOPE(_xlfn._xlws.FILTER(_xlpm.y, _xlpm.keep), _xlfn._xlws.FILTER(_xlpm.x, _xlpm.keep)))</f>
        <v>-0.13557066534970511</v>
      </c>
      <c r="R218" cm="1">
        <f t="array" ref="R218">_xlfn.LET(_xlpm.y, P218:P1216, _xlpm.x, O218:O1216, _xlpm.keep, ISNUMBER(_xlpm.y)*ISNUMBER(_xlpm.x), INTERCEPT(_xlfn._xlws.FILTER(_xlpm.y, _xlpm.keep), _xlfn._xlws.FILTER(_xlpm.x, _xlpm.keep)))</f>
        <v>0.19244005574687001</v>
      </c>
      <c r="T218">
        <f t="shared" si="42"/>
        <v>-4.1884111824040861E-3</v>
      </c>
      <c r="U218">
        <f t="shared" si="43"/>
        <v>8.8515412161967219E-2</v>
      </c>
    </row>
    <row r="219" spans="1:21" x14ac:dyDescent="0.2">
      <c r="A219" s="10" t="s">
        <v>117</v>
      </c>
      <c r="B219" s="10">
        <v>579.04</v>
      </c>
      <c r="C219" s="10">
        <v>45.12</v>
      </c>
      <c r="D219">
        <f t="shared" si="33"/>
        <v>0.70705051329674262</v>
      </c>
      <c r="E219">
        <f>IF(ROW()&lt;ROW($D$2)+59, NA(), AVERAGE(D219:INDEX($D:$D,ROW()+59)))</f>
        <v>1.1418928628790381</v>
      </c>
      <c r="F219">
        <f>IF(ROW()&lt;ROW($D$2)+59, NA(), _xlfn.STDEV.S(D219:INDEX($D:$D,ROW()+59)))</f>
        <v>1.2259124005953406</v>
      </c>
      <c r="G219">
        <f t="shared" si="34"/>
        <v>-0.35470915325689073</v>
      </c>
      <c r="J219" t="e">
        <f t="shared" si="35"/>
        <v>#N/A</v>
      </c>
      <c r="K219" t="e">
        <f t="shared" si="36"/>
        <v>#N/A</v>
      </c>
      <c r="L219" t="e">
        <f t="shared" si="37"/>
        <v>#N/A</v>
      </c>
      <c r="M219">
        <f t="shared" si="38"/>
        <v>3.593717664069719</v>
      </c>
      <c r="N219">
        <f t="shared" si="39"/>
        <v>-1.309931938311643</v>
      </c>
      <c r="O219">
        <f t="shared" si="40"/>
        <v>0.73412615586428842</v>
      </c>
      <c r="P219">
        <f t="shared" si="41"/>
        <v>-2.7075642567545799E-2</v>
      </c>
      <c r="Q219" cm="1">
        <f t="array" ref="Q219">_xlfn.LET(_xlpm.y, P219:P1217, _xlpm.x, O219:O1217, _xlpm.keep, ISNUMBER(_xlpm.y)*ISNUMBER(_xlpm.x), SLOPE(_xlfn._xlws.FILTER(_xlpm.y, _xlpm.keep), _xlfn._xlws.FILTER(_xlpm.x, _xlpm.keep)))</f>
        <v>-0.13568183442293785</v>
      </c>
      <c r="R219" cm="1">
        <f t="array" ref="R219">_xlfn.LET(_xlpm.y, P219:P1217, _xlpm.x, O219:O1217, _xlpm.keep, ISNUMBER(_xlpm.y)*ISNUMBER(_xlpm.x), INTERCEPT(_xlfn._xlws.FILTER(_xlpm.y, _xlpm.keep), _xlfn._xlws.FILTER(_xlpm.x, _xlpm.keep)))</f>
        <v>0.19293991065346502</v>
      </c>
      <c r="T219">
        <f t="shared" si="42"/>
        <v>-4.7829220748460133E-3</v>
      </c>
      <c r="U219">
        <f t="shared" si="43"/>
        <v>-2.2292720492699786E-2</v>
      </c>
    </row>
    <row r="220" spans="1:21" x14ac:dyDescent="0.2">
      <c r="A220" s="10" t="s">
        <v>118</v>
      </c>
      <c r="B220" s="10">
        <v>579.24</v>
      </c>
      <c r="C220" s="10">
        <v>45.16</v>
      </c>
      <c r="D220">
        <f t="shared" si="33"/>
        <v>0.73412615586428842</v>
      </c>
      <c r="E220">
        <f>IF(ROW()&lt;ROW($D$2)+59, NA(), AVERAGE(D220:INDEX($D:$D,ROW()+59)))</f>
        <v>1.1550699037754715</v>
      </c>
      <c r="F220">
        <f>IF(ROW()&lt;ROW($D$2)+59, NA(), _xlfn.STDEV.S(D220:INDEX($D:$D,ROW()+59)))</f>
        <v>1.2424723620591753</v>
      </c>
      <c r="G220">
        <f t="shared" si="34"/>
        <v>-0.33879526077629946</v>
      </c>
      <c r="J220" t="e">
        <f t="shared" si="35"/>
        <v>#N/A</v>
      </c>
      <c r="K220" t="e">
        <f t="shared" si="36"/>
        <v>#N/A</v>
      </c>
      <c r="L220" t="e">
        <f t="shared" si="37"/>
        <v>#N/A</v>
      </c>
      <c r="M220">
        <f t="shared" si="38"/>
        <v>3.6400146278938221</v>
      </c>
      <c r="N220">
        <f t="shared" si="39"/>
        <v>-1.3298748203428792</v>
      </c>
      <c r="O220">
        <f t="shared" si="40"/>
        <v>0.88490338981709726</v>
      </c>
      <c r="P220">
        <f t="shared" si="41"/>
        <v>-0.15077723395280884</v>
      </c>
      <c r="Q220" cm="1">
        <f t="array" ref="Q220">_xlfn.LET(_xlpm.y, P220:P1218, _xlpm.x, O220:O1218, _xlpm.keep, ISNUMBER(_xlpm.y)*ISNUMBER(_xlpm.x), SLOPE(_xlfn._xlws.FILTER(_xlpm.y, _xlpm.keep), _xlfn._xlws.FILTER(_xlpm.x, _xlpm.keep)))</f>
        <v>-0.13674384601233749</v>
      </c>
      <c r="R220" cm="1">
        <f t="array" ref="R220">_xlfn.LET(_xlpm.y, P220:P1218, _xlpm.x, O220:O1218, _xlpm.keep, ISNUMBER(_xlpm.y)*ISNUMBER(_xlpm.x), INTERCEPT(_xlfn._xlws.FILTER(_xlpm.y, _xlpm.keep), _xlfn._xlws.FILTER(_xlpm.x, _xlpm.keep)))</f>
        <v>0.19794332755391167</v>
      </c>
      <c r="T220">
        <f t="shared" si="42"/>
        <v>-8.0935991047110419E-3</v>
      </c>
      <c r="U220">
        <f t="shared" si="43"/>
        <v>-0.14268363484809779</v>
      </c>
    </row>
    <row r="221" spans="1:21" x14ac:dyDescent="0.2">
      <c r="A221" s="10" t="s">
        <v>119</v>
      </c>
      <c r="B221" s="10">
        <v>577.99</v>
      </c>
      <c r="C221" s="10">
        <v>45.23</v>
      </c>
      <c r="D221">
        <f t="shared" si="33"/>
        <v>0.88490338981709726</v>
      </c>
      <c r="E221">
        <f>IF(ROW()&lt;ROW($D$2)+59, NA(), AVERAGE(D221:INDEX($D:$D,ROW()+59)))</f>
        <v>1.1682243958976959</v>
      </c>
      <c r="F221">
        <f>IF(ROW()&lt;ROW($D$2)+59, NA(), _xlfn.STDEV.S(D221:INDEX($D:$D,ROW()+59)))</f>
        <v>1.2600162737718612</v>
      </c>
      <c r="G221">
        <f t="shared" si="34"/>
        <v>-0.22485503717541411</v>
      </c>
      <c r="J221" t="e">
        <f t="shared" si="35"/>
        <v>#N/A</v>
      </c>
      <c r="K221" t="e">
        <f t="shared" si="36"/>
        <v>#N/A</v>
      </c>
      <c r="L221" t="e">
        <f t="shared" si="37"/>
        <v>#N/A</v>
      </c>
      <c r="M221">
        <f t="shared" si="38"/>
        <v>3.6882569434414183</v>
      </c>
      <c r="N221">
        <f t="shared" si="39"/>
        <v>-1.3518081516460265</v>
      </c>
      <c r="O221">
        <f t="shared" si="40"/>
        <v>0.81046926424230747</v>
      </c>
      <c r="P221">
        <f t="shared" si="41"/>
        <v>7.4434125574789789E-2</v>
      </c>
      <c r="Q221" cm="1">
        <f t="array" ref="Q221">_xlfn.LET(_xlpm.y, P221:P1219, _xlpm.x, O221:O1219, _xlpm.keep, ISNUMBER(_xlpm.y)*ISNUMBER(_xlpm.x), SLOPE(_xlfn._xlws.FILTER(_xlpm.y, _xlpm.keep), _xlfn._xlws.FILTER(_xlpm.x, _xlpm.keep)))</f>
        <v>-0.13809927688365156</v>
      </c>
      <c r="R221" cm="1">
        <f t="array" ref="R221">_xlfn.LET(_xlpm.y, P221:P1219, _xlpm.x, O221:O1219, _xlpm.keep, ISNUMBER(_xlpm.y)*ISNUMBER(_xlpm.x), INTERCEPT(_xlfn._xlws.FILTER(_xlpm.y, _xlpm.keep), _xlfn._xlws.FILTER(_xlpm.x, _xlpm.keep)))</f>
        <v>0.20688482305092426</v>
      </c>
      <c r="T221">
        <f t="shared" si="42"/>
        <v>-6.4592187455669442E-3</v>
      </c>
      <c r="U221">
        <f t="shared" si="43"/>
        <v>8.0893344320356733E-2</v>
      </c>
    </row>
    <row r="222" spans="1:21" x14ac:dyDescent="0.2">
      <c r="A222" s="10" t="s">
        <v>120</v>
      </c>
      <c r="B222" s="10">
        <v>583.32000000000005</v>
      </c>
      <c r="C222" s="10">
        <v>45.5</v>
      </c>
      <c r="D222">
        <f t="shared" si="33"/>
        <v>0.81046926424230747</v>
      </c>
      <c r="E222">
        <f>IF(ROW()&lt;ROW($D$2)+59, NA(), AVERAGE(D222:INDEX($D:$D,ROW()+59)))</f>
        <v>1.1773637831906185</v>
      </c>
      <c r="F222">
        <f>IF(ROW()&lt;ROW($D$2)+59, NA(), _xlfn.STDEV.S(D222:INDEX($D:$D,ROW()+59)))</f>
        <v>1.2797657486480145</v>
      </c>
      <c r="G222">
        <f t="shared" si="34"/>
        <v>-0.28668880952307885</v>
      </c>
      <c r="J222" t="e">
        <f t="shared" si="35"/>
        <v>#N/A</v>
      </c>
      <c r="K222" t="e">
        <f t="shared" si="36"/>
        <v>#N/A</v>
      </c>
      <c r="L222" t="e">
        <f t="shared" si="37"/>
        <v>#N/A</v>
      </c>
      <c r="M222">
        <f t="shared" si="38"/>
        <v>3.7368952804866478</v>
      </c>
      <c r="N222">
        <f t="shared" si="39"/>
        <v>-1.3821677141054105</v>
      </c>
      <c r="O222">
        <f t="shared" si="40"/>
        <v>0.89043651022200976</v>
      </c>
      <c r="P222">
        <f t="shared" si="41"/>
        <v>-7.9967245979702284E-2</v>
      </c>
      <c r="Q222" cm="1">
        <f t="array" ref="Q222">_xlfn.LET(_xlpm.y, P222:P1220, _xlpm.x, O222:O1220, _xlpm.keep, ISNUMBER(_xlpm.y)*ISNUMBER(_xlpm.x), SLOPE(_xlfn._xlws.FILTER(_xlpm.y, _xlpm.keep), _xlfn._xlws.FILTER(_xlpm.x, _xlpm.keep)))</f>
        <v>-0.13825810374712899</v>
      </c>
      <c r="R222" cm="1">
        <f t="array" ref="R222">_xlfn.LET(_xlpm.y, P222:P1220, _xlpm.x, O222:O1220, _xlpm.keep, ISNUMBER(_xlpm.y)*ISNUMBER(_xlpm.x), INTERCEPT(_xlfn._xlws.FILTER(_xlpm.y, _xlpm.keep), _xlfn._xlws.FILTER(_xlpm.x, _xlpm.keep)))</f>
        <v>0.20775794507623094</v>
      </c>
      <c r="T222">
        <f t="shared" si="42"/>
        <v>-8.2150920791328602E-3</v>
      </c>
      <c r="U222">
        <f t="shared" si="43"/>
        <v>-7.1752153900569424E-2</v>
      </c>
    </row>
    <row r="223" spans="1:21" x14ac:dyDescent="0.2">
      <c r="A223" s="10" t="s">
        <v>121</v>
      </c>
      <c r="B223" s="10">
        <v>583.63</v>
      </c>
      <c r="C223" s="10">
        <v>45.6</v>
      </c>
      <c r="D223">
        <f t="shared" si="33"/>
        <v>0.89043651022200976</v>
      </c>
      <c r="E223">
        <f>IF(ROW()&lt;ROW($D$2)+59, NA(), AVERAGE(D223:INDEX($D:$D,ROW()+59)))</f>
        <v>1.1895936004888954</v>
      </c>
      <c r="F223">
        <f>IF(ROW()&lt;ROW($D$2)+59, NA(), _xlfn.STDEV.S(D223:INDEX($D:$D,ROW()+59)))</f>
        <v>1.2997998851469088</v>
      </c>
      <c r="G223">
        <f t="shared" si="34"/>
        <v>-0.23015626765736608</v>
      </c>
      <c r="J223" t="e">
        <f t="shared" si="35"/>
        <v>#N/A</v>
      </c>
      <c r="K223" t="e">
        <f t="shared" si="36"/>
        <v>#N/A</v>
      </c>
      <c r="L223" t="e">
        <f t="shared" si="37"/>
        <v>#N/A</v>
      </c>
      <c r="M223">
        <f t="shared" si="38"/>
        <v>3.789193370782713</v>
      </c>
      <c r="N223">
        <f t="shared" si="39"/>
        <v>-1.4100061698049222</v>
      </c>
      <c r="O223">
        <f t="shared" si="40"/>
        <v>1.1483995945462482</v>
      </c>
      <c r="P223">
        <f t="shared" si="41"/>
        <v>-0.25796308432423842</v>
      </c>
      <c r="Q223" cm="1">
        <f t="array" ref="Q223">_xlfn.LET(_xlpm.y, P223:P1221, _xlpm.x, O223:O1221, _xlpm.keep, ISNUMBER(_xlpm.y)*ISNUMBER(_xlpm.x), SLOPE(_xlfn._xlws.FILTER(_xlpm.y, _xlpm.keep), _xlfn._xlws.FILTER(_xlpm.x, _xlpm.keep)))</f>
        <v>-0.13929985189018379</v>
      </c>
      <c r="R223" cm="1">
        <f t="array" ref="R223">_xlfn.LET(_xlpm.y, P223:P1221, _xlpm.x, O223:O1221, _xlpm.keep, ISNUMBER(_xlpm.y)*ISNUMBER(_xlpm.x), INTERCEPT(_xlfn._xlws.FILTER(_xlpm.y, _xlpm.keep), _xlfn._xlws.FILTER(_xlpm.x, _xlpm.keep)))</f>
        <v>0.21468433213807131</v>
      </c>
      <c r="T223">
        <f t="shared" si="42"/>
        <v>-1.3879292405905616E-2</v>
      </c>
      <c r="U223">
        <f t="shared" si="43"/>
        <v>-0.24408379191833279</v>
      </c>
    </row>
    <row r="224" spans="1:21" x14ac:dyDescent="0.2">
      <c r="A224" s="10" t="s">
        <v>122</v>
      </c>
      <c r="B224" s="10">
        <v>584.59</v>
      </c>
      <c r="C224" s="10">
        <v>45.92</v>
      </c>
      <c r="D224">
        <f t="shared" si="33"/>
        <v>1.1483995945462482</v>
      </c>
      <c r="E224">
        <f>IF(ROW()&lt;ROW($D$2)+59, NA(), AVERAGE(D224:INDEX($D:$D,ROW()+59)))</f>
        <v>1.1999093622222363</v>
      </c>
      <c r="F224">
        <f>IF(ROW()&lt;ROW($D$2)+59, NA(), _xlfn.STDEV.S(D224:INDEX($D:$D,ROW()+59)))</f>
        <v>1.3215565971271557</v>
      </c>
      <c r="G224">
        <f t="shared" si="34"/>
        <v>-3.8976588507795888E-2</v>
      </c>
      <c r="J224" t="e">
        <f t="shared" si="35"/>
        <v>#N/A</v>
      </c>
      <c r="K224" t="e">
        <f t="shared" si="36"/>
        <v>#N/A</v>
      </c>
      <c r="L224" t="e">
        <f t="shared" si="37"/>
        <v>#N/A</v>
      </c>
      <c r="M224">
        <f t="shared" si="38"/>
        <v>3.8430225564765479</v>
      </c>
      <c r="N224">
        <f t="shared" si="39"/>
        <v>-1.443203832032075</v>
      </c>
      <c r="O224">
        <f t="shared" si="40"/>
        <v>0.84315239778968731</v>
      </c>
      <c r="P224">
        <f t="shared" si="41"/>
        <v>0.30524719675656087</v>
      </c>
      <c r="Q224" cm="1">
        <f t="array" ref="Q224">_xlfn.LET(_xlpm.y, P224:P1222, _xlpm.x, O224:O1222, _xlpm.keep, ISNUMBER(_xlpm.y)*ISNUMBER(_xlpm.x), SLOPE(_xlfn._xlws.FILTER(_xlpm.y, _xlpm.keep), _xlfn._xlws.FILTER(_xlpm.x, _xlpm.keep)))</f>
        <v>-0.13964098060862229</v>
      </c>
      <c r="R224" cm="1">
        <f t="array" ref="R224">_xlfn.LET(_xlpm.y, P224:P1222, _xlpm.x, O224:O1222, _xlpm.keep, ISNUMBER(_xlpm.y)*ISNUMBER(_xlpm.x), INTERCEPT(_xlfn._xlws.FILTER(_xlpm.y, _xlpm.keep), _xlfn._xlws.FILTER(_xlpm.x, _xlpm.keep)))</f>
        <v>0.22626126619863085</v>
      </c>
      <c r="T224">
        <f t="shared" si="42"/>
        <v>-7.1768555973823027E-3</v>
      </c>
      <c r="U224">
        <f t="shared" si="43"/>
        <v>0.31242405235394316</v>
      </c>
    </row>
    <row r="225" spans="1:21" x14ac:dyDescent="0.2">
      <c r="A225" s="10" t="s">
        <v>123</v>
      </c>
      <c r="B225" s="10">
        <v>582.35</v>
      </c>
      <c r="C225" s="10">
        <v>45.47</v>
      </c>
      <c r="D225">
        <f t="shared" si="33"/>
        <v>0.84315239778968731</v>
      </c>
      <c r="E225">
        <f>IF(ROW()&lt;ROW($D$2)+59, NA(), AVERAGE(D225:INDEX($D:$D,ROW()+59)))</f>
        <v>1.2017489967820931</v>
      </c>
      <c r="F225">
        <f>IF(ROW()&lt;ROW($D$2)+59, NA(), _xlfn.STDEV.S(D225:INDEX($D:$D,ROW()+59)))</f>
        <v>1.3457695511294561</v>
      </c>
      <c r="G225">
        <f t="shared" si="34"/>
        <v>-0.26646211358508487</v>
      </c>
      <c r="J225" t="e">
        <f t="shared" si="35"/>
        <v>#N/A</v>
      </c>
      <c r="K225" t="e">
        <f t="shared" si="36"/>
        <v>#N/A</v>
      </c>
      <c r="L225" t="e">
        <f t="shared" si="37"/>
        <v>#N/A</v>
      </c>
      <c r="M225">
        <f t="shared" si="38"/>
        <v>3.8932880990410053</v>
      </c>
      <c r="N225">
        <f t="shared" si="39"/>
        <v>-1.489790105476819</v>
      </c>
      <c r="O225">
        <f t="shared" si="40"/>
        <v>0.91638348714780449</v>
      </c>
      <c r="P225">
        <f t="shared" si="41"/>
        <v>-7.3231089358117174E-2</v>
      </c>
      <c r="Q225" cm="1">
        <f t="array" ref="Q225">_xlfn.LET(_xlpm.y, P225:P1223, _xlpm.x, O225:O1223, _xlpm.keep, ISNUMBER(_xlpm.y)*ISNUMBER(_xlpm.x), SLOPE(_xlfn._xlws.FILTER(_xlpm.y, _xlpm.keep), _xlfn._xlws.FILTER(_xlpm.x, _xlpm.keep)))</f>
        <v>-0.13814081282195242</v>
      </c>
      <c r="R225" cm="1">
        <f t="array" ref="R225">_xlfn.LET(_xlpm.y, P225:P1223, _xlpm.x, O225:O1223, _xlpm.keep, ISNUMBER(_xlpm.y)*ISNUMBER(_xlpm.x), INTERCEPT(_xlfn._xlws.FILTER(_xlpm.y, _xlpm.keep), _xlfn._xlws.FILTER(_xlpm.x, _xlpm.keep)))</f>
        <v>0.21715242205658772</v>
      </c>
      <c r="T225">
        <f t="shared" si="42"/>
        <v>-8.784820401178832E-3</v>
      </c>
      <c r="U225">
        <f t="shared" si="43"/>
        <v>-6.4446268956938335E-2</v>
      </c>
    </row>
    <row r="226" spans="1:21" x14ac:dyDescent="0.2">
      <c r="A226" s="10" t="s">
        <v>124</v>
      </c>
      <c r="B226" s="10">
        <v>582.29999999999995</v>
      </c>
      <c r="C226" s="10">
        <v>45.54</v>
      </c>
      <c r="D226">
        <f t="shared" si="33"/>
        <v>0.91638348714780449</v>
      </c>
      <c r="E226">
        <f>IF(ROW()&lt;ROW($D$2)+59, NA(), AVERAGE(D226:INDEX($D:$D,ROW()+59)))</f>
        <v>1.2150303523003303</v>
      </c>
      <c r="F226">
        <f>IF(ROW()&lt;ROW($D$2)+59, NA(), _xlfn.STDEV.S(D226:INDEX($D:$D,ROW()+59)))</f>
        <v>1.3695343020733786</v>
      </c>
      <c r="G226">
        <f t="shared" si="34"/>
        <v>-0.21806453821594354</v>
      </c>
      <c r="J226" t="e">
        <f t="shared" si="35"/>
        <v>#N/A</v>
      </c>
      <c r="K226" t="e">
        <f t="shared" si="36"/>
        <v>#N/A</v>
      </c>
      <c r="L226" t="e">
        <f t="shared" si="37"/>
        <v>#N/A</v>
      </c>
      <c r="M226">
        <f t="shared" si="38"/>
        <v>3.9540989564470874</v>
      </c>
      <c r="N226">
        <f t="shared" si="39"/>
        <v>-1.5240382518464268</v>
      </c>
      <c r="O226">
        <f t="shared" si="40"/>
        <v>0.72923039079667262</v>
      </c>
      <c r="P226">
        <f t="shared" si="41"/>
        <v>0.18715309635113186</v>
      </c>
      <c r="Q226" cm="1">
        <f t="array" ref="Q226">_xlfn.LET(_xlpm.y, P226:P1224, _xlpm.x, O226:O1224, _xlpm.keep, ISNUMBER(_xlpm.y)*ISNUMBER(_xlpm.x), SLOPE(_xlfn._xlws.FILTER(_xlpm.y, _xlpm.keep), _xlfn._xlws.FILTER(_xlpm.x, _xlpm.keep)))</f>
        <v>-0.1391844550126807</v>
      </c>
      <c r="R226" cm="1">
        <f t="array" ref="R226">_xlfn.LET(_xlpm.y, P226:P1224, _xlpm.x, O226:O1224, _xlpm.keep, ISNUMBER(_xlpm.y)*ISNUMBER(_xlpm.x), INTERCEPT(_xlfn._xlws.FILTER(_xlpm.y, _xlpm.keep), _xlfn._xlws.FILTER(_xlpm.x, _xlpm.keep)))</f>
        <v>0.22473221869188278</v>
      </c>
      <c r="T226">
        <f t="shared" si="42"/>
        <v>-4.6754237707051886E-3</v>
      </c>
      <c r="U226">
        <f t="shared" si="43"/>
        <v>0.19182852012183704</v>
      </c>
    </row>
    <row r="227" spans="1:21" x14ac:dyDescent="0.2">
      <c r="A227" s="10" t="s">
        <v>125</v>
      </c>
      <c r="B227" s="10">
        <v>579.78</v>
      </c>
      <c r="C227" s="10">
        <v>45.19</v>
      </c>
      <c r="D227">
        <f t="shared" si="33"/>
        <v>0.72923039079667262</v>
      </c>
      <c r="E227">
        <f>IF(ROW()&lt;ROW($D$2)+59, NA(), AVERAGE(D227:INDEX($D:$D,ROW()+59)))</f>
        <v>1.2265167701908122</v>
      </c>
      <c r="F227">
        <f>IF(ROW()&lt;ROW($D$2)+59, NA(), _xlfn.STDEV.S(D227:INDEX($D:$D,ROW()+59)))</f>
        <v>1.3953294805985541</v>
      </c>
      <c r="G227">
        <f t="shared" si="34"/>
        <v>-0.35639351587470131</v>
      </c>
      <c r="J227" t="e">
        <f t="shared" si="35"/>
        <v>#N/A</v>
      </c>
      <c r="K227" t="e">
        <f t="shared" si="36"/>
        <v>#N/A</v>
      </c>
      <c r="L227" t="e">
        <f t="shared" si="37"/>
        <v>#N/A</v>
      </c>
      <c r="M227">
        <f t="shared" si="38"/>
        <v>4.0171757313879208</v>
      </c>
      <c r="N227">
        <f t="shared" si="39"/>
        <v>-1.564142191006296</v>
      </c>
      <c r="O227">
        <f t="shared" si="40"/>
        <v>1.4158474770800566</v>
      </c>
      <c r="P227">
        <f t="shared" si="41"/>
        <v>-0.68661708628338403</v>
      </c>
      <c r="Q227" cm="1">
        <f t="array" ref="Q227">_xlfn.LET(_xlpm.y, P227:P1225, _xlpm.x, O227:O1225, _xlpm.keep, ISNUMBER(_xlpm.y)*ISNUMBER(_xlpm.x), SLOPE(_xlfn._xlws.FILTER(_xlpm.y, _xlpm.keep), _xlfn._xlws.FILTER(_xlpm.x, _xlpm.keep)))</f>
        <v>-0.13850168698447649</v>
      </c>
      <c r="R227" cm="1">
        <f t="array" ref="R227">_xlfn.LET(_xlpm.y, P227:P1225, _xlpm.x, O227:O1225, _xlpm.keep, ISNUMBER(_xlpm.y)*ISNUMBER(_xlpm.x), INTERCEPT(_xlfn._xlws.FILTER(_xlpm.y, _xlpm.keep), _xlfn._xlws.FILTER(_xlpm.x, _xlpm.keep)))</f>
        <v>0.22132447451827297</v>
      </c>
      <c r="T227">
        <f t="shared" si="42"/>
        <v>-1.9751754303355257E-2</v>
      </c>
      <c r="U227">
        <f t="shared" si="43"/>
        <v>-0.66686533198002873</v>
      </c>
    </row>
    <row r="228" spans="1:21" x14ac:dyDescent="0.2">
      <c r="A228" s="10" t="s">
        <v>126</v>
      </c>
      <c r="B228" s="10">
        <v>584.32000000000005</v>
      </c>
      <c r="C228" s="10">
        <v>46.17</v>
      </c>
      <c r="D228">
        <f t="shared" si="33"/>
        <v>1.4158474770800566</v>
      </c>
      <c r="E228">
        <f>IF(ROW()&lt;ROW($D$2)+59, NA(), AVERAGE(D228:INDEX($D:$D,ROW()+59)))</f>
        <v>1.2464082253665776</v>
      </c>
      <c r="F228">
        <f>IF(ROW()&lt;ROW($D$2)+59, NA(), _xlfn.STDEV.S(D228:INDEX($D:$D,ROW()+59)))</f>
        <v>1.4203348122424868</v>
      </c>
      <c r="G228">
        <f t="shared" si="34"/>
        <v>0.11929528886640535</v>
      </c>
      <c r="J228" t="e">
        <f t="shared" si="35"/>
        <v>#N/A</v>
      </c>
      <c r="K228" t="e">
        <f t="shared" si="36"/>
        <v>#N/A</v>
      </c>
      <c r="L228" t="e">
        <f t="shared" si="37"/>
        <v>#N/A</v>
      </c>
      <c r="M228">
        <f t="shared" si="38"/>
        <v>4.0870778498515516</v>
      </c>
      <c r="N228">
        <f t="shared" si="39"/>
        <v>-1.594261399118396</v>
      </c>
      <c r="O228">
        <f t="shared" si="40"/>
        <v>1.9121547482291206</v>
      </c>
      <c r="P228">
        <f t="shared" si="41"/>
        <v>-0.49630727114906392</v>
      </c>
      <c r="Q228" cm="1">
        <f t="array" ref="Q228">_xlfn.LET(_xlpm.y, P228:P1226, _xlpm.x, O228:O1226, _xlpm.keep, ISNUMBER(_xlpm.y)*ISNUMBER(_xlpm.x), SLOPE(_xlfn._xlws.FILTER(_xlpm.y, _xlpm.keep), _xlfn._xlws.FILTER(_xlpm.x, _xlpm.keep)))</f>
        <v>-0.13590509665824974</v>
      </c>
      <c r="R228" cm="1">
        <f t="array" ref="R228">_xlfn.LET(_xlpm.y, P228:P1226, _xlpm.x, O228:O1226, _xlpm.keep, ISNUMBER(_xlpm.y)*ISNUMBER(_xlpm.x), INTERCEPT(_xlfn._xlws.FILTER(_xlpm.y, _xlpm.keep), _xlfn._xlws.FILTER(_xlpm.x, _xlpm.keep)))</f>
        <v>0.24776657385422485</v>
      </c>
      <c r="T228">
        <f t="shared" si="42"/>
        <v>-3.064937484773049E-2</v>
      </c>
      <c r="U228">
        <f t="shared" si="43"/>
        <v>-0.46565789630133342</v>
      </c>
    </row>
    <row r="229" spans="1:21" x14ac:dyDescent="0.2">
      <c r="A229" s="9">
        <v>45606</v>
      </c>
      <c r="B229" s="10">
        <v>579.58000000000004</v>
      </c>
      <c r="C229" s="10">
        <v>46.36</v>
      </c>
      <c r="D229">
        <f t="shared" si="33"/>
        <v>1.9121547482291206</v>
      </c>
      <c r="E229">
        <f>IF(ROW()&lt;ROW($D$2)+59, NA(), AVERAGE(D229:INDEX($D:$D,ROW()+59)))</f>
        <v>1.2393482565451828</v>
      </c>
      <c r="F229">
        <f>IF(ROW()&lt;ROW($D$2)+59, NA(), _xlfn.STDEV.S(D229:INDEX($D:$D,ROW()+59)))</f>
        <v>1.4504349811870405</v>
      </c>
      <c r="G229">
        <f t="shared" si="34"/>
        <v>0.4638653234447716</v>
      </c>
      <c r="J229" t="e">
        <f t="shared" si="35"/>
        <v>#N/A</v>
      </c>
      <c r="K229" t="e">
        <f t="shared" si="36"/>
        <v>#N/A</v>
      </c>
      <c r="L229" t="e">
        <f t="shared" si="37"/>
        <v>#N/A</v>
      </c>
      <c r="M229">
        <f t="shared" si="38"/>
        <v>4.140218218919264</v>
      </c>
      <c r="N229">
        <f t="shared" si="39"/>
        <v>-1.6615217058288982</v>
      </c>
      <c r="O229">
        <f t="shared" si="40"/>
        <v>1.8050999139388892</v>
      </c>
      <c r="P229">
        <f t="shared" si="41"/>
        <v>0.10705483429023133</v>
      </c>
      <c r="Q229" cm="1">
        <f t="array" ref="Q229">_xlfn.LET(_xlpm.y, P229:P1227, _xlpm.x, O229:O1227, _xlpm.keep, ISNUMBER(_xlpm.y)*ISNUMBER(_xlpm.x), SLOPE(_xlfn._xlws.FILTER(_xlpm.y, _xlpm.keep), _xlfn._xlws.FILTER(_xlpm.x, _xlpm.keep)))</f>
        <v>-0.12881035722402726</v>
      </c>
      <c r="R229" cm="1">
        <f t="array" ref="R229">_xlfn.LET(_xlpm.y, P229:P1227, _xlpm.x, O229:O1227, _xlpm.keep, ISNUMBER(_xlpm.y)*ISNUMBER(_xlpm.x), INTERCEPT(_xlfn._xlws.FILTER(_xlpm.y, _xlpm.keep), _xlfn._xlws.FILTER(_xlpm.x, _xlpm.keep)))</f>
        <v>0.26023353203046717</v>
      </c>
      <c r="T229">
        <f t="shared" si="42"/>
        <v>-2.8298728324186985E-2</v>
      </c>
      <c r="U229">
        <f t="shared" si="43"/>
        <v>0.1353535626144183</v>
      </c>
    </row>
    <row r="230" spans="1:21" x14ac:dyDescent="0.2">
      <c r="A230" s="9">
        <v>45575</v>
      </c>
      <c r="B230" s="10">
        <v>576.13</v>
      </c>
      <c r="C230" s="10">
        <v>46.03</v>
      </c>
      <c r="D230">
        <f t="shared" si="33"/>
        <v>1.8050999139388892</v>
      </c>
      <c r="E230">
        <f>IF(ROW()&lt;ROW($D$2)+59, NA(), AVERAGE(D230:INDEX($D:$D,ROW()+59)))</f>
        <v>1.2100958003850115</v>
      </c>
      <c r="F230">
        <f>IF(ROW()&lt;ROW($D$2)+59, NA(), _xlfn.STDEV.S(D230:INDEX($D:$D,ROW()+59)))</f>
        <v>1.4757766488333561</v>
      </c>
      <c r="G230">
        <f t="shared" si="34"/>
        <v>0.40318032815077104</v>
      </c>
      <c r="J230" t="e">
        <f t="shared" si="35"/>
        <v>#N/A</v>
      </c>
      <c r="K230" t="e">
        <f t="shared" si="36"/>
        <v>#N/A</v>
      </c>
      <c r="L230" t="e">
        <f t="shared" si="37"/>
        <v>#N/A</v>
      </c>
      <c r="M230">
        <f t="shared" si="38"/>
        <v>4.1616490980517238</v>
      </c>
      <c r="N230">
        <f t="shared" si="39"/>
        <v>-1.7414574972817007</v>
      </c>
      <c r="O230">
        <f t="shared" si="40"/>
        <v>1.6498319089050142</v>
      </c>
      <c r="P230">
        <f t="shared" si="41"/>
        <v>0.15526800503387506</v>
      </c>
      <c r="Q230" cm="1">
        <f t="array" ref="Q230">_xlfn.LET(_xlpm.y, P230:P1228, _xlpm.x, O230:O1228, _xlpm.keep, ISNUMBER(_xlpm.y)*ISNUMBER(_xlpm.x), SLOPE(_xlfn._xlws.FILTER(_xlpm.y, _xlpm.keep), _xlfn._xlws.FILTER(_xlpm.x, _xlpm.keep)))</f>
        <v>-0.12984837319523901</v>
      </c>
      <c r="R230" cm="1">
        <f t="array" ref="R230">_xlfn.LET(_xlpm.y, P230:P1228, _xlpm.x, O230:O1228, _xlpm.keep, ISNUMBER(_xlpm.y)*ISNUMBER(_xlpm.x), INTERCEPT(_xlfn._xlws.FILTER(_xlpm.y, _xlpm.keep), _xlfn._xlws.FILTER(_xlpm.x, _xlpm.keep)))</f>
        <v>0.25785533576286762</v>
      </c>
      <c r="T230">
        <f t="shared" si="42"/>
        <v>-2.488944560780882E-2</v>
      </c>
      <c r="U230">
        <f t="shared" si="43"/>
        <v>0.18015745064168387</v>
      </c>
    </row>
    <row r="231" spans="1:21" x14ac:dyDescent="0.2">
      <c r="A231" s="9">
        <v>45545</v>
      </c>
      <c r="B231" s="10">
        <v>577.14</v>
      </c>
      <c r="C231" s="10">
        <v>45.94</v>
      </c>
      <c r="D231">
        <f t="shared" si="33"/>
        <v>1.6498319089050142</v>
      </c>
      <c r="E231">
        <f>IF(ROW()&lt;ROW($D$2)+59, NA(), AVERAGE(D231:INDEX($D:$D,ROW()+59)))</f>
        <v>1.1830501588598352</v>
      </c>
      <c r="F231">
        <f>IF(ROW()&lt;ROW($D$2)+59, NA(), _xlfn.STDEV.S(D231:INDEX($D:$D,ROW()+59)))</f>
        <v>1.5046601517288216</v>
      </c>
      <c r="G231">
        <f t="shared" si="34"/>
        <v>0.31022403930140435</v>
      </c>
      <c r="J231" t="e">
        <f t="shared" si="35"/>
        <v>#N/A</v>
      </c>
      <c r="K231" t="e">
        <f t="shared" si="36"/>
        <v>#N/A</v>
      </c>
      <c r="L231" t="e">
        <f t="shared" si="37"/>
        <v>#N/A</v>
      </c>
      <c r="M231">
        <f t="shared" si="38"/>
        <v>4.1923704623174789</v>
      </c>
      <c r="N231">
        <f t="shared" si="39"/>
        <v>-1.826270144597808</v>
      </c>
      <c r="O231">
        <f t="shared" si="40"/>
        <v>2.1563804039391528</v>
      </c>
      <c r="P231">
        <f t="shared" si="41"/>
        <v>-0.50654849503413857</v>
      </c>
      <c r="Q231" cm="1">
        <f t="array" ref="Q231">_xlfn.LET(_xlpm.y, P231:P1229, _xlpm.x, O231:O1229, _xlpm.keep, ISNUMBER(_xlpm.y)*ISNUMBER(_xlpm.x), SLOPE(_xlfn._xlws.FILTER(_xlpm.y, _xlpm.keep), _xlfn._xlws.FILTER(_xlpm.x, _xlpm.keep)))</f>
        <v>-0.13100218132621549</v>
      </c>
      <c r="R231" cm="1">
        <f t="array" ref="R231">_xlfn.LET(_xlpm.y, P231:P1229, _xlpm.x, O231:O1229, _xlpm.keep, ISNUMBER(_xlpm.y)*ISNUMBER(_xlpm.x), INTERCEPT(_xlfn._xlws.FILTER(_xlpm.y, _xlpm.keep), _xlfn._xlws.FILTER(_xlpm.x, _xlpm.keep)))</f>
        <v>0.25387848030948873</v>
      </c>
      <c r="T231">
        <f t="shared" si="42"/>
        <v>-3.6011936868970341E-2</v>
      </c>
      <c r="U231">
        <f t="shared" si="43"/>
        <v>-0.47053655816516821</v>
      </c>
    </row>
    <row r="232" spans="1:21" x14ac:dyDescent="0.2">
      <c r="A232" s="9">
        <v>45514</v>
      </c>
      <c r="B232" s="10">
        <v>573.16999999999996</v>
      </c>
      <c r="C232" s="10">
        <v>46.19</v>
      </c>
      <c r="D232">
        <f t="shared" si="33"/>
        <v>2.1563804039391528</v>
      </c>
      <c r="E232">
        <f>IF(ROW()&lt;ROW($D$2)+59, NA(), AVERAGE(D232:INDEX($D:$D,ROW()+59)))</f>
        <v>1.1608224564767315</v>
      </c>
      <c r="F232">
        <f>IF(ROW()&lt;ROW($D$2)+59, NA(), _xlfn.STDEV.S(D232:INDEX($D:$D,ROW()+59)))</f>
        <v>1.538112234660064</v>
      </c>
      <c r="G232">
        <f t="shared" si="34"/>
        <v>0.64725962451137264</v>
      </c>
      <c r="J232" t="e">
        <f t="shared" si="35"/>
        <v>#N/A</v>
      </c>
      <c r="K232" t="e">
        <f t="shared" si="36"/>
        <v>#N/A</v>
      </c>
      <c r="L232" t="e">
        <f t="shared" si="37"/>
        <v>#N/A</v>
      </c>
      <c r="M232">
        <f t="shared" si="38"/>
        <v>4.237046925796859</v>
      </c>
      <c r="N232">
        <f t="shared" si="39"/>
        <v>-1.9154020128433964</v>
      </c>
      <c r="O232">
        <f t="shared" si="40"/>
        <v>3.673399401000438</v>
      </c>
      <c r="P232">
        <f t="shared" si="41"/>
        <v>-1.5170189970612853</v>
      </c>
      <c r="Q232" cm="1">
        <f t="array" ref="Q232">_xlfn.LET(_xlpm.y, P232:P1230, _xlpm.x, O232:O1230, _xlpm.keep, ISNUMBER(_xlpm.y)*ISNUMBER(_xlpm.x), SLOPE(_xlfn._xlws.FILTER(_xlpm.y, _xlpm.keep), _xlfn._xlws.FILTER(_xlpm.x, _xlpm.keep)))</f>
        <v>-0.12020578819819586</v>
      </c>
      <c r="R232" cm="1">
        <f t="array" ref="R232">_xlfn.LET(_xlpm.y, P232:P1230, _xlpm.x, O232:O1230, _xlpm.keep, ISNUMBER(_xlpm.y)*ISNUMBER(_xlpm.x), INTERCEPT(_xlfn._xlws.FILTER(_xlpm.y, _xlpm.keep), _xlfn._xlws.FILTER(_xlpm.x, _xlpm.keep)))</f>
        <v>0.26578002839958353</v>
      </c>
      <c r="T232">
        <f t="shared" si="42"/>
        <v>-6.9321739786641662E-2</v>
      </c>
      <c r="U232">
        <f t="shared" si="43"/>
        <v>-1.4476972572746436</v>
      </c>
    </row>
    <row r="233" spans="1:21" x14ac:dyDescent="0.2">
      <c r="A233" s="9">
        <v>45483</v>
      </c>
      <c r="B233" s="10">
        <v>567.79999999999995</v>
      </c>
      <c r="C233" s="10">
        <v>47.36</v>
      </c>
      <c r="D233">
        <f t="shared" si="33"/>
        <v>3.673399401000438</v>
      </c>
      <c r="E233">
        <f>IF(ROW()&lt;ROW($D$2)+59, NA(), AVERAGE(D233:INDEX($D:$D,ROW()+59)))</f>
        <v>1.1110445591036104</v>
      </c>
      <c r="F233">
        <f>IF(ROW()&lt;ROW($D$2)+59, NA(), _xlfn.STDEV.S(D233:INDEX($D:$D,ROW()+59)))</f>
        <v>1.5606188468904882</v>
      </c>
      <c r="G233">
        <f t="shared" si="34"/>
        <v>1.6418838251263497</v>
      </c>
      <c r="J233" t="e">
        <f t="shared" si="35"/>
        <v>#N/A</v>
      </c>
      <c r="K233" t="e">
        <f t="shared" si="36"/>
        <v>#N/A</v>
      </c>
      <c r="L233" t="e">
        <f t="shared" si="37"/>
        <v>#N/A</v>
      </c>
      <c r="M233">
        <f t="shared" si="38"/>
        <v>4.2322822528845867</v>
      </c>
      <c r="N233">
        <f t="shared" si="39"/>
        <v>-2.0101931346773663</v>
      </c>
      <c r="O233">
        <f t="shared" si="40"/>
        <v>2.9486585434999739</v>
      </c>
      <c r="P233">
        <f t="shared" si="41"/>
        <v>0.72474085750046413</v>
      </c>
      <c r="Q233" cm="1">
        <f t="array" ref="Q233">_xlfn.LET(_xlpm.y, P233:P1231, _xlpm.x, O233:O1231, _xlpm.keep, ISNUMBER(_xlpm.y)*ISNUMBER(_xlpm.x), SLOPE(_xlfn._xlws.FILTER(_xlpm.y, _xlpm.keep), _xlfn._xlws.FILTER(_xlpm.x, _xlpm.keep)))</f>
        <v>-2.8304242298210651E-2</v>
      </c>
      <c r="R233" cm="1">
        <f t="array" ref="R233">_xlfn.LET(_xlpm.y, P233:P1231, _xlpm.x, O233:O1231, _xlpm.keep, ISNUMBER(_xlpm.y)*ISNUMBER(_xlpm.x), INTERCEPT(_xlfn._xlws.FILTER(_xlpm.y, _xlpm.keep), _xlfn._xlws.FILTER(_xlpm.x, _xlpm.keep)))</f>
        <v>0.24665855407585011</v>
      </c>
      <c r="T233">
        <f t="shared" si="42"/>
        <v>-5.3408310108773678E-2</v>
      </c>
      <c r="U233">
        <f t="shared" si="43"/>
        <v>0.7781491676092378</v>
      </c>
    </row>
    <row r="234" spans="1:21" x14ac:dyDescent="0.2">
      <c r="A234" s="9">
        <v>45392</v>
      </c>
      <c r="B234" s="10">
        <v>572.98</v>
      </c>
      <c r="C234" s="10">
        <v>46.97</v>
      </c>
      <c r="D234">
        <f t="shared" si="33"/>
        <v>2.9486585434999739</v>
      </c>
      <c r="E234">
        <f>IF(ROW()&lt;ROW($D$2)+59, NA(), AVERAGE(D234:INDEX($D:$D,ROW()+59)))</f>
        <v>0.97618377795114575</v>
      </c>
      <c r="F234">
        <f>IF(ROW()&lt;ROW($D$2)+59, NA(), _xlfn.STDEV.S(D234:INDEX($D:$D,ROW()+59)))</f>
        <v>1.4788108775628181</v>
      </c>
      <c r="G234">
        <f t="shared" si="34"/>
        <v>1.333824896392162</v>
      </c>
      <c r="J234" t="e">
        <f t="shared" si="35"/>
        <v>#N/A</v>
      </c>
      <c r="K234" t="e">
        <f t="shared" si="36"/>
        <v>#N/A</v>
      </c>
      <c r="L234" t="e">
        <f t="shared" si="37"/>
        <v>#N/A</v>
      </c>
      <c r="M234">
        <f t="shared" si="38"/>
        <v>3.9338055330767823</v>
      </c>
      <c r="N234">
        <f t="shared" si="39"/>
        <v>-1.9814379771744906</v>
      </c>
      <c r="O234">
        <f t="shared" si="40"/>
        <v>2.8521069652571853</v>
      </c>
      <c r="P234">
        <f t="shared" si="41"/>
        <v>9.6551578242788594E-2</v>
      </c>
      <c r="Q234" cm="1">
        <f t="array" ref="Q234">_xlfn.LET(_xlpm.y, P234:P1232, _xlpm.x, O234:O1232, _xlpm.keep, ISNUMBER(_xlpm.y)*ISNUMBER(_xlpm.x), SLOPE(_xlfn._xlws.FILTER(_xlpm.y, _xlpm.keep), _xlfn._xlws.FILTER(_xlpm.x, _xlpm.keep)))</f>
        <v>-6.1465311645600366E-2</v>
      </c>
      <c r="R234" cm="1">
        <f t="array" ref="R234">_xlfn.LET(_xlpm.y, P234:P1232, _xlpm.x, O234:O1232, _xlpm.keep, ISNUMBER(_xlpm.y)*ISNUMBER(_xlpm.x), INTERCEPT(_xlfn._xlws.FILTER(_xlpm.y, _xlpm.keep), _xlfn._xlws.FILTER(_xlpm.x, _xlpm.keep)))</f>
        <v>0.24419922860001453</v>
      </c>
      <c r="T234">
        <f t="shared" si="42"/>
        <v>-5.1288287848744264E-2</v>
      </c>
      <c r="U234">
        <f t="shared" si="43"/>
        <v>0.14783986609153285</v>
      </c>
    </row>
    <row r="235" spans="1:21" x14ac:dyDescent="0.2">
      <c r="A235" s="9">
        <v>45361</v>
      </c>
      <c r="B235" s="10">
        <v>567.82000000000005</v>
      </c>
      <c r="C235" s="10">
        <v>46.54</v>
      </c>
      <c r="D235">
        <f t="shared" si="33"/>
        <v>2.8521069652571853</v>
      </c>
      <c r="E235">
        <f>IF(ROW()&lt;ROW($D$2)+59, NA(), AVERAGE(D235:INDEX($D:$D,ROW()+59)))</f>
        <v>0.86660184653176642</v>
      </c>
      <c r="F235">
        <f>IF(ROW()&lt;ROW($D$2)+59, NA(), _xlfn.STDEV.S(D235:INDEX($D:$D,ROW()+59)))</f>
        <v>1.4401197808343069</v>
      </c>
      <c r="G235">
        <f t="shared" si="34"/>
        <v>1.3787083165923553</v>
      </c>
      <c r="J235" t="e">
        <f t="shared" si="35"/>
        <v>#N/A</v>
      </c>
      <c r="K235" t="e">
        <f t="shared" si="36"/>
        <v>#N/A</v>
      </c>
      <c r="L235" t="e">
        <f t="shared" si="37"/>
        <v>#N/A</v>
      </c>
      <c r="M235">
        <f t="shared" si="38"/>
        <v>3.74684140820038</v>
      </c>
      <c r="N235">
        <f t="shared" si="39"/>
        <v>-2.0136377151368476</v>
      </c>
      <c r="O235">
        <f t="shared" si="40"/>
        <v>3.3449003066084515</v>
      </c>
      <c r="P235">
        <f t="shared" si="41"/>
        <v>-0.49279334135126618</v>
      </c>
      <c r="Q235" cm="1">
        <f t="array" ref="Q235">_xlfn.LET(_xlpm.y, P235:P1233, _xlpm.x, O235:O1233, _xlpm.keep, ISNUMBER(_xlpm.y)*ISNUMBER(_xlpm.x), SLOPE(_xlfn._xlws.FILTER(_xlpm.y, _xlpm.keep), _xlfn._xlws.FILTER(_xlpm.x, _xlpm.keep)))</f>
        <v>-6.3335964468291608E-2</v>
      </c>
      <c r="R235" cm="1">
        <f t="array" ref="R235">_xlfn.LET(_xlpm.y, P235:P1233, _xlpm.x, O235:O1233, _xlpm.keep, ISNUMBER(_xlpm.y)*ISNUMBER(_xlpm.x), INTERCEPT(_xlfn._xlws.FILTER(_xlpm.y, _xlpm.keep), _xlfn._xlws.FILTER(_xlpm.x, _xlpm.keep)))</f>
        <v>0.24397491721016062</v>
      </c>
      <c r="T235">
        <f t="shared" si="42"/>
        <v>-6.2108751607833419E-2</v>
      </c>
      <c r="U235">
        <f t="shared" si="43"/>
        <v>-0.43068458974343277</v>
      </c>
    </row>
    <row r="236" spans="1:21" x14ac:dyDescent="0.2">
      <c r="A236" s="9">
        <v>45332</v>
      </c>
      <c r="B236" s="10">
        <v>568.86</v>
      </c>
      <c r="C236" s="10">
        <v>47.1</v>
      </c>
      <c r="D236">
        <f t="shared" si="33"/>
        <v>3.3449003066084515</v>
      </c>
      <c r="E236">
        <f>IF(ROW()&lt;ROW($D$2)+59, NA(), AVERAGE(D236:INDEX($D:$D,ROW()+59)))</f>
        <v>0.74980742778321241</v>
      </c>
      <c r="F236">
        <f>IF(ROW()&lt;ROW($D$2)+59, NA(), _xlfn.STDEV.S(D236:INDEX($D:$D,ROW()+59)))</f>
        <v>1.3938018649723323</v>
      </c>
      <c r="G236">
        <f t="shared" si="34"/>
        <v>1.8618807622823441</v>
      </c>
      <c r="J236" t="e">
        <f t="shared" si="35"/>
        <v>#N/A</v>
      </c>
      <c r="K236" t="e">
        <f t="shared" si="36"/>
        <v>#N/A</v>
      </c>
      <c r="L236" t="e">
        <f t="shared" si="37"/>
        <v>#N/A</v>
      </c>
      <c r="M236">
        <f t="shared" si="38"/>
        <v>3.5374111577278771</v>
      </c>
      <c r="N236">
        <f t="shared" si="39"/>
        <v>-2.037796302161452</v>
      </c>
      <c r="O236">
        <f t="shared" si="40"/>
        <v>2.4504095355273847</v>
      </c>
      <c r="P236">
        <f t="shared" si="41"/>
        <v>0.89449077108106678</v>
      </c>
      <c r="Q236" cm="1">
        <f t="array" ref="Q236">_xlfn.LET(_xlpm.y, P236:P1234, _xlpm.x, O236:O1234, _xlpm.keep, ISNUMBER(_xlpm.y)*ISNUMBER(_xlpm.x), SLOPE(_xlfn._xlws.FILTER(_xlpm.y, _xlpm.keep), _xlfn._xlws.FILTER(_xlpm.x, _xlpm.keep)))</f>
        <v>-2.8473415927504878E-3</v>
      </c>
      <c r="R236" cm="1">
        <f t="array" ref="R236">_xlfn.LET(_xlpm.y, P236:P1234, _xlpm.x, O236:O1234, _xlpm.keep, ISNUMBER(_xlpm.y)*ISNUMBER(_xlpm.x), INTERCEPT(_xlfn._xlws.FILTER(_xlpm.y, _xlpm.keep), _xlfn._xlws.FILTER(_xlpm.x, _xlpm.keep)))</f>
        <v>0.24123818386084975</v>
      </c>
      <c r="T236">
        <f t="shared" si="42"/>
        <v>-4.2468054059480634E-2</v>
      </c>
      <c r="U236">
        <f t="shared" si="43"/>
        <v>0.9369588251405474</v>
      </c>
    </row>
    <row r="237" spans="1:21" x14ac:dyDescent="0.2">
      <c r="A237" s="9">
        <v>45301</v>
      </c>
      <c r="B237" s="10">
        <v>568.62</v>
      </c>
      <c r="C237" s="10">
        <v>46.19</v>
      </c>
      <c r="D237">
        <f t="shared" si="33"/>
        <v>2.4504095355273847</v>
      </c>
      <c r="E237">
        <f>IF(ROW()&lt;ROW($D$2)+59, NA(), AVERAGE(D237:INDEX($D:$D,ROW()+59)))</f>
        <v>0.58761412285663495</v>
      </c>
      <c r="F237">
        <f>IF(ROW()&lt;ROW($D$2)+59, NA(), _xlfn.STDEV.S(D237:INDEX($D:$D,ROW()+59)))</f>
        <v>1.2629997223665064</v>
      </c>
      <c r="G237">
        <f t="shared" si="34"/>
        <v>1.4748977214186516</v>
      </c>
      <c r="J237" t="e">
        <f t="shared" si="35"/>
        <v>#N/A</v>
      </c>
      <c r="K237" t="e">
        <f t="shared" si="36"/>
        <v>#N/A</v>
      </c>
      <c r="L237" t="e">
        <f t="shared" si="37"/>
        <v>#N/A</v>
      </c>
      <c r="M237">
        <f t="shared" si="38"/>
        <v>3.1136135675896477</v>
      </c>
      <c r="N237">
        <f t="shared" si="39"/>
        <v>-1.9383853218763778</v>
      </c>
      <c r="O237">
        <f t="shared" si="40"/>
        <v>1.7882535495134206</v>
      </c>
      <c r="P237">
        <f t="shared" si="41"/>
        <v>0.66215598601396408</v>
      </c>
      <c r="Q237" cm="1">
        <f t="array" ref="Q237">_xlfn.LET(_xlpm.y, P237:P1235, _xlpm.x, O237:O1235, _xlpm.keep, ISNUMBER(_xlpm.y)*ISNUMBER(_xlpm.x), SLOPE(_xlfn._xlws.FILTER(_xlpm.y, _xlpm.keep), _xlfn._xlws.FILTER(_xlpm.x, _xlpm.keep)))</f>
        <v>-6.7707053317022273E-2</v>
      </c>
      <c r="R237" cm="1">
        <f t="array" ref="R237">_xlfn.LET(_xlpm.y, P237:P1235, _xlpm.x, O237:O1235, _xlpm.keep, ISNUMBER(_xlpm.y)*ISNUMBER(_xlpm.x), INTERCEPT(_xlfn._xlws.FILTER(_xlpm.y, _xlpm.keep), _xlfn._xlws.FILTER(_xlpm.x, _xlpm.keep)))</f>
        <v>0.22728065889596744</v>
      </c>
      <c r="T237">
        <f t="shared" si="42"/>
        <v>-2.7928825850995369E-2</v>
      </c>
      <c r="U237">
        <f t="shared" si="43"/>
        <v>0.6900848118649594</v>
      </c>
    </row>
    <row r="238" spans="1:21" x14ac:dyDescent="0.2">
      <c r="A238" s="10" t="s">
        <v>127</v>
      </c>
      <c r="B238" s="10">
        <v>573.76</v>
      </c>
      <c r="C238" s="10">
        <v>45.86</v>
      </c>
      <c r="D238">
        <f t="shared" si="33"/>
        <v>1.7882535495134206</v>
      </c>
      <c r="E238">
        <f>IF(ROW()&lt;ROW($D$2)+59, NA(), AVERAGE(D238:INDEX($D:$D,ROW()+59)))</f>
        <v>0.46342776201191832</v>
      </c>
      <c r="F238">
        <f>IF(ROW()&lt;ROW($D$2)+59, NA(), _xlfn.STDEV.S(D238:INDEX($D:$D,ROW()+59)))</f>
        <v>1.2019681463482859</v>
      </c>
      <c r="G238">
        <f t="shared" si="34"/>
        <v>1.102213724653579</v>
      </c>
      <c r="J238" t="e">
        <f t="shared" si="35"/>
        <v>#N/A</v>
      </c>
      <c r="K238" t="e">
        <f t="shared" si="36"/>
        <v>#N/A</v>
      </c>
      <c r="L238" t="e">
        <f t="shared" si="37"/>
        <v>#N/A</v>
      </c>
      <c r="M238">
        <f t="shared" si="38"/>
        <v>2.86736405470849</v>
      </c>
      <c r="N238">
        <f t="shared" si="39"/>
        <v>-1.9405085306846535</v>
      </c>
      <c r="O238">
        <f t="shared" si="40"/>
        <v>2.6862374421149724</v>
      </c>
      <c r="P238">
        <f t="shared" si="41"/>
        <v>-0.89798389260155176</v>
      </c>
      <c r="Q238" cm="1">
        <f t="array" ref="Q238">_xlfn.LET(_xlpm.y, P238:P1236, _xlpm.x, O238:O1236, _xlpm.keep, ISNUMBER(_xlpm.y)*ISNUMBER(_xlpm.x), SLOPE(_xlfn._xlws.FILTER(_xlpm.y, _xlpm.keep), _xlfn._xlws.FILTER(_xlpm.x, _xlpm.keep)))</f>
        <v>-0.1107227240186482</v>
      </c>
      <c r="R238" cm="1">
        <f t="array" ref="R238">_xlfn.LET(_xlpm.y, P238:P1236, _xlpm.x, O238:O1236, _xlpm.keep, ISNUMBER(_xlpm.y)*ISNUMBER(_xlpm.x), INTERCEPT(_xlfn._xlws.FILTER(_xlpm.y, _xlpm.keep), _xlfn._xlws.FILTER(_xlpm.x, _xlpm.keep)))</f>
        <v>0.2034338166612748</v>
      </c>
      <c r="T238">
        <f t="shared" si="42"/>
        <v>-4.7646223288828921E-2</v>
      </c>
      <c r="U238">
        <f t="shared" si="43"/>
        <v>-0.85033766931272281</v>
      </c>
    </row>
    <row r="239" spans="1:21" x14ac:dyDescent="0.2">
      <c r="A239" s="10" t="s">
        <v>128</v>
      </c>
      <c r="B239" s="10">
        <v>571.47</v>
      </c>
      <c r="C239" s="10">
        <v>46.61</v>
      </c>
      <c r="D239">
        <f t="shared" si="33"/>
        <v>2.6862374421149724</v>
      </c>
      <c r="E239">
        <f>IF(ROW()&lt;ROW($D$2)+59, NA(), AVERAGE(D239:INDEX($D:$D,ROW()+59)))</f>
        <v>0.36879734861895386</v>
      </c>
      <c r="F239">
        <f>IF(ROW()&lt;ROW($D$2)+59, NA(), _xlfn.STDEV.S(D239:INDEX($D:$D,ROW()+59)))</f>
        <v>1.1879410684855338</v>
      </c>
      <c r="G239">
        <f t="shared" si="34"/>
        <v>1.9508039203076335</v>
      </c>
      <c r="J239" t="e">
        <f t="shared" si="35"/>
        <v>#N/A</v>
      </c>
      <c r="K239" t="e">
        <f t="shared" si="36"/>
        <v>#N/A</v>
      </c>
      <c r="L239" t="e">
        <f t="shared" si="37"/>
        <v>#N/A</v>
      </c>
      <c r="M239">
        <f t="shared" si="38"/>
        <v>2.7446794855900216</v>
      </c>
      <c r="N239">
        <f t="shared" si="39"/>
        <v>-2.0070847883521137</v>
      </c>
      <c r="O239">
        <f t="shared" si="40"/>
        <v>2.7226013587703122</v>
      </c>
      <c r="P239">
        <f t="shared" si="41"/>
        <v>-3.6363916655339779E-2</v>
      </c>
      <c r="Q239" cm="1">
        <f t="array" ref="Q239">_xlfn.LET(_xlpm.y, P239:P1237, _xlpm.x, O239:O1237, _xlpm.keep, ISNUMBER(_xlpm.y)*ISNUMBER(_xlpm.x), SLOPE(_xlfn._xlws.FILTER(_xlpm.y, _xlpm.keep), _xlfn._xlws.FILTER(_xlpm.x, _xlpm.keep)))</f>
        <v>4.9006713611357645E-2</v>
      </c>
      <c r="R239" cm="1">
        <f t="array" ref="R239">_xlfn.LET(_xlpm.y, P239:P1237, _xlpm.x, O239:O1237, _xlpm.keep, ISNUMBER(_xlpm.y)*ISNUMBER(_xlpm.x), INTERCEPT(_xlfn._xlws.FILTER(_xlpm.y, _xlpm.keep), _xlfn._xlws.FILTER(_xlpm.x, _xlpm.keep)))</f>
        <v>0.23484553011972581</v>
      </c>
      <c r="T239">
        <f t="shared" si="42"/>
        <v>-4.8444680591901879E-2</v>
      </c>
      <c r="U239">
        <f t="shared" si="43"/>
        <v>1.20807639365621E-2</v>
      </c>
    </row>
    <row r="240" spans="1:21" x14ac:dyDescent="0.2">
      <c r="A240" s="10" t="s">
        <v>129</v>
      </c>
      <c r="B240" s="10">
        <v>572.29999999999995</v>
      </c>
      <c r="C240" s="10">
        <v>46.7</v>
      </c>
      <c r="D240">
        <f t="shared" si="33"/>
        <v>2.7226013587703122</v>
      </c>
      <c r="E240">
        <f>IF(ROW()&lt;ROW($D$2)+59, NA(), AVERAGE(D240:INDEX($D:$D,ROW()+59)))</f>
        <v>0.19053272604233704</v>
      </c>
      <c r="F240">
        <f>IF(ROW()&lt;ROW($D$2)+59, NA(), _xlfn.STDEV.S(D240:INDEX($D:$D,ROW()+59)))</f>
        <v>1.0231489626790808</v>
      </c>
      <c r="G240">
        <f t="shared" si="34"/>
        <v>2.4747800418991184</v>
      </c>
      <c r="J240" t="e">
        <f t="shared" si="35"/>
        <v>#N/A</v>
      </c>
      <c r="K240" t="e">
        <f t="shared" si="36"/>
        <v>#N/A</v>
      </c>
      <c r="L240" t="e">
        <f t="shared" si="37"/>
        <v>#N/A</v>
      </c>
      <c r="M240">
        <f t="shared" si="38"/>
        <v>2.2368306514004987</v>
      </c>
      <c r="N240">
        <f t="shared" si="39"/>
        <v>-1.8557651993158246</v>
      </c>
      <c r="O240">
        <f t="shared" si="40"/>
        <v>1.2186465977569938</v>
      </c>
      <c r="P240">
        <f t="shared" si="41"/>
        <v>1.5039547610133184</v>
      </c>
      <c r="Q240" cm="1">
        <f t="array" ref="Q240">_xlfn.LET(_xlpm.y, P240:P1238, _xlpm.x, O240:O1238, _xlpm.keep, ISNUMBER(_xlpm.y)*ISNUMBER(_xlpm.x), SLOPE(_xlfn._xlws.FILTER(_xlpm.y, _xlpm.keep), _xlfn._xlws.FILTER(_xlpm.x, _xlpm.keep)))</f>
        <v>0.24663396427347459</v>
      </c>
      <c r="R240" cm="1">
        <f t="array" ref="R240">_xlfn.LET(_xlpm.y, P240:P1238, _xlpm.x, O240:O1238, _xlpm.keep, ISNUMBER(_xlpm.y)*ISNUMBER(_xlpm.x), INTERCEPT(_xlfn._xlws.FILTER(_xlpm.y, _xlpm.keep), _xlfn._xlws.FILTER(_xlpm.x, _xlpm.keep)))</f>
        <v>0.27261115082882298</v>
      </c>
      <c r="T240">
        <f t="shared" si="42"/>
        <v>-1.5421734416875655E-2</v>
      </c>
      <c r="U240">
        <f t="shared" si="43"/>
        <v>1.519376495430194</v>
      </c>
    </row>
    <row r="241" spans="1:21" x14ac:dyDescent="0.2">
      <c r="A241" s="10" t="s">
        <v>130</v>
      </c>
      <c r="B241" s="10">
        <v>570.04</v>
      </c>
      <c r="C241" s="10">
        <v>45.05</v>
      </c>
      <c r="D241">
        <f t="shared" si="33"/>
        <v>1.2186465977569938</v>
      </c>
      <c r="E241">
        <f>IF(ROW()&lt;ROW($D$2)+59, NA(), AVERAGE(D241:INDEX($D:$D,ROW()+59)))</f>
        <v>-2.04729933516609E-2</v>
      </c>
      <c r="F241">
        <f>IF(ROW()&lt;ROW($D$2)+59, NA(), _xlfn.STDEV.S(D241:INDEX($D:$D,ROW()+59)))</f>
        <v>0.71454709582851961</v>
      </c>
      <c r="G241">
        <f t="shared" si="34"/>
        <v>1.7341328491047769</v>
      </c>
      <c r="J241" t="e">
        <f t="shared" si="35"/>
        <v>#N/A</v>
      </c>
      <c r="K241" t="e">
        <f t="shared" si="36"/>
        <v>#N/A</v>
      </c>
      <c r="L241" t="e">
        <f t="shared" si="37"/>
        <v>#N/A</v>
      </c>
      <c r="M241">
        <f t="shared" si="38"/>
        <v>1.4086211983053782</v>
      </c>
      <c r="N241">
        <f t="shared" si="39"/>
        <v>-1.4495671850087002</v>
      </c>
      <c r="O241">
        <f t="shared" si="40"/>
        <v>1.617223145932563</v>
      </c>
      <c r="P241">
        <f t="shared" si="41"/>
        <v>-0.3985765481755692</v>
      </c>
      <c r="Q241" cm="1">
        <f t="array" ref="Q241">_xlfn.LET(_xlpm.y, P241:P1239, _xlpm.x, O241:O1239, _xlpm.keep, ISNUMBER(_xlpm.y)*ISNUMBER(_xlpm.x), SLOPE(_xlfn._xlws.FILTER(_xlpm.y, _xlpm.keep), _xlfn._xlws.FILTER(_xlpm.x, _xlpm.keep)))</f>
        <v>-7.2597302251768164E-2</v>
      </c>
      <c r="R241" cm="1">
        <f t="array" ref="R241">_xlfn.LET(_xlpm.y, P241:P1239, _xlpm.x, O241:O1239, _xlpm.keep, ISNUMBER(_xlpm.y)*ISNUMBER(_xlpm.x), INTERCEPT(_xlfn._xlws.FILTER(_xlpm.y, _xlpm.keep), _xlfn._xlws.FILTER(_xlpm.x, _xlpm.keep)))</f>
        <v>0.14549828712459462</v>
      </c>
      <c r="T241">
        <f t="shared" si="42"/>
        <v>-2.4173441740945233E-2</v>
      </c>
      <c r="U241">
        <f t="shared" si="43"/>
        <v>-0.37440310643462399</v>
      </c>
    </row>
    <row r="242" spans="1:21" x14ac:dyDescent="0.2">
      <c r="A242" s="10" t="s">
        <v>131</v>
      </c>
      <c r="B242" s="10">
        <v>571.29999999999995</v>
      </c>
      <c r="C242" s="10">
        <v>45.53</v>
      </c>
      <c r="D242">
        <f t="shared" si="33"/>
        <v>1.617223145932563</v>
      </c>
      <c r="E242">
        <f>IF(ROW()&lt;ROW($D$2)+59, NA(), AVERAGE(D242:INDEX($D:$D,ROW()+59)))</f>
        <v>-0.13312022890699315</v>
      </c>
      <c r="F242">
        <f>IF(ROW()&lt;ROW($D$2)+59, NA(), _xlfn.STDEV.S(D242:INDEX($D:$D,ROW()+59)))</f>
        <v>0.62780190475950015</v>
      </c>
      <c r="G242">
        <f t="shared" si="34"/>
        <v>2.7880504368811718</v>
      </c>
      <c r="J242" t="e">
        <f t="shared" si="35"/>
        <v>#N/A</v>
      </c>
      <c r="K242" t="e">
        <f t="shared" si="36"/>
        <v>#N/A</v>
      </c>
      <c r="L242" t="e">
        <f t="shared" si="37"/>
        <v>#N/A</v>
      </c>
      <c r="M242">
        <f t="shared" si="38"/>
        <v>1.1224835806120073</v>
      </c>
      <c r="N242">
        <f t="shared" si="39"/>
        <v>-1.3887240384259933</v>
      </c>
      <c r="O242">
        <f t="shared" si="40"/>
        <v>0.22255665900703292</v>
      </c>
      <c r="P242">
        <f t="shared" si="41"/>
        <v>1.3946664869255301</v>
      </c>
      <c r="Q242" cm="1">
        <f t="array" ref="Q242">_xlfn.LET(_xlpm.y, P242:P1240, _xlpm.x, O242:O1240, _xlpm.keep, ISNUMBER(_xlpm.y)*ISNUMBER(_xlpm.x), SLOPE(_xlfn._xlws.FILTER(_xlpm.y, _xlpm.keep), _xlfn._xlws.FILTER(_xlpm.x, _xlpm.keep)))</f>
        <v>1.3653986291683728</v>
      </c>
      <c r="R242" cm="1">
        <f t="array" ref="R242">_xlfn.LET(_xlpm.y, P242:P1240, _xlpm.x, O242:O1240, _xlpm.keep, ISNUMBER(_xlpm.y)*ISNUMBER(_xlpm.x), INTERCEPT(_xlfn._xlws.FILTER(_xlpm.y, _xlpm.keep), _xlfn._xlws.FILTER(_xlpm.x, _xlpm.keep)))</f>
        <v>0.63129017961995082</v>
      </c>
      <c r="T242">
        <f t="shared" si="42"/>
        <v>6.4498173648164228E-3</v>
      </c>
      <c r="U242">
        <f t="shared" si="43"/>
        <v>1.3882166695607137</v>
      </c>
    </row>
    <row r="243" spans="1:21" x14ac:dyDescent="0.2">
      <c r="A243" s="10" t="s">
        <v>132</v>
      </c>
      <c r="B243" s="10">
        <v>569.66999999999996</v>
      </c>
      <c r="C243" s="10">
        <v>44.03</v>
      </c>
      <c r="D243">
        <f t="shared" si="33"/>
        <v>0.22255665900703292</v>
      </c>
      <c r="E243">
        <f>IF(ROW()&lt;ROW($D$2)+59, NA(), AVERAGE(D243:INDEX($D:$D,ROW()+59)))</f>
        <v>-0.30815456639094874</v>
      </c>
      <c r="F243">
        <f>IF(ROW()&lt;ROW($D$2)+59, NA(), _xlfn.STDEV.S(D243:INDEX($D:$D,ROW()+59)))</f>
        <v>0.25194359892805057</v>
      </c>
      <c r="G243">
        <f t="shared" si="34"/>
        <v>2.1064683828285746</v>
      </c>
      <c r="J243" t="e">
        <f t="shared" si="35"/>
        <v>#N/A</v>
      </c>
      <c r="K243" t="e">
        <f t="shared" si="36"/>
        <v>#N/A</v>
      </c>
      <c r="L243" t="e">
        <f t="shared" si="37"/>
        <v>#N/A</v>
      </c>
      <c r="M243">
        <f t="shared" si="38"/>
        <v>0.19573263146515241</v>
      </c>
      <c r="N243">
        <f t="shared" si="39"/>
        <v>-0.81204176424704988</v>
      </c>
      <c r="O243">
        <f t="shared" si="40"/>
        <v>-2.5680403222580139E-2</v>
      </c>
      <c r="P243">
        <f t="shared" si="41"/>
        <v>0.24823706222961306</v>
      </c>
      <c r="Q243" cm="1">
        <f t="array" ref="Q243">_xlfn.LET(_xlpm.y, P243:P1241, _xlpm.x, O243:O1241, _xlpm.keep, ISNUMBER(_xlpm.y)*ISNUMBER(_xlpm.x), SLOPE(_xlfn._xlws.FILTER(_xlpm.y, _xlpm.keep), _xlfn._xlws.FILTER(_xlpm.x, _xlpm.keep)))</f>
        <v>0.31652570949712744</v>
      </c>
      <c r="R243" cm="1">
        <f t="array" ref="R243">_xlfn.LET(_xlpm.y, P243:P1241, _xlpm.x, O243:O1241, _xlpm.keep, ISNUMBER(_xlpm.y)*ISNUMBER(_xlpm.x), INTERCEPT(_xlfn._xlws.FILTER(_xlpm.y, _xlpm.keep), _xlfn._xlws.FILTER(_xlpm.x, _xlpm.keep)))</f>
        <v>0.19517004622938661</v>
      </c>
      <c r="T243">
        <f t="shared" si="42"/>
        <v>1.1900459469989794E-2</v>
      </c>
      <c r="U243">
        <f t="shared" si="43"/>
        <v>0.23633660275962326</v>
      </c>
    </row>
    <row r="244" spans="1:21" x14ac:dyDescent="0.2">
      <c r="A244" s="10" t="s">
        <v>133</v>
      </c>
      <c r="B244" s="10">
        <v>568.25</v>
      </c>
      <c r="C244" s="10">
        <v>43.69</v>
      </c>
      <c r="D244">
        <f t="shared" si="33"/>
        <v>-2.5680403222580139E-2</v>
      </c>
      <c r="E244">
        <f>IF(ROW()&lt;ROW($D$2)+59, NA(), AVERAGE(D244:INDEX($D:$D,ROW()+59)))</f>
        <v>-0.36712248032405781</v>
      </c>
      <c r="F244">
        <f>IF(ROW()&lt;ROW($D$2)+59, NA(), _xlfn.STDEV.S(D244:INDEX($D:$D,ROW()+59)))</f>
        <v>0.17969796004036015</v>
      </c>
      <c r="G244">
        <f t="shared" si="34"/>
        <v>1.9000887768831087</v>
      </c>
      <c r="J244" t="e">
        <f t="shared" si="35"/>
        <v>#N/A</v>
      </c>
      <c r="K244" t="e">
        <f t="shared" si="36"/>
        <v>#N/A</v>
      </c>
      <c r="L244" t="e">
        <f t="shared" si="37"/>
        <v>#N/A</v>
      </c>
      <c r="M244">
        <f t="shared" si="38"/>
        <v>-7.7265602433375102E-3</v>
      </c>
      <c r="N244">
        <f t="shared" si="39"/>
        <v>-0.72651840040477811</v>
      </c>
      <c r="O244">
        <f t="shared" si="40"/>
        <v>-0.11209788217551875</v>
      </c>
      <c r="P244">
        <f t="shared" si="41"/>
        <v>8.6417478952938609E-2</v>
      </c>
      <c r="Q244" cm="1">
        <f t="array" ref="Q244">_xlfn.LET(_xlpm.y, P244:P1242, _xlpm.x, O244:O1242, _xlpm.keep, ISNUMBER(_xlpm.y)*ISNUMBER(_xlpm.x), SLOPE(_xlfn._xlws.FILTER(_xlpm.y, _xlpm.keep), _xlfn._xlws.FILTER(_xlpm.x, _xlpm.keep)))</f>
        <v>0.13168979582318285</v>
      </c>
      <c r="R244" cm="1">
        <f t="array" ref="R244">_xlfn.LET(_xlpm.y, P244:P1242, _xlpm.x, O244:O1242, _xlpm.keep, ISNUMBER(_xlpm.y)*ISNUMBER(_xlpm.x), INTERCEPT(_xlfn._xlws.FILTER(_xlpm.y, _xlpm.keep), _xlfn._xlws.FILTER(_xlpm.x, _xlpm.keep)))</f>
        <v>0.11177434188116875</v>
      </c>
      <c r="T244">
        <f t="shared" si="42"/>
        <v>1.3797963191525658E-2</v>
      </c>
      <c r="U244">
        <f t="shared" si="43"/>
        <v>7.2619515761412956E-2</v>
      </c>
    </row>
    <row r="245" spans="1:21" x14ac:dyDescent="0.2">
      <c r="A245" s="10" t="s">
        <v>134</v>
      </c>
      <c r="B245" s="10">
        <v>570.98</v>
      </c>
      <c r="C245" s="10">
        <v>43.78</v>
      </c>
      <c r="D245">
        <f t="shared" si="33"/>
        <v>-0.11209788217551875</v>
      </c>
      <c r="E245">
        <f>IF(ROW()&lt;ROW($D$2)+59, NA(), AVERAGE(D245:INDEX($D:$D,ROW()+59)))</f>
        <v>-0.40980273996174255</v>
      </c>
      <c r="F245">
        <f>IF(ROW()&lt;ROW($D$2)+59, NA(), _xlfn.STDEV.S(D245:INDEX($D:$D,ROW()+59)))</f>
        <v>0.13478836650947201</v>
      </c>
      <c r="G245">
        <f t="shared" si="34"/>
        <v>2.2086836237851664</v>
      </c>
      <c r="J245" t="e">
        <f t="shared" si="35"/>
        <v>#N/A</v>
      </c>
      <c r="K245" t="e">
        <f t="shared" si="36"/>
        <v>#N/A</v>
      </c>
      <c r="L245" t="e">
        <f t="shared" si="37"/>
        <v>#N/A</v>
      </c>
      <c r="M245">
        <f t="shared" si="38"/>
        <v>-0.14022600694279852</v>
      </c>
      <c r="N245">
        <f t="shared" si="39"/>
        <v>-0.67937947298068657</v>
      </c>
      <c r="O245">
        <f t="shared" si="40"/>
        <v>-0.40302116116116338</v>
      </c>
      <c r="P245">
        <f t="shared" si="41"/>
        <v>0.29092327898564463</v>
      </c>
      <c r="Q245" cm="1">
        <f t="array" ref="Q245">_xlfn.LET(_xlpm.y, P245:P1243, _xlpm.x, O245:O1243, _xlpm.keep, ISNUMBER(_xlpm.y)*ISNUMBER(_xlpm.x), SLOPE(_xlfn._xlws.FILTER(_xlpm.y, _xlpm.keep), _xlfn._xlws.FILTER(_xlpm.x, _xlpm.keep)))</f>
        <v>0.270942183083141</v>
      </c>
      <c r="R245" cm="1">
        <f t="array" ref="R245">_xlfn.LET(_xlpm.y, P245:P1243, _xlpm.x, O245:O1243, _xlpm.keep, ISNUMBER(_xlpm.y)*ISNUMBER(_xlpm.x), INTERCEPT(_xlfn._xlws.FILTER(_xlpm.y, _xlpm.keep), _xlfn._xlws.FILTER(_xlpm.x, _xlpm.keep)))</f>
        <v>0.17627618427764796</v>
      </c>
      <c r="T245">
        <f t="shared" si="42"/>
        <v>2.0185883913643711E-2</v>
      </c>
      <c r="U245">
        <f t="shared" si="43"/>
        <v>0.2707373950720009</v>
      </c>
    </row>
    <row r="246" spans="1:21" x14ac:dyDescent="0.2">
      <c r="A246" s="10" t="s">
        <v>135</v>
      </c>
      <c r="B246" s="10">
        <v>561.4</v>
      </c>
      <c r="C246" s="10">
        <v>42.87</v>
      </c>
      <c r="D246">
        <f t="shared" si="33"/>
        <v>-0.40302116116116338</v>
      </c>
      <c r="E246">
        <f>IF(ROW()&lt;ROW($D$2)+59, NA(), AVERAGE(D246:INDEX($D:$D,ROW()+59)))</f>
        <v>-0.45233200535977452</v>
      </c>
      <c r="F246">
        <f>IF(ROW()&lt;ROW($D$2)+59, NA(), _xlfn.STDEV.S(D246:INDEX($D:$D,ROW()+59)))</f>
        <v>6.5683553202016395E-2</v>
      </c>
      <c r="G246">
        <f t="shared" si="34"/>
        <v>0.75073350625461244</v>
      </c>
      <c r="J246" t="e">
        <f t="shared" si="35"/>
        <v>#N/A</v>
      </c>
      <c r="K246" t="e">
        <f t="shared" si="36"/>
        <v>#N/A</v>
      </c>
      <c r="L246" t="e">
        <f t="shared" si="37"/>
        <v>#N/A</v>
      </c>
      <c r="M246">
        <f t="shared" si="38"/>
        <v>-0.32096489895574176</v>
      </c>
      <c r="N246">
        <f t="shared" si="39"/>
        <v>-0.58369911176380729</v>
      </c>
      <c r="O246">
        <f t="shared" si="40"/>
        <v>-0.36093954572211828</v>
      </c>
      <c r="P246">
        <f t="shared" si="41"/>
        <v>-4.2081615439045095E-2</v>
      </c>
      <c r="Q246" cm="1">
        <f t="array" ref="Q246">_xlfn.LET(_xlpm.y, P246:P1244, _xlpm.x, O246:O1244, _xlpm.keep, ISNUMBER(_xlpm.y)*ISNUMBER(_xlpm.x), SLOPE(_xlfn._xlws.FILTER(_xlpm.y, _xlpm.keep), _xlfn._xlws.FILTER(_xlpm.x, _xlpm.keep)))</f>
        <v>-0.28775541871143367</v>
      </c>
      <c r="R246" cm="1">
        <f t="array" ref="R246">_xlfn.LET(_xlpm.y, P246:P1244, _xlpm.x, O246:O1244, _xlpm.keep, ISNUMBER(_xlpm.y)*ISNUMBER(_xlpm.x), INTERCEPT(_xlfn._xlws.FILTER(_xlpm.y, _xlpm.keep), _xlfn._xlws.FILTER(_xlpm.x, _xlpm.keep)))</f>
        <v>-0.11833935205477789</v>
      </c>
      <c r="T246">
        <f t="shared" si="42"/>
        <v>1.9261880773638735E-2</v>
      </c>
      <c r="U246">
        <f t="shared" si="43"/>
        <v>-6.1343496212683826E-2</v>
      </c>
    </row>
    <row r="247" spans="1:21" x14ac:dyDescent="0.2">
      <c r="A247" s="10" t="s">
        <v>136</v>
      </c>
      <c r="B247" s="10">
        <v>563.07000000000005</v>
      </c>
      <c r="C247" s="10">
        <v>43.02</v>
      </c>
      <c r="D247">
        <f t="shared" si="33"/>
        <v>-0.36093954572211828</v>
      </c>
      <c r="E247">
        <f>IF(ROW()&lt;ROW($D$2)+59, NA(), AVERAGE(D247:INDEX($D:$D,ROW()+59)))</f>
        <v>-0.46055047939287636</v>
      </c>
      <c r="F247">
        <f>IF(ROW()&lt;ROW($D$2)+59, NA(), _xlfn.STDEV.S(D247:INDEX($D:$D,ROW()+59)))</f>
        <v>6.7895737302538631E-2</v>
      </c>
      <c r="G247">
        <f t="shared" si="34"/>
        <v>1.4671161641105501</v>
      </c>
      <c r="J247" t="e">
        <f t="shared" si="35"/>
        <v>#N/A</v>
      </c>
      <c r="K247" t="e">
        <f t="shared" si="36"/>
        <v>#N/A</v>
      </c>
      <c r="L247" t="e">
        <f t="shared" si="37"/>
        <v>#N/A</v>
      </c>
      <c r="M247">
        <f t="shared" si="38"/>
        <v>-0.32475900478779907</v>
      </c>
      <c r="N247">
        <f t="shared" si="39"/>
        <v>-0.59634195399795364</v>
      </c>
      <c r="O247">
        <f t="shared" si="40"/>
        <v>-0.39607653467480475</v>
      </c>
      <c r="P247">
        <f t="shared" si="41"/>
        <v>3.5136988952686465E-2</v>
      </c>
      <c r="Q247" cm="1">
        <f t="array" ref="Q247">_xlfn.LET(_xlpm.y, P247:P1245, _xlpm.x, O247:O1245, _xlpm.keep, ISNUMBER(_xlpm.y)*ISNUMBER(_xlpm.x), SLOPE(_xlfn._xlws.FILTER(_xlpm.y, _xlpm.keep), _xlfn._xlws.FILTER(_xlpm.x, _xlpm.keep)))</f>
        <v>8.3814653110149059E-3</v>
      </c>
      <c r="R247" cm="1">
        <f t="array" ref="R247">_xlfn.LET(_xlpm.y, P247:P1245, _xlpm.x, O247:O1245, _xlpm.keep, ISNUMBER(_xlpm.y)*ISNUMBER(_xlpm.x), INTERCEPT(_xlfn._xlws.FILTER(_xlpm.y, _xlpm.keep), _xlfn._xlws.FILTER(_xlpm.x, _xlpm.keep)))</f>
        <v>2.9467240848648466E-2</v>
      </c>
      <c r="T247">
        <f t="shared" si="42"/>
        <v>2.0033397926292492E-2</v>
      </c>
      <c r="U247">
        <f t="shared" si="43"/>
        <v>1.5103591026393973E-2</v>
      </c>
    </row>
    <row r="248" spans="1:21" x14ac:dyDescent="0.2">
      <c r="A248" s="10" t="s">
        <v>137</v>
      </c>
      <c r="B248" s="10">
        <v>562.84</v>
      </c>
      <c r="C248" s="10">
        <v>42.97</v>
      </c>
      <c r="D248">
        <f t="shared" si="33"/>
        <v>-0.39607653467480475</v>
      </c>
      <c r="E248">
        <f>IF(ROW()&lt;ROW($D$2)+59, NA(), AVERAGE(D248:INDEX($D:$D,ROW()+59)))</f>
        <v>-0.48047266612702799</v>
      </c>
      <c r="F248">
        <f>IF(ROW()&lt;ROW($D$2)+59, NA(), _xlfn.STDEV.S(D248:INDEX($D:$D,ROW()+59)))</f>
        <v>5.2778665176291192E-2</v>
      </c>
      <c r="G248">
        <f t="shared" si="34"/>
        <v>1.5990577095938947</v>
      </c>
      <c r="J248" t="e">
        <f t="shared" si="35"/>
        <v>#N/A</v>
      </c>
      <c r="K248" t="e">
        <f t="shared" si="36"/>
        <v>#N/A</v>
      </c>
      <c r="L248" t="e">
        <f t="shared" si="37"/>
        <v>#N/A</v>
      </c>
      <c r="M248">
        <f t="shared" si="38"/>
        <v>-0.37491533577444558</v>
      </c>
      <c r="N248">
        <f t="shared" si="39"/>
        <v>-0.5860299964796104</v>
      </c>
      <c r="O248">
        <f t="shared" si="40"/>
        <v>-0.48244045133013458</v>
      </c>
      <c r="P248">
        <f t="shared" si="41"/>
        <v>8.6363916655329831E-2</v>
      </c>
      <c r="Q248" cm="1">
        <f t="array" ref="Q248">_xlfn.LET(_xlpm.y, P248:P1246, _xlpm.x, O248:O1246, _xlpm.keep, ISNUMBER(_xlpm.y)*ISNUMBER(_xlpm.x), SLOPE(_xlfn._xlws.FILTER(_xlpm.y, _xlpm.keep), _xlfn._xlws.FILTER(_xlpm.x, _xlpm.keep)))</f>
        <v>-0.41518163836698474</v>
      </c>
      <c r="R248" cm="1">
        <f t="array" ref="R248">_xlfn.LET(_xlpm.y, P248:P1246, _xlpm.x, O248:O1246, _xlpm.keep, ISNUMBER(_xlpm.y)*ISNUMBER(_xlpm.x), INTERCEPT(_xlfn._xlws.FILTER(_xlpm.y, _xlpm.keep), _xlfn._xlws.FILTER(_xlpm.x, _xlpm.keep)))</f>
        <v>-0.1852273871526193</v>
      </c>
      <c r="T248">
        <f t="shared" si="42"/>
        <v>2.1929725558682063E-2</v>
      </c>
      <c r="U248">
        <f t="shared" si="43"/>
        <v>6.4434191096647775E-2</v>
      </c>
    </row>
    <row r="249" spans="1:21" x14ac:dyDescent="0.2">
      <c r="A249" s="10" t="s">
        <v>138</v>
      </c>
      <c r="B249" s="10">
        <v>562.01</v>
      </c>
      <c r="C249" s="10">
        <v>42.83</v>
      </c>
      <c r="D249">
        <f t="shared" si="33"/>
        <v>-0.48244045133013458</v>
      </c>
      <c r="E249">
        <f>IF(ROW()&lt;ROW($D$2)+59, NA(), AVERAGE(D249:INDEX($D:$D,ROW()+59)))</f>
        <v>-0.5015716989900838</v>
      </c>
      <c r="F249">
        <f>IF(ROW()&lt;ROW($D$2)+59, NA(), _xlfn.STDEV.S(D249:INDEX($D:$D,ROW()+59)))</f>
        <v>2.7318896000375695E-2</v>
      </c>
      <c r="G249">
        <f t="shared" si="34"/>
        <v>0.70029358652290075</v>
      </c>
      <c r="J249" t="e">
        <f t="shared" si="35"/>
        <v>#N/A</v>
      </c>
      <c r="K249" t="e">
        <f t="shared" si="36"/>
        <v>#N/A</v>
      </c>
      <c r="L249" t="e">
        <f t="shared" si="37"/>
        <v>#N/A</v>
      </c>
      <c r="M249">
        <f t="shared" si="38"/>
        <v>-0.44693390698933244</v>
      </c>
      <c r="N249">
        <f t="shared" si="39"/>
        <v>-0.55620949099083516</v>
      </c>
      <c r="O249">
        <f t="shared" si="40"/>
        <v>-0.49374483281636117</v>
      </c>
      <c r="P249">
        <f t="shared" si="41"/>
        <v>1.1304381486226589E-2</v>
      </c>
      <c r="Q249" cm="1">
        <f t="array" ref="Q249">_xlfn.LET(_xlpm.y, P249:P1247, _xlpm.x, O249:O1247, _xlpm.keep, ISNUMBER(_xlpm.y)*ISNUMBER(_xlpm.x), SLOPE(_xlfn._xlws.FILTER(_xlpm.y, _xlpm.keep), _xlfn._xlws.FILTER(_xlpm.x, _xlpm.keep)))</f>
        <v>-1.4537612898479191</v>
      </c>
      <c r="R249" cm="1">
        <f t="array" ref="R249">_xlfn.LET(_xlpm.y, P249:P1247, _xlpm.x, O249:O1247, _xlpm.keep, ISNUMBER(_xlpm.y)*ISNUMBER(_xlpm.x), INTERCEPT(_xlfn._xlws.FILTER(_xlpm.y, _xlpm.keep), _xlfn._xlws.FILTER(_xlpm.x, _xlpm.keep)))</f>
        <v>-0.7365362845948612</v>
      </c>
      <c r="T249">
        <f t="shared" si="42"/>
        <v>2.2177940459182196E-2</v>
      </c>
      <c r="U249">
        <f t="shared" si="43"/>
        <v>-1.0873558972955607E-2</v>
      </c>
    </row>
    <row r="250" spans="1:21" x14ac:dyDescent="0.2">
      <c r="A250" s="9">
        <v>45635</v>
      </c>
      <c r="B250" s="10">
        <v>559.09</v>
      </c>
      <c r="C250" s="10">
        <v>42.63</v>
      </c>
      <c r="D250">
        <f t="shared" si="33"/>
        <v>-0.49374483281636117</v>
      </c>
      <c r="E250">
        <f>IF(ROW()&lt;ROW($D$2)+59, NA(), AVERAGE(D250:INDEX($D:$D,ROW()+59)))</f>
        <v>-0.50794878154340017</v>
      </c>
      <c r="F250">
        <f>IF(ROW()&lt;ROW($D$2)+59, NA(), _xlfn.STDEV.S(D250:INDEX($D:$D,ROW()+59)))</f>
        <v>2.958851173459286E-2</v>
      </c>
      <c r="G250">
        <f t="shared" si="34"/>
        <v>0.48004944805766364</v>
      </c>
      <c r="J250" t="e">
        <f t="shared" si="35"/>
        <v>#N/A</v>
      </c>
      <c r="K250" t="e">
        <f t="shared" si="36"/>
        <v>#N/A</v>
      </c>
      <c r="L250" t="e">
        <f t="shared" si="37"/>
        <v>#N/A</v>
      </c>
      <c r="M250">
        <f t="shared" si="38"/>
        <v>-0.44877175807421443</v>
      </c>
      <c r="N250">
        <f t="shared" si="39"/>
        <v>-0.56712580501258592</v>
      </c>
      <c r="O250">
        <f t="shared" si="40"/>
        <v>-0.54196108676865151</v>
      </c>
      <c r="P250">
        <f t="shared" si="41"/>
        <v>4.8216253952290344E-2</v>
      </c>
      <c r="Q250" cm="1">
        <f t="array" ref="Q250">_xlfn.LET(_xlpm.y, P250:P1248, _xlpm.x, O250:O1248, _xlpm.keep, ISNUMBER(_xlpm.y)*ISNUMBER(_xlpm.x), SLOPE(_xlfn._xlws.FILTER(_xlpm.y, _xlpm.keep), _xlfn._xlws.FILTER(_xlpm.x, _xlpm.keep)))</f>
        <v>-1.8958688430854072</v>
      </c>
      <c r="R250" cm="1">
        <f t="array" ref="R250">_xlfn.LET(_xlpm.y, P250:P1248, _xlpm.x, O250:O1248, _xlpm.keep, ISNUMBER(_xlpm.y)*ISNUMBER(_xlpm.x), INTERCEPT(_xlfn._xlws.FILTER(_xlpm.y, _xlpm.keep), _xlfn._xlws.FILTER(_xlpm.x, _xlpm.keep)))</f>
        <v>-0.97927088461710299</v>
      </c>
      <c r="T250">
        <f t="shared" si="42"/>
        <v>2.3236644351282698E-2</v>
      </c>
      <c r="U250">
        <f t="shared" si="43"/>
        <v>2.4979609601007646E-2</v>
      </c>
    </row>
    <row r="251" spans="1:21" x14ac:dyDescent="0.2">
      <c r="A251" s="9">
        <v>45605</v>
      </c>
      <c r="B251" s="10">
        <v>554.41999999999996</v>
      </c>
      <c r="C251" s="10">
        <v>42.28</v>
      </c>
      <c r="D251">
        <f t="shared" si="33"/>
        <v>-0.54196108676865151</v>
      </c>
      <c r="E251">
        <f>IF(ROW()&lt;ROW($D$2)+59, NA(), AVERAGE(D251:INDEX($D:$D,ROW()+59)))</f>
        <v>-0.51505075590691973</v>
      </c>
      <c r="F251">
        <f>IF(ROW()&lt;ROW($D$2)+59, NA(), _xlfn.STDEV.S(D251:INDEX($D:$D,ROW()+59)))</f>
        <v>3.8056954872608337E-2</v>
      </c>
      <c r="G251">
        <f t="shared" si="34"/>
        <v>-0.70710678118654757</v>
      </c>
      <c r="J251" t="e">
        <f t="shared" si="35"/>
        <v>#N/A</v>
      </c>
      <c r="K251" t="e">
        <f t="shared" si="36"/>
        <v>#N/A</v>
      </c>
      <c r="L251" t="e">
        <f t="shared" si="37"/>
        <v>#N/A</v>
      </c>
      <c r="M251">
        <f t="shared" si="38"/>
        <v>-0.43893684616170303</v>
      </c>
      <c r="N251">
        <f t="shared" si="39"/>
        <v>-0.59116466565213643</v>
      </c>
      <c r="O251">
        <f t="shared" si="40"/>
        <v>-0.48814042504518795</v>
      </c>
      <c r="P251">
        <f t="shared" si="41"/>
        <v>-5.3820661723463559E-2</v>
      </c>
      <c r="Q251" t="e" cm="1">
        <f t="array" ref="Q251">_xlfn.LET(_xlpm.y, P251:P1249, _xlpm.x, O251:O1249, _xlpm.keep, ISNUMBER(_xlpm.y)*ISNUMBER(_xlpm.x), SLOPE(_xlfn._xlws.FILTER(_xlpm.y, _xlpm.keep), _xlfn._xlws.FILTER(_xlpm.x, _xlpm.keep)))</f>
        <v>#DIV/0!</v>
      </c>
      <c r="R251" t="e" cm="1">
        <f t="array" ref="R251">_xlfn.LET(_xlpm.y, P251:P1249, _xlpm.x, O251:O1249, _xlpm.keep, ISNUMBER(_xlpm.y)*ISNUMBER(_xlpm.x), INTERCEPT(_xlfn._xlws.FILTER(_xlpm.y, _xlpm.keep), _xlfn._xlws.FILTER(_xlpm.x, _xlpm.keep)))</f>
        <v>#DIV/0!</v>
      </c>
      <c r="T251">
        <f t="shared" si="42"/>
        <v>2.2054882199074921E-2</v>
      </c>
      <c r="U251">
        <f t="shared" si="43"/>
        <v>-7.587554392253848E-2</v>
      </c>
    </row>
    <row r="252" spans="1:21" x14ac:dyDescent="0.2">
      <c r="A252" s="9">
        <v>45574</v>
      </c>
      <c r="B252" s="10">
        <v>548.79</v>
      </c>
      <c r="C252" s="10">
        <v>41.97</v>
      </c>
      <c r="D252">
        <f t="shared" si="33"/>
        <v>-0.48814042504518795</v>
      </c>
      <c r="E252">
        <f>IF(ROW()&lt;ROW($D$2)+59, NA(), AVERAGE(D252:INDEX($D:$D,ROW()+59)))</f>
        <v>-0.48814042504518795</v>
      </c>
      <c r="F252" t="e">
        <f>IF(ROW()&lt;ROW($D$2)+59, NA(), _xlfn.STDEV.S(D252:INDEX($D:$D,ROW()+59)))</f>
        <v>#DIV/0!</v>
      </c>
      <c r="G252" t="e">
        <f t="shared" si="34"/>
        <v>#N/A</v>
      </c>
      <c r="J252" t="e">
        <f t="shared" si="35"/>
        <v>#N/A</v>
      </c>
      <c r="K252" t="e">
        <f t="shared" si="36"/>
        <v>#N/A</v>
      </c>
      <c r="L252" t="e">
        <f t="shared" si="37"/>
        <v>#N/A</v>
      </c>
      <c r="M252" t="e">
        <f t="shared" si="38"/>
        <v>#DIV/0!</v>
      </c>
      <c r="N252" t="e">
        <f t="shared" si="39"/>
        <v>#DIV/0!</v>
      </c>
      <c r="O252" t="str">
        <f t="shared" si="40"/>
        <v/>
      </c>
      <c r="P252" t="str">
        <f t="shared" si="41"/>
        <v/>
      </c>
      <c r="Q252" t="e" cm="1" vm="1">
        <f t="array" ref="Q252">_xlfn.LET(_xlpm.y, P252:P1250, _xlpm.x, O252:O1250, _xlpm.keep, ISNUMBER(_xlpm.y)*ISNUMBER(_xlpm.x), SLOPE(_xlfn._xlws.FILTER(_xlpm.y, _xlpm.keep), _xlfn._xlws.FILTER(_xlpm.x, _xlpm.keep)))</f>
        <v>#VALUE!</v>
      </c>
      <c r="R252" t="e" cm="1" vm="1">
        <f t="array" ref="R252">_xlfn.LET(_xlpm.y, P252:P1250, _xlpm.x, O252:O1250, _xlpm.keep, ISNUMBER(_xlpm.y)*ISNUMBER(_xlpm.x), INTERCEPT(_xlfn._xlws.FILTER(_xlpm.y, _xlpm.keep), _xlfn._xlws.FILTER(_xlpm.x, _xlpm.keep)))</f>
        <v>#VALUE!</v>
      </c>
      <c r="T252" t="str">
        <f t="shared" si="42"/>
        <v/>
      </c>
      <c r="U252" t="str">
        <f t="shared" si="43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0E9E-762F-5440-BED7-D8DAD95BE8B6}">
  <dimension ref="A1:P252"/>
  <sheetViews>
    <sheetView workbookViewId="0">
      <selection activeCell="M26" sqref="M26"/>
    </sheetView>
  </sheetViews>
  <sheetFormatPr baseColWidth="10" defaultRowHeight="16" x14ac:dyDescent="0.2"/>
  <cols>
    <col min="1" max="1" width="10.83203125" style="7"/>
    <col min="8" max="8" width="19.33203125" customWidth="1"/>
    <col min="9" max="9" width="8.83203125" customWidth="1"/>
    <col min="12" max="12" width="14.33203125" customWidth="1"/>
    <col min="13" max="13" width="20.1640625" customWidth="1"/>
    <col min="14" max="14" width="13.1640625" bestFit="1" customWidth="1"/>
    <col min="15" max="15" width="16.1640625" customWidth="1"/>
    <col min="16" max="16" width="15.83203125" style="12" customWidth="1"/>
  </cols>
  <sheetData>
    <row r="1" spans="1:16" x14ac:dyDescent="0.2">
      <c r="A1" s="7" t="s">
        <v>0</v>
      </c>
      <c r="B1" t="s">
        <v>2368</v>
      </c>
      <c r="C1" t="s">
        <v>2371</v>
      </c>
      <c r="D1" t="s">
        <v>2390</v>
      </c>
      <c r="E1" t="s">
        <v>2391</v>
      </c>
      <c r="F1" t="s">
        <v>2392</v>
      </c>
      <c r="G1" t="s">
        <v>2393</v>
      </c>
      <c r="H1" t="s">
        <v>2394</v>
      </c>
      <c r="I1" t="s">
        <v>2395</v>
      </c>
      <c r="J1" t="s">
        <v>2396</v>
      </c>
      <c r="K1" t="s">
        <v>2397</v>
      </c>
      <c r="L1" t="s">
        <v>2413</v>
      </c>
      <c r="O1" t="s">
        <v>2414</v>
      </c>
      <c r="P1" s="12" t="s">
        <v>2415</v>
      </c>
    </row>
    <row r="2" spans="1:16" x14ac:dyDescent="0.2">
      <c r="A2" s="9">
        <v>45939</v>
      </c>
      <c r="B2">
        <f>Prices_SPY_IVV!$D2</f>
        <v>0</v>
      </c>
      <c r="C2">
        <f>IFERROR(Prices_SPY_IVV!$G2,NA())</f>
        <v>0</v>
      </c>
      <c r="E2">
        <v>0</v>
      </c>
      <c r="F2">
        <v>0</v>
      </c>
      <c r="G2">
        <f>F2</f>
        <v>0</v>
      </c>
      <c r="H2" t="e">
        <f>IF(E2=0,NA(),C2)</f>
        <v>#N/A</v>
      </c>
      <c r="I2">
        <v>0</v>
      </c>
      <c r="J2">
        <v>0</v>
      </c>
      <c r="K2">
        <v>0</v>
      </c>
      <c r="L2">
        <f>100+G2</f>
        <v>100</v>
      </c>
      <c r="M2" t="s">
        <v>2398</v>
      </c>
      <c r="N2">
        <f>COUNTA(A:A)-1</f>
        <v>251</v>
      </c>
      <c r="O2">
        <f>L2</f>
        <v>100</v>
      </c>
      <c r="P2" s="12">
        <v>0</v>
      </c>
    </row>
    <row r="3" spans="1:16" x14ac:dyDescent="0.2">
      <c r="A3" s="9">
        <v>45909</v>
      </c>
      <c r="B3">
        <f>Prices_SPY_IVV!$D3</f>
        <v>-6.4489451826509594</v>
      </c>
      <c r="C3">
        <f>IFERROR(Prices_SPY_IVV!$G3,NA())</f>
        <v>0</v>
      </c>
      <c r="D3">
        <f>B3-B2</f>
        <v>-6.4489451826509594</v>
      </c>
      <c r="E3">
        <f>IF(E2=0,
IF(ABS(C3)&gt;=2,-SIGN(C3),0),
IF(OR(ABS(C3)&lt;=0.5,ABS(C3)&gt;=3),0,E2)
)</f>
        <v>0</v>
      </c>
      <c r="F3">
        <f>1*E2*D3 - IF(E3&lt;&gt;E2, 0, 0)</f>
        <v>0</v>
      </c>
      <c r="G3">
        <f>G2+F3</f>
        <v>0</v>
      </c>
      <c r="H3" t="e">
        <f>IF(E3=0,NA(),IF(E2=0,C3,H2))</f>
        <v>#N/A</v>
      </c>
      <c r="I3">
        <f>IF(AND(E2=0,E3&lt;&gt;0),1,0)</f>
        <v>0</v>
      </c>
      <c r="J3">
        <f>IF(AND(E2&lt;&gt;0,E3=0),1,0)</f>
        <v>0</v>
      </c>
      <c r="K3">
        <f>IF(E3=0, 0, K2 + I3)</f>
        <v>0</v>
      </c>
      <c r="L3">
        <f t="shared" ref="L3:L66" si="0">100+G3</f>
        <v>100</v>
      </c>
      <c r="M3" t="s">
        <v>2399</v>
      </c>
      <c r="N3" s="12" cm="1">
        <f t="array" ref="N3">COUNTIF(E3:INDEX(E:E,LOOKUP(2,1/(A:A&lt;&gt;""),ROW(A:A))),"&lt;&gt;0")/ROWS(E3:INDEX(E:E,LOOKUP(2,1/(A:A&lt;&gt;""),ROW(A:A))))</f>
        <v>0.124</v>
      </c>
      <c r="O3">
        <f>MAX(O2,L3)</f>
        <v>100</v>
      </c>
      <c r="P3" s="12">
        <f>L3/O3-1</f>
        <v>0</v>
      </c>
    </row>
    <row r="4" spans="1:16" x14ac:dyDescent="0.2">
      <c r="A4" s="9">
        <v>45878</v>
      </c>
      <c r="B4">
        <f>Prices_SPY_IVV!$D4</f>
        <v>-6.4400396673678415</v>
      </c>
      <c r="C4">
        <f>IFERROR(Prices_SPY_IVV!$G4,NA())</f>
        <v>0</v>
      </c>
      <c r="D4">
        <f t="shared" ref="D4:D67" si="1">B4-B3</f>
        <v>8.905515283117893E-3</v>
      </c>
      <c r="E4">
        <f t="shared" ref="E4:E67" si="2">IF(E3=0,
IF(ABS(C4)&gt;=2,-SIGN(C4),0),
IF(OR(ABS(C4)&lt;=0.5,ABS(C4)&gt;=3),0,E3)
)</f>
        <v>0</v>
      </c>
      <c r="F4">
        <f t="shared" ref="F4:F67" si="3">1*E3*D4 - IF(E4&lt;&gt;E3, 0, 0)</f>
        <v>0</v>
      </c>
      <c r="G4">
        <f t="shared" ref="G4:G67" si="4">G3+F4</f>
        <v>0</v>
      </c>
      <c r="H4" t="e">
        <f t="shared" ref="H4:H67" si="5">IF(E4=0,NA(),IF(E3=0,C4,H3))</f>
        <v>#N/A</v>
      </c>
      <c r="I4">
        <f t="shared" ref="I4:I67" si="6">IF(AND(E3=0,E4&lt;&gt;0),1,0)</f>
        <v>0</v>
      </c>
      <c r="J4">
        <f t="shared" ref="J4:J67" si="7">IF(AND(E3&lt;&gt;0,E4=0),1,0)</f>
        <v>0</v>
      </c>
      <c r="K4">
        <f t="shared" ref="K4:K67" si="8">IF(E4=0, 0, K3 + I4)</f>
        <v>0</v>
      </c>
      <c r="L4">
        <f t="shared" si="0"/>
        <v>100</v>
      </c>
      <c r="M4" t="s">
        <v>2400</v>
      </c>
      <c r="N4">
        <f>SUM(I:I)</f>
        <v>8</v>
      </c>
      <c r="O4">
        <f t="shared" ref="O4:O67" si="9">MAX(O3,L4)</f>
        <v>100</v>
      </c>
      <c r="P4" s="12">
        <f t="shared" ref="P4:P67" si="10">L4/O4-1</f>
        <v>0</v>
      </c>
    </row>
    <row r="5" spans="1:16" x14ac:dyDescent="0.2">
      <c r="A5" s="9">
        <v>45786</v>
      </c>
      <c r="B5">
        <f>Prices_SPY_IVV!$D5</f>
        <v>-6.3702436005564778</v>
      </c>
      <c r="C5">
        <f>IFERROR(Prices_SPY_IVV!$G5,NA())</f>
        <v>0</v>
      </c>
      <c r="D5">
        <f t="shared" si="1"/>
        <v>6.9796066811363744E-2</v>
      </c>
      <c r="E5">
        <f t="shared" si="2"/>
        <v>0</v>
      </c>
      <c r="F5">
        <f t="shared" si="3"/>
        <v>0</v>
      </c>
      <c r="G5">
        <f t="shared" si="4"/>
        <v>0</v>
      </c>
      <c r="H5" t="e">
        <f t="shared" si="5"/>
        <v>#N/A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0"/>
        <v>100</v>
      </c>
      <c r="M5" t="s">
        <v>2401</v>
      </c>
      <c r="N5">
        <f>SUM(J:J)</f>
        <v>8</v>
      </c>
      <c r="O5">
        <f t="shared" si="9"/>
        <v>100</v>
      </c>
      <c r="P5" s="12">
        <f t="shared" si="10"/>
        <v>0</v>
      </c>
    </row>
    <row r="6" spans="1:16" x14ac:dyDescent="0.2">
      <c r="A6" s="9">
        <v>45756</v>
      </c>
      <c r="B6">
        <f>Prices_SPY_IVV!$D6</f>
        <v>-6.2405739982848445</v>
      </c>
      <c r="C6">
        <f>IFERROR(Prices_SPY_IVV!$G6,NA())</f>
        <v>0</v>
      </c>
      <c r="D6">
        <f t="shared" si="1"/>
        <v>0.12966960227163327</v>
      </c>
      <c r="E6">
        <f t="shared" si="2"/>
        <v>0</v>
      </c>
      <c r="F6">
        <f t="shared" si="3"/>
        <v>0</v>
      </c>
      <c r="G6">
        <f t="shared" si="4"/>
        <v>0</v>
      </c>
      <c r="H6" t="e">
        <f t="shared" si="5"/>
        <v>#N/A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0"/>
        <v>100</v>
      </c>
      <c r="M6" t="s">
        <v>2402</v>
      </c>
      <c r="N6">
        <f>MAX(K:K)</f>
        <v>1</v>
      </c>
      <c r="O6">
        <f t="shared" si="9"/>
        <v>100</v>
      </c>
      <c r="P6" s="12">
        <f t="shared" si="10"/>
        <v>0</v>
      </c>
    </row>
    <row r="7" spans="1:16" x14ac:dyDescent="0.2">
      <c r="A7" s="9">
        <v>45725</v>
      </c>
      <c r="B7">
        <f>Prices_SPY_IVV!$D7</f>
        <v>-6.2589297339789027</v>
      </c>
      <c r="C7">
        <f>IFERROR(Prices_SPY_IVV!$G7,NA())</f>
        <v>0</v>
      </c>
      <c r="D7">
        <f t="shared" si="1"/>
        <v>-1.8355735694058239E-2</v>
      </c>
      <c r="E7">
        <f t="shared" si="2"/>
        <v>0</v>
      </c>
      <c r="F7">
        <f t="shared" si="3"/>
        <v>0</v>
      </c>
      <c r="G7">
        <f t="shared" si="4"/>
        <v>0</v>
      </c>
      <c r="H7" t="e">
        <f t="shared" si="5"/>
        <v>#N/A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0"/>
        <v>100</v>
      </c>
      <c r="M7" t="s">
        <v>2403</v>
      </c>
      <c r="N7">
        <f>SUM(I:I)-SUM(J:J)</f>
        <v>0</v>
      </c>
      <c r="O7">
        <f t="shared" si="9"/>
        <v>100</v>
      </c>
      <c r="P7" s="12">
        <f t="shared" si="10"/>
        <v>0</v>
      </c>
    </row>
    <row r="8" spans="1:16" x14ac:dyDescent="0.2">
      <c r="A8" s="9">
        <v>45697</v>
      </c>
      <c r="B8">
        <f>Prices_SPY_IVV!$D8</f>
        <v>-6.2483876787258623</v>
      </c>
      <c r="C8">
        <f>IFERROR(Prices_SPY_IVV!$G8,NA())</f>
        <v>0</v>
      </c>
      <c r="D8">
        <f t="shared" si="1"/>
        <v>1.0542055253040417E-2</v>
      </c>
      <c r="E8">
        <f t="shared" si="2"/>
        <v>0</v>
      </c>
      <c r="F8">
        <f t="shared" si="3"/>
        <v>0</v>
      </c>
      <c r="G8">
        <f t="shared" si="4"/>
        <v>0</v>
      </c>
      <c r="H8" t="e">
        <f t="shared" si="5"/>
        <v>#N/A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0"/>
        <v>100</v>
      </c>
      <c r="M8" t="s">
        <v>2404</v>
      </c>
      <c r="N8" cm="1">
        <f t="array" ref="N8">LOOKUP(2,1/(G:G&lt;&gt;""),G:G)</f>
        <v>13.177728262167761</v>
      </c>
      <c r="O8">
        <f t="shared" si="9"/>
        <v>100</v>
      </c>
      <c r="P8" s="12">
        <f t="shared" si="10"/>
        <v>0</v>
      </c>
    </row>
    <row r="9" spans="1:16" x14ac:dyDescent="0.2">
      <c r="A9" s="10" t="s">
        <v>141</v>
      </c>
      <c r="B9">
        <f>Prices_SPY_IVV!$D9</f>
        <v>-6.3974790286507641</v>
      </c>
      <c r="C9">
        <f>IFERROR(Prices_SPY_IVV!$G9,NA())</f>
        <v>0</v>
      </c>
      <c r="D9">
        <f t="shared" si="1"/>
        <v>-0.14909134992490181</v>
      </c>
      <c r="E9">
        <f t="shared" si="2"/>
        <v>0</v>
      </c>
      <c r="F9">
        <f t="shared" si="3"/>
        <v>0</v>
      </c>
      <c r="G9">
        <f t="shared" si="4"/>
        <v>0</v>
      </c>
      <c r="H9" t="e">
        <f t="shared" si="5"/>
        <v>#N/A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0"/>
        <v>100</v>
      </c>
      <c r="M9" t="s">
        <v>2405</v>
      </c>
      <c r="N9" cm="1">
        <f t="array" ref="N9">SUMPRODUCT((I:I=1)*IFERROR(ABS(H:H),0))/SUM(I:I)</f>
        <v>3.7940907101563459</v>
      </c>
      <c r="O9">
        <f t="shared" si="9"/>
        <v>100</v>
      </c>
      <c r="P9" s="12">
        <f t="shared" si="10"/>
        <v>0</v>
      </c>
    </row>
    <row r="10" spans="1:16" x14ac:dyDescent="0.2">
      <c r="A10" s="10" t="s">
        <v>142</v>
      </c>
      <c r="B10">
        <f>Prices_SPY_IVV!$D10</f>
        <v>-6.3701584075716937</v>
      </c>
      <c r="C10">
        <f>IFERROR(Prices_SPY_IVV!$G10,NA())</f>
        <v>0</v>
      </c>
      <c r="D10">
        <f t="shared" si="1"/>
        <v>2.7320621079070406E-2</v>
      </c>
      <c r="E10">
        <f t="shared" si="2"/>
        <v>0</v>
      </c>
      <c r="F10">
        <f t="shared" si="3"/>
        <v>0</v>
      </c>
      <c r="G10">
        <f t="shared" si="4"/>
        <v>0</v>
      </c>
      <c r="H10" t="e">
        <f t="shared" si="5"/>
        <v>#N/A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0"/>
        <v>100</v>
      </c>
      <c r="M10" t="s">
        <v>2406</v>
      </c>
      <c r="N10" s="12" cm="1">
        <f t="array" ref="N10">COUNTIF(F3:INDEX(F:F,LOOKUP(2,1/(A:A&lt;&gt;""),ROW(A:A))),"&lt;&gt;0")/ROWS(F3:INDEX(F:F,LOOKUP(2,1/(A:A&lt;&gt;""),ROW(A:A))))</f>
        <v>0.124</v>
      </c>
      <c r="O10">
        <f t="shared" si="9"/>
        <v>100</v>
      </c>
      <c r="P10" s="12">
        <f t="shared" si="10"/>
        <v>0</v>
      </c>
    </row>
    <row r="11" spans="1:16" x14ac:dyDescent="0.2">
      <c r="A11" s="10" t="s">
        <v>143</v>
      </c>
      <c r="B11">
        <f>Prices_SPY_IVV!$D11</f>
        <v>-6.306265803729957</v>
      </c>
      <c r="C11">
        <f>IFERROR(Prices_SPY_IVV!$G11,NA())</f>
        <v>0</v>
      </c>
      <c r="D11">
        <f t="shared" si="1"/>
        <v>6.3892603841736673E-2</v>
      </c>
      <c r="E11">
        <f t="shared" si="2"/>
        <v>0</v>
      </c>
      <c r="F11">
        <f t="shared" si="3"/>
        <v>0</v>
      </c>
      <c r="G11">
        <f t="shared" si="4"/>
        <v>0</v>
      </c>
      <c r="H11" t="e">
        <f t="shared" si="5"/>
        <v>#N/A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0"/>
        <v>100</v>
      </c>
      <c r="O11">
        <f t="shared" si="9"/>
        <v>100</v>
      </c>
      <c r="P11" s="12">
        <f t="shared" si="10"/>
        <v>0</v>
      </c>
    </row>
    <row r="12" spans="1:16" x14ac:dyDescent="0.2">
      <c r="A12" s="10" t="s">
        <v>144</v>
      </c>
      <c r="B12">
        <f>Prices_SPY_IVV!$D12</f>
        <v>-6.2271228080394394</v>
      </c>
      <c r="C12">
        <f>IFERROR(Prices_SPY_IVV!$G12,NA())</f>
        <v>0</v>
      </c>
      <c r="D12">
        <f t="shared" si="1"/>
        <v>7.9142995690517637E-2</v>
      </c>
      <c r="E12">
        <f t="shared" si="2"/>
        <v>0</v>
      </c>
      <c r="F12">
        <f t="shared" si="3"/>
        <v>0</v>
      </c>
      <c r="G12">
        <f t="shared" si="4"/>
        <v>0</v>
      </c>
      <c r="H12" t="e">
        <f t="shared" si="5"/>
        <v>#N/A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0"/>
        <v>100</v>
      </c>
      <c r="M12" t="s">
        <v>2411</v>
      </c>
      <c r="N12" cm="1">
        <f t="array" ref="N12">SUMPRODUCT((I3:INDEX(I:I,LOOKUP(2,1/(A:A&lt;&gt;""),ROW(A:A)))=1)*
(ABS(_xlfn.IFNA(C3:INDEX(C:C,LOOKUP(2,1/(A:A&lt;&gt;""),ROW(A:A))),E19))&lt;2))</f>
        <v>0</v>
      </c>
      <c r="O12">
        <f t="shared" si="9"/>
        <v>100</v>
      </c>
      <c r="P12" s="12">
        <f t="shared" si="10"/>
        <v>0</v>
      </c>
    </row>
    <row r="13" spans="1:16" x14ac:dyDescent="0.2">
      <c r="A13" s="10" t="s">
        <v>145</v>
      </c>
      <c r="B13">
        <f>Prices_SPY_IVV!$D13</f>
        <v>-6.281567841344895</v>
      </c>
      <c r="C13">
        <f>IFERROR(Prices_SPY_IVV!$G13,NA())</f>
        <v>0</v>
      </c>
      <c r="D13">
        <f t="shared" si="1"/>
        <v>-5.4445033305455581E-2</v>
      </c>
      <c r="E13">
        <f t="shared" si="2"/>
        <v>0</v>
      </c>
      <c r="F13">
        <f t="shared" si="3"/>
        <v>0</v>
      </c>
      <c r="G13">
        <f t="shared" si="4"/>
        <v>0</v>
      </c>
      <c r="H13" t="e">
        <f t="shared" si="5"/>
        <v>#N/A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0"/>
        <v>100</v>
      </c>
      <c r="M13" t="s">
        <v>2412</v>
      </c>
      <c r="N13" cm="1">
        <f t="array" ref="N13">SUMPRODUCT((J3:INDEX(J:J,LOOKUP(2,1/(A:A&lt;&gt;""),ROW(A:A)))=1)*
(ABS(_xlfn.IFNA(C3:INDEX(C:C,LOOKUP(2,1/(A:A&lt;&gt;""),ROW(A:A))),0))&gt;0.5)*
(ABS(_xlfn.IFNA(C3:INDEX(C:C,LOOKUP(2,1/(A:A&lt;&gt;""),ROW(A:A))),0))&lt;3))</f>
        <v>0</v>
      </c>
      <c r="O13">
        <f t="shared" si="9"/>
        <v>100</v>
      </c>
      <c r="P13" s="12">
        <f t="shared" si="10"/>
        <v>0</v>
      </c>
    </row>
    <row r="14" spans="1:16" x14ac:dyDescent="0.2">
      <c r="A14" s="10" t="s">
        <v>146</v>
      </c>
      <c r="B14">
        <f>Prices_SPY_IVV!$D14</f>
        <v>-6.3185476904847064</v>
      </c>
      <c r="C14">
        <f>IFERROR(Prices_SPY_IVV!$G14,NA())</f>
        <v>0</v>
      </c>
      <c r="D14">
        <f t="shared" si="1"/>
        <v>-3.6979849139811449E-2</v>
      </c>
      <c r="E14">
        <f t="shared" si="2"/>
        <v>0</v>
      </c>
      <c r="F14">
        <f t="shared" si="3"/>
        <v>0</v>
      </c>
      <c r="G14">
        <f t="shared" si="4"/>
        <v>0</v>
      </c>
      <c r="H14" t="e">
        <f t="shared" si="5"/>
        <v>#N/A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0"/>
        <v>100</v>
      </c>
      <c r="M14" t="s">
        <v>2416</v>
      </c>
      <c r="N14" s="12" cm="1">
        <f t="array" ref="N14">MIN(P2:INDEX(P:P,LOOKUP(2,1/(A:A&lt;&gt;""),ROW(A:A))))</f>
        <v>-5.726373351444991E-3</v>
      </c>
      <c r="O14">
        <f t="shared" si="9"/>
        <v>100</v>
      </c>
      <c r="P14" s="12">
        <f t="shared" si="10"/>
        <v>0</v>
      </c>
    </row>
    <row r="15" spans="1:16" x14ac:dyDescent="0.2">
      <c r="A15" s="10" t="s">
        <v>147</v>
      </c>
      <c r="B15">
        <f>Prices_SPY_IVV!$D15</f>
        <v>-6.2203649906351757</v>
      </c>
      <c r="C15">
        <f>IFERROR(Prices_SPY_IVV!$G15,NA())</f>
        <v>0</v>
      </c>
      <c r="D15">
        <f t="shared" si="1"/>
        <v>9.8182699849530763E-2</v>
      </c>
      <c r="E15">
        <f t="shared" si="2"/>
        <v>0</v>
      </c>
      <c r="F15">
        <f t="shared" si="3"/>
        <v>0</v>
      </c>
      <c r="G15">
        <f t="shared" si="4"/>
        <v>0</v>
      </c>
      <c r="H15" t="e">
        <f t="shared" si="5"/>
        <v>#N/A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0"/>
        <v>100</v>
      </c>
      <c r="M15" t="s">
        <v>2417</v>
      </c>
      <c r="N15" cm="1">
        <f t="array" ref="N15">IFERROR(AVERAGE(F3:INDEX(F:F,LOOKUP(2,1/(A:A&lt;&gt;""),ROW(A:A))))/_xlfn.STDEV.S(F3:INDEX(F:F,LOOKUP(2,1/(A:A&lt;&gt;""),ROW(A:A))))*SQRT(252),0)</f>
        <v>2.2376657323582321</v>
      </c>
      <c r="O15">
        <f t="shared" si="9"/>
        <v>100</v>
      </c>
      <c r="P15" s="12">
        <f t="shared" si="10"/>
        <v>0</v>
      </c>
    </row>
    <row r="16" spans="1:16" x14ac:dyDescent="0.2">
      <c r="A16" s="10" t="s">
        <v>148</v>
      </c>
      <c r="B16">
        <f>Prices_SPY_IVV!$D16</f>
        <v>-6.2053856264126352</v>
      </c>
      <c r="C16">
        <f>IFERROR(Prices_SPY_IVV!$G16,NA())</f>
        <v>0</v>
      </c>
      <c r="D16">
        <f t="shared" si="1"/>
        <v>1.4979364222540426E-2</v>
      </c>
      <c r="E16">
        <f t="shared" si="2"/>
        <v>0</v>
      </c>
      <c r="F16">
        <f t="shared" si="3"/>
        <v>0</v>
      </c>
      <c r="G16">
        <f t="shared" si="4"/>
        <v>0</v>
      </c>
      <c r="H16" t="e">
        <f t="shared" si="5"/>
        <v>#N/A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0"/>
        <v>100</v>
      </c>
      <c r="M16" t="s">
        <v>2418</v>
      </c>
      <c r="N16" cm="1">
        <f t="array" ref="N16">IFERROR(AVERAGE(F3:INDEX(F:F,LOOKUP(2,1/(A:A&lt;&gt;""),ROW(A:A))))*SQRT(252)/SQRT(SUMPRODUCT((F3:INDEX(F:F,LOOKUP(2,1/(A:A&lt;&gt;""),ROW(A:A)))&lt;0)*(F3:INDEX(F:F,LOOKUP(2,1/(A:A&lt;&gt;""),ROW(A:A)))*F3:INDEX(F:F,LOOKUP(2,1/(A:A&lt;&gt;""),ROW(A:A)))))/MAX(1,COUNTIF(F3:INDEX(F:F,LOOKUP(2,1/(A:A&lt;&gt;""),ROW(A:A))),"&lt;0"))),0)</f>
        <v>3.341609830653764</v>
      </c>
      <c r="O16">
        <f t="shared" si="9"/>
        <v>100</v>
      </c>
      <c r="P16" s="12">
        <f t="shared" si="10"/>
        <v>0</v>
      </c>
    </row>
    <row r="17" spans="1:16" x14ac:dyDescent="0.2">
      <c r="A17" s="10" t="s">
        <v>149</v>
      </c>
      <c r="B17">
        <f>Prices_SPY_IVV!$D17</f>
        <v>-6.2355972839372953</v>
      </c>
      <c r="C17">
        <f>IFERROR(Prices_SPY_IVV!$G17,NA())</f>
        <v>0</v>
      </c>
      <c r="D17">
        <f t="shared" si="1"/>
        <v>-3.0211657524660041E-2</v>
      </c>
      <c r="E17">
        <f t="shared" si="2"/>
        <v>0</v>
      </c>
      <c r="F17">
        <f t="shared" si="3"/>
        <v>0</v>
      </c>
      <c r="G17">
        <f t="shared" si="4"/>
        <v>0</v>
      </c>
      <c r="H17" t="e">
        <f t="shared" si="5"/>
        <v>#N/A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0"/>
        <v>100</v>
      </c>
      <c r="M17" t="s">
        <v>2419</v>
      </c>
      <c r="N17" cm="1">
        <f t="array" ref="N17">SUMPRODUCT(ABS(E3:INDEX(E:E,LOOKUP(2,1/(A:A&lt;&gt;""),ROW(A:A)))-E2:INDEX(E:E,LOOKUP(2,1/(A:A&lt;&gt;""),ROW(A:A))-1)))/ROWS(E3:INDEX(E:E,LOOKUP(2,1/(A:A&lt;&gt;""),ROW(A:A))))</f>
        <v>6.4000000000000001E-2</v>
      </c>
      <c r="O17">
        <f t="shared" si="9"/>
        <v>100</v>
      </c>
      <c r="P17" s="12">
        <f t="shared" si="10"/>
        <v>0</v>
      </c>
    </row>
    <row r="18" spans="1:16" x14ac:dyDescent="0.2">
      <c r="A18" s="10" t="s">
        <v>150</v>
      </c>
      <c r="B18">
        <f>Prices_SPY_IVV!$D18</f>
        <v>-6.1859018587826995</v>
      </c>
      <c r="C18">
        <f>IFERROR(Prices_SPY_IVV!$G18,NA())</f>
        <v>0</v>
      </c>
      <c r="D18">
        <f t="shared" si="1"/>
        <v>4.9695425154595796E-2</v>
      </c>
      <c r="E18">
        <f t="shared" si="2"/>
        <v>0</v>
      </c>
      <c r="F18">
        <f t="shared" si="3"/>
        <v>0</v>
      </c>
      <c r="G18">
        <f t="shared" si="4"/>
        <v>0</v>
      </c>
      <c r="H18" t="e">
        <f t="shared" si="5"/>
        <v>#N/A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0"/>
        <v>100</v>
      </c>
      <c r="O18">
        <f t="shared" si="9"/>
        <v>100</v>
      </c>
      <c r="P18" s="12">
        <f t="shared" si="10"/>
        <v>0</v>
      </c>
    </row>
    <row r="19" spans="1:16" x14ac:dyDescent="0.2">
      <c r="A19" s="10" t="s">
        <v>151</v>
      </c>
      <c r="B19">
        <f>Prices_SPY_IVV!$D19</f>
        <v>-6.3476829618391548</v>
      </c>
      <c r="C19">
        <f>IFERROR(Prices_SPY_IVV!$G19,NA())</f>
        <v>0</v>
      </c>
      <c r="D19">
        <f t="shared" si="1"/>
        <v>-0.16178110305645532</v>
      </c>
      <c r="E19">
        <f t="shared" si="2"/>
        <v>0</v>
      </c>
      <c r="F19">
        <f t="shared" si="3"/>
        <v>0</v>
      </c>
      <c r="G19">
        <f t="shared" si="4"/>
        <v>0</v>
      </c>
      <c r="H19" t="e">
        <f t="shared" si="5"/>
        <v>#N/A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0"/>
        <v>100</v>
      </c>
      <c r="O19">
        <f t="shared" si="9"/>
        <v>100</v>
      </c>
      <c r="P19" s="12">
        <f t="shared" si="10"/>
        <v>0</v>
      </c>
    </row>
    <row r="20" spans="1:16" x14ac:dyDescent="0.2">
      <c r="A20" s="10" t="s">
        <v>152</v>
      </c>
      <c r="B20">
        <f>Prices_SPY_IVV!$D20</f>
        <v>-6.3063509967147411</v>
      </c>
      <c r="C20">
        <f>IFERROR(Prices_SPY_IVV!$G20,NA())</f>
        <v>0</v>
      </c>
      <c r="D20">
        <f t="shared" si="1"/>
        <v>4.1331965124413728E-2</v>
      </c>
      <c r="E20">
        <f t="shared" si="2"/>
        <v>0</v>
      </c>
      <c r="F20">
        <f t="shared" si="3"/>
        <v>0</v>
      </c>
      <c r="G20">
        <f t="shared" si="4"/>
        <v>0</v>
      </c>
      <c r="H20" t="e">
        <f t="shared" si="5"/>
        <v>#N/A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0"/>
        <v>100</v>
      </c>
      <c r="O20">
        <f t="shared" si="9"/>
        <v>100</v>
      </c>
      <c r="P20" s="12">
        <f t="shared" si="10"/>
        <v>0</v>
      </c>
    </row>
    <row r="21" spans="1:16" x14ac:dyDescent="0.2">
      <c r="A21" s="10" t="s">
        <v>153</v>
      </c>
      <c r="B21">
        <f>Prices_SPY_IVV!$D21</f>
        <v>-6.3462322565111435</v>
      </c>
      <c r="C21">
        <f>IFERROR(Prices_SPY_IVV!$G21,NA())</f>
        <v>0</v>
      </c>
      <c r="D21">
        <f t="shared" si="1"/>
        <v>-3.9881259796402446E-2</v>
      </c>
      <c r="E21">
        <f t="shared" si="2"/>
        <v>0</v>
      </c>
      <c r="F21">
        <f t="shared" si="3"/>
        <v>0</v>
      </c>
      <c r="G21">
        <f t="shared" si="4"/>
        <v>0</v>
      </c>
      <c r="H21" t="e">
        <f t="shared" si="5"/>
        <v>#N/A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0"/>
        <v>100</v>
      </c>
      <c r="O21">
        <f t="shared" si="9"/>
        <v>100</v>
      </c>
      <c r="P21" s="12">
        <f t="shared" si="10"/>
        <v>0</v>
      </c>
    </row>
    <row r="22" spans="1:16" x14ac:dyDescent="0.2">
      <c r="A22" s="9">
        <v>45999</v>
      </c>
      <c r="B22">
        <f>Prices_SPY_IVV!$D22</f>
        <v>-6.1621615423637195</v>
      </c>
      <c r="C22">
        <f>IFERROR(Prices_SPY_IVV!$G22,NA())</f>
        <v>0</v>
      </c>
      <c r="D22">
        <f t="shared" si="1"/>
        <v>0.18407071414742404</v>
      </c>
      <c r="E22">
        <f t="shared" si="2"/>
        <v>0</v>
      </c>
      <c r="F22">
        <f t="shared" si="3"/>
        <v>0</v>
      </c>
      <c r="G22">
        <f t="shared" si="4"/>
        <v>0</v>
      </c>
      <c r="H22" t="e">
        <f t="shared" si="5"/>
        <v>#N/A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0"/>
        <v>100</v>
      </c>
      <c r="O22">
        <f t="shared" si="9"/>
        <v>100</v>
      </c>
      <c r="P22" s="12">
        <f t="shared" si="10"/>
        <v>0</v>
      </c>
    </row>
    <row r="23" spans="1:16" x14ac:dyDescent="0.2">
      <c r="A23" s="9">
        <v>45969</v>
      </c>
      <c r="B23">
        <f>Prices_SPY_IVV!$D23</f>
        <v>-6.1320273534879561</v>
      </c>
      <c r="C23">
        <f>IFERROR(Prices_SPY_IVV!$G23,NA())</f>
        <v>0</v>
      </c>
      <c r="D23">
        <f t="shared" si="1"/>
        <v>3.0134188875763357E-2</v>
      </c>
      <c r="E23">
        <f t="shared" si="2"/>
        <v>0</v>
      </c>
      <c r="F23">
        <f t="shared" si="3"/>
        <v>0</v>
      </c>
      <c r="G23">
        <f t="shared" si="4"/>
        <v>0</v>
      </c>
      <c r="H23" t="e">
        <f t="shared" si="5"/>
        <v>#N/A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0"/>
        <v>100</v>
      </c>
      <c r="O23">
        <f t="shared" si="9"/>
        <v>100</v>
      </c>
      <c r="P23" s="12">
        <f t="shared" si="10"/>
        <v>0</v>
      </c>
    </row>
    <row r="24" spans="1:16" x14ac:dyDescent="0.2">
      <c r="A24" s="9">
        <v>45877</v>
      </c>
      <c r="B24">
        <f>Prices_SPY_IVV!$D24</f>
        <v>-6.149567356427724</v>
      </c>
      <c r="C24">
        <f>IFERROR(Prices_SPY_IVV!$G24,NA())</f>
        <v>0</v>
      </c>
      <c r="D24">
        <f t="shared" si="1"/>
        <v>-1.7540002939767874E-2</v>
      </c>
      <c r="E24">
        <f t="shared" si="2"/>
        <v>0</v>
      </c>
      <c r="F24">
        <f t="shared" si="3"/>
        <v>0</v>
      </c>
      <c r="G24">
        <f t="shared" si="4"/>
        <v>0</v>
      </c>
      <c r="H24" t="e">
        <f t="shared" si="5"/>
        <v>#N/A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0"/>
        <v>100</v>
      </c>
      <c r="O24">
        <f t="shared" si="9"/>
        <v>100</v>
      </c>
      <c r="P24" s="12">
        <f t="shared" si="10"/>
        <v>0</v>
      </c>
    </row>
    <row r="25" spans="1:16" x14ac:dyDescent="0.2">
      <c r="A25" s="9">
        <v>45846</v>
      </c>
      <c r="B25">
        <f>Prices_SPY_IVV!$D25</f>
        <v>-6.2410103374198798</v>
      </c>
      <c r="C25">
        <f>IFERROR(Prices_SPY_IVV!$G25,NA())</f>
        <v>0</v>
      </c>
      <c r="D25">
        <f t="shared" si="1"/>
        <v>-9.1442980992155753E-2</v>
      </c>
      <c r="E25">
        <f t="shared" si="2"/>
        <v>0</v>
      </c>
      <c r="F25">
        <f t="shared" si="3"/>
        <v>0</v>
      </c>
      <c r="G25">
        <f t="shared" si="4"/>
        <v>0</v>
      </c>
      <c r="H25" t="e">
        <f t="shared" si="5"/>
        <v>#N/A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0"/>
        <v>100</v>
      </c>
      <c r="O25">
        <f t="shared" si="9"/>
        <v>100</v>
      </c>
      <c r="P25" s="12">
        <f t="shared" si="10"/>
        <v>0</v>
      </c>
    </row>
    <row r="26" spans="1:16" x14ac:dyDescent="0.2">
      <c r="A26" s="9">
        <v>45816</v>
      </c>
      <c r="B26">
        <f>Prices_SPY_IVV!$D26</f>
        <v>-6.0630882909858883</v>
      </c>
      <c r="C26">
        <f>IFERROR(Prices_SPY_IVV!$G26,NA())</f>
        <v>0</v>
      </c>
      <c r="D26">
        <f t="shared" si="1"/>
        <v>0.17792204643399145</v>
      </c>
      <c r="E26">
        <f t="shared" si="2"/>
        <v>0</v>
      </c>
      <c r="F26">
        <f t="shared" si="3"/>
        <v>0</v>
      </c>
      <c r="G26">
        <f t="shared" si="4"/>
        <v>0</v>
      </c>
      <c r="H26" t="e">
        <f t="shared" si="5"/>
        <v>#N/A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0"/>
        <v>100</v>
      </c>
      <c r="O26">
        <f t="shared" si="9"/>
        <v>100</v>
      </c>
      <c r="P26" s="12">
        <f t="shared" si="10"/>
        <v>0</v>
      </c>
    </row>
    <row r="27" spans="1:16" x14ac:dyDescent="0.2">
      <c r="A27" s="9">
        <v>45785</v>
      </c>
      <c r="B27">
        <f>Prices_SPY_IVV!$D27</f>
        <v>-6.1753624534045457</v>
      </c>
      <c r="C27">
        <f>IFERROR(Prices_SPY_IVV!$G27,NA())</f>
        <v>0</v>
      </c>
      <c r="D27">
        <f t="shared" si="1"/>
        <v>-0.1122741624186574</v>
      </c>
      <c r="E27">
        <f t="shared" si="2"/>
        <v>0</v>
      </c>
      <c r="F27">
        <f t="shared" si="3"/>
        <v>0</v>
      </c>
      <c r="G27">
        <f t="shared" si="4"/>
        <v>0</v>
      </c>
      <c r="H27" t="e">
        <f t="shared" si="5"/>
        <v>#N/A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0"/>
        <v>100</v>
      </c>
      <c r="O27">
        <f t="shared" si="9"/>
        <v>100</v>
      </c>
      <c r="P27" s="12">
        <f t="shared" si="10"/>
        <v>0</v>
      </c>
    </row>
    <row r="28" spans="1:16" x14ac:dyDescent="0.2">
      <c r="A28" s="9">
        <v>45755</v>
      </c>
      <c r="B28">
        <f>Prices_SPY_IVV!$D28</f>
        <v>-6.0434703344801619</v>
      </c>
      <c r="C28">
        <f>IFERROR(Prices_SPY_IVV!$G28,NA())</f>
        <v>0</v>
      </c>
      <c r="D28">
        <f t="shared" si="1"/>
        <v>0.13189211892438379</v>
      </c>
      <c r="E28">
        <f t="shared" si="2"/>
        <v>0</v>
      </c>
      <c r="F28">
        <f t="shared" si="3"/>
        <v>0</v>
      </c>
      <c r="G28">
        <f t="shared" si="4"/>
        <v>0</v>
      </c>
      <c r="H28" t="e">
        <f t="shared" si="5"/>
        <v>#N/A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0"/>
        <v>100</v>
      </c>
      <c r="O28">
        <f t="shared" si="9"/>
        <v>100</v>
      </c>
      <c r="P28" s="12">
        <f t="shared" si="10"/>
        <v>0</v>
      </c>
    </row>
    <row r="29" spans="1:16" x14ac:dyDescent="0.2">
      <c r="A29" s="9">
        <v>45665</v>
      </c>
      <c r="B29">
        <f>Prices_SPY_IVV!$D29</f>
        <v>-5.916949997483357</v>
      </c>
      <c r="C29">
        <f>IFERROR(Prices_SPY_IVV!$G29,NA())</f>
        <v>0</v>
      </c>
      <c r="D29">
        <f t="shared" si="1"/>
        <v>0.12652033699680487</v>
      </c>
      <c r="E29">
        <f t="shared" si="2"/>
        <v>0</v>
      </c>
      <c r="F29">
        <f t="shared" si="3"/>
        <v>0</v>
      </c>
      <c r="G29">
        <f t="shared" si="4"/>
        <v>0</v>
      </c>
      <c r="H29" t="e">
        <f t="shared" si="5"/>
        <v>#N/A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0"/>
        <v>100</v>
      </c>
      <c r="O29">
        <f t="shared" si="9"/>
        <v>100</v>
      </c>
      <c r="P29" s="12">
        <f t="shared" si="10"/>
        <v>0</v>
      </c>
    </row>
    <row r="30" spans="1:16" x14ac:dyDescent="0.2">
      <c r="A30" s="10" t="s">
        <v>1</v>
      </c>
      <c r="B30">
        <f>Prices_SPY_IVV!$D30</f>
        <v>-5.8678043519178118</v>
      </c>
      <c r="C30">
        <f>IFERROR(Prices_SPY_IVV!$G30,NA())</f>
        <v>0</v>
      </c>
      <c r="D30">
        <f t="shared" si="1"/>
        <v>4.9145645565545237E-2</v>
      </c>
      <c r="E30">
        <f t="shared" si="2"/>
        <v>0</v>
      </c>
      <c r="F30">
        <f t="shared" si="3"/>
        <v>0</v>
      </c>
      <c r="G30">
        <f t="shared" si="4"/>
        <v>0</v>
      </c>
      <c r="H30" t="e">
        <f t="shared" si="5"/>
        <v>#N/A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0"/>
        <v>100</v>
      </c>
      <c r="O30">
        <f t="shared" si="9"/>
        <v>100</v>
      </c>
      <c r="P30" s="12">
        <f t="shared" si="10"/>
        <v>0</v>
      </c>
    </row>
    <row r="31" spans="1:16" x14ac:dyDescent="0.2">
      <c r="A31" s="10" t="s">
        <v>2</v>
      </c>
      <c r="B31">
        <f>Prices_SPY_IVV!$D31</f>
        <v>-6.1132999485104165</v>
      </c>
      <c r="C31">
        <f>IFERROR(Prices_SPY_IVV!$G31,NA())</f>
        <v>0</v>
      </c>
      <c r="D31">
        <f t="shared" si="1"/>
        <v>-0.24549559659260467</v>
      </c>
      <c r="E31">
        <f t="shared" si="2"/>
        <v>0</v>
      </c>
      <c r="F31">
        <f t="shared" si="3"/>
        <v>0</v>
      </c>
      <c r="G31">
        <f t="shared" si="4"/>
        <v>0</v>
      </c>
      <c r="H31" t="e">
        <f t="shared" si="5"/>
        <v>#N/A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0"/>
        <v>100</v>
      </c>
      <c r="O31">
        <f t="shared" si="9"/>
        <v>100</v>
      </c>
      <c r="P31" s="12">
        <f t="shared" si="10"/>
        <v>0</v>
      </c>
    </row>
    <row r="32" spans="1:16" x14ac:dyDescent="0.2">
      <c r="A32" s="10" t="s">
        <v>3</v>
      </c>
      <c r="B32">
        <f>Prices_SPY_IVV!$D32</f>
        <v>-6.2085838875784702</v>
      </c>
      <c r="C32">
        <f>IFERROR(Prices_SPY_IVV!$G32,NA())</f>
        <v>0</v>
      </c>
      <c r="D32">
        <f t="shared" si="1"/>
        <v>-9.5283939068053769E-2</v>
      </c>
      <c r="E32">
        <f t="shared" si="2"/>
        <v>0</v>
      </c>
      <c r="F32">
        <f t="shared" si="3"/>
        <v>0</v>
      </c>
      <c r="G32">
        <f t="shared" si="4"/>
        <v>0</v>
      </c>
      <c r="H32" t="e">
        <f t="shared" si="5"/>
        <v>#N/A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0"/>
        <v>100</v>
      </c>
      <c r="O32">
        <f t="shared" si="9"/>
        <v>100</v>
      </c>
      <c r="P32" s="12">
        <f t="shared" si="10"/>
        <v>0</v>
      </c>
    </row>
    <row r="33" spans="1:16" x14ac:dyDescent="0.2">
      <c r="A33" s="10" t="s">
        <v>4</v>
      </c>
      <c r="B33">
        <f>Prices_SPY_IVV!$D33</f>
        <v>-6.0576081430652948</v>
      </c>
      <c r="C33">
        <f>IFERROR(Prices_SPY_IVV!$G33,NA())</f>
        <v>0</v>
      </c>
      <c r="D33">
        <f t="shared" si="1"/>
        <v>0.15097574451317541</v>
      </c>
      <c r="E33">
        <f t="shared" si="2"/>
        <v>0</v>
      </c>
      <c r="F33">
        <f t="shared" si="3"/>
        <v>0</v>
      </c>
      <c r="G33">
        <f t="shared" si="4"/>
        <v>0</v>
      </c>
      <c r="H33" t="e">
        <f t="shared" si="5"/>
        <v>#N/A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0"/>
        <v>100</v>
      </c>
      <c r="O33">
        <f t="shared" si="9"/>
        <v>100</v>
      </c>
      <c r="P33" s="12">
        <f t="shared" si="10"/>
        <v>0</v>
      </c>
    </row>
    <row r="34" spans="1:16" x14ac:dyDescent="0.2">
      <c r="A34" s="10" t="s">
        <v>5</v>
      </c>
      <c r="B34">
        <f>Prices_SPY_IVV!$D34</f>
        <v>-6.0384393244917192</v>
      </c>
      <c r="C34">
        <f>IFERROR(Prices_SPY_IVV!$G34,NA())</f>
        <v>0</v>
      </c>
      <c r="D34">
        <f t="shared" si="1"/>
        <v>1.9168818573575663E-2</v>
      </c>
      <c r="E34">
        <f t="shared" si="2"/>
        <v>0</v>
      </c>
      <c r="F34">
        <f t="shared" si="3"/>
        <v>0</v>
      </c>
      <c r="G34">
        <f t="shared" si="4"/>
        <v>0</v>
      </c>
      <c r="H34" t="e">
        <f t="shared" si="5"/>
        <v>#N/A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0"/>
        <v>100</v>
      </c>
      <c r="O34">
        <f t="shared" si="9"/>
        <v>100</v>
      </c>
      <c r="P34" s="12">
        <f t="shared" si="10"/>
        <v>0</v>
      </c>
    </row>
    <row r="35" spans="1:16" x14ac:dyDescent="0.2">
      <c r="A35" s="10" t="s">
        <v>6</v>
      </c>
      <c r="B35">
        <f>Prices_SPY_IVV!$D35</f>
        <v>-6.2237155392238037</v>
      </c>
      <c r="C35">
        <f>IFERROR(Prices_SPY_IVV!$G35,NA())</f>
        <v>0</v>
      </c>
      <c r="D35">
        <f t="shared" si="1"/>
        <v>-0.18527621473208455</v>
      </c>
      <c r="E35">
        <f t="shared" si="2"/>
        <v>0</v>
      </c>
      <c r="F35">
        <f t="shared" si="3"/>
        <v>0</v>
      </c>
      <c r="G35">
        <f t="shared" si="4"/>
        <v>0</v>
      </c>
      <c r="H35" t="e">
        <f t="shared" si="5"/>
        <v>#N/A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0"/>
        <v>100</v>
      </c>
      <c r="O35">
        <f t="shared" si="9"/>
        <v>100</v>
      </c>
      <c r="P35" s="12">
        <f t="shared" si="10"/>
        <v>0</v>
      </c>
    </row>
    <row r="36" spans="1:16" x14ac:dyDescent="0.2">
      <c r="A36" s="10" t="s">
        <v>7</v>
      </c>
      <c r="B36">
        <f>Prices_SPY_IVV!$D36</f>
        <v>-6.1822312866765969</v>
      </c>
      <c r="C36">
        <f>IFERROR(Prices_SPY_IVV!$G36,NA())</f>
        <v>0</v>
      </c>
      <c r="D36">
        <f t="shared" si="1"/>
        <v>4.1484252547206779E-2</v>
      </c>
      <c r="E36">
        <f t="shared" si="2"/>
        <v>0</v>
      </c>
      <c r="F36">
        <f t="shared" si="3"/>
        <v>0</v>
      </c>
      <c r="G36">
        <f t="shared" si="4"/>
        <v>0</v>
      </c>
      <c r="H36" t="e">
        <f t="shared" si="5"/>
        <v>#N/A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0"/>
        <v>100</v>
      </c>
      <c r="O36">
        <f t="shared" si="9"/>
        <v>100</v>
      </c>
      <c r="P36" s="12">
        <f t="shared" si="10"/>
        <v>0</v>
      </c>
    </row>
    <row r="37" spans="1:16" x14ac:dyDescent="0.2">
      <c r="A37" s="10" t="s">
        <v>8</v>
      </c>
      <c r="B37">
        <f>Prices_SPY_IVV!$D37</f>
        <v>-5.9090433997215541</v>
      </c>
      <c r="C37">
        <f>IFERROR(Prices_SPY_IVV!$G37,NA())</f>
        <v>0</v>
      </c>
      <c r="D37">
        <f t="shared" si="1"/>
        <v>0.27318788695504281</v>
      </c>
      <c r="E37">
        <f t="shared" si="2"/>
        <v>0</v>
      </c>
      <c r="F37">
        <f t="shared" si="3"/>
        <v>0</v>
      </c>
      <c r="G37">
        <f t="shared" si="4"/>
        <v>0</v>
      </c>
      <c r="H37" t="e">
        <f t="shared" si="5"/>
        <v>#N/A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0"/>
        <v>100</v>
      </c>
      <c r="O37">
        <f t="shared" si="9"/>
        <v>100</v>
      </c>
      <c r="P37" s="12">
        <f t="shared" si="10"/>
        <v>0</v>
      </c>
    </row>
    <row r="38" spans="1:16" x14ac:dyDescent="0.2">
      <c r="A38" s="10" t="s">
        <v>9</v>
      </c>
      <c r="B38">
        <f>Prices_SPY_IVV!$D38</f>
        <v>-5.9889840296197008</v>
      </c>
      <c r="C38">
        <f>IFERROR(Prices_SPY_IVV!$G38,NA())</f>
        <v>0</v>
      </c>
      <c r="D38">
        <f t="shared" si="1"/>
        <v>-7.9940629898146653E-2</v>
      </c>
      <c r="E38">
        <f t="shared" si="2"/>
        <v>0</v>
      </c>
      <c r="F38">
        <f t="shared" si="3"/>
        <v>0</v>
      </c>
      <c r="G38">
        <f t="shared" si="4"/>
        <v>0</v>
      </c>
      <c r="H38" t="e">
        <f t="shared" si="5"/>
        <v>#N/A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0"/>
        <v>100</v>
      </c>
      <c r="O38">
        <f t="shared" si="9"/>
        <v>100</v>
      </c>
      <c r="P38" s="12">
        <f t="shared" si="10"/>
        <v>0</v>
      </c>
    </row>
    <row r="39" spans="1:16" x14ac:dyDescent="0.2">
      <c r="A39" s="10" t="s">
        <v>10</v>
      </c>
      <c r="B39">
        <f>Prices_SPY_IVV!$D39</f>
        <v>-6.1126907988194716</v>
      </c>
      <c r="C39">
        <f>IFERROR(Prices_SPY_IVV!$G39,NA())</f>
        <v>0</v>
      </c>
      <c r="D39">
        <f t="shared" si="1"/>
        <v>-0.12370676919977086</v>
      </c>
      <c r="E39">
        <f t="shared" si="2"/>
        <v>0</v>
      </c>
      <c r="F39">
        <f t="shared" si="3"/>
        <v>0</v>
      </c>
      <c r="G39">
        <f t="shared" si="4"/>
        <v>0</v>
      </c>
      <c r="H39" t="e">
        <f t="shared" si="5"/>
        <v>#N/A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0"/>
        <v>100</v>
      </c>
      <c r="O39">
        <f t="shared" si="9"/>
        <v>100</v>
      </c>
      <c r="P39" s="12">
        <f t="shared" si="10"/>
        <v>0</v>
      </c>
    </row>
    <row r="40" spans="1:16" x14ac:dyDescent="0.2">
      <c r="A40" s="10" t="s">
        <v>11</v>
      </c>
      <c r="B40">
        <f>Prices_SPY_IVV!$D40</f>
        <v>-5.9142344214686773</v>
      </c>
      <c r="C40">
        <f>IFERROR(Prices_SPY_IVV!$G40,NA())</f>
        <v>0</v>
      </c>
      <c r="D40">
        <f t="shared" si="1"/>
        <v>0.19845637735079436</v>
      </c>
      <c r="E40">
        <f t="shared" si="2"/>
        <v>0</v>
      </c>
      <c r="F40">
        <f t="shared" si="3"/>
        <v>0</v>
      </c>
      <c r="G40">
        <f t="shared" si="4"/>
        <v>0</v>
      </c>
      <c r="H40" t="e">
        <f t="shared" si="5"/>
        <v>#N/A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0"/>
        <v>100</v>
      </c>
      <c r="O40">
        <f t="shared" si="9"/>
        <v>100</v>
      </c>
      <c r="P40" s="12">
        <f t="shared" si="10"/>
        <v>0</v>
      </c>
    </row>
    <row r="41" spans="1:16" x14ac:dyDescent="0.2">
      <c r="A41" s="10" t="s">
        <v>12</v>
      </c>
      <c r="B41">
        <f>Prices_SPY_IVV!$D41</f>
        <v>-6.032386223974072</v>
      </c>
      <c r="C41">
        <f>IFERROR(Prices_SPY_IVV!$G41,NA())</f>
        <v>0</v>
      </c>
      <c r="D41">
        <f t="shared" si="1"/>
        <v>-0.1181518025053947</v>
      </c>
      <c r="E41">
        <f t="shared" si="2"/>
        <v>0</v>
      </c>
      <c r="F41">
        <f t="shared" si="3"/>
        <v>0</v>
      </c>
      <c r="G41">
        <f t="shared" si="4"/>
        <v>0</v>
      </c>
      <c r="H41" t="e">
        <f t="shared" si="5"/>
        <v>#N/A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0"/>
        <v>100</v>
      </c>
      <c r="O41">
        <f t="shared" si="9"/>
        <v>100</v>
      </c>
      <c r="P41" s="12">
        <f t="shared" si="10"/>
        <v>0</v>
      </c>
    </row>
    <row r="42" spans="1:16" x14ac:dyDescent="0.2">
      <c r="A42" s="10" t="s">
        <v>13</v>
      </c>
      <c r="B42">
        <f>Prices_SPY_IVV!$D42</f>
        <v>-5.8389685809476077</v>
      </c>
      <c r="C42">
        <f>IFERROR(Prices_SPY_IVV!$G42,NA())</f>
        <v>0</v>
      </c>
      <c r="D42">
        <f t="shared" si="1"/>
        <v>0.19341764302646425</v>
      </c>
      <c r="E42">
        <f t="shared" si="2"/>
        <v>0</v>
      </c>
      <c r="F42">
        <f t="shared" si="3"/>
        <v>0</v>
      </c>
      <c r="G42">
        <f t="shared" si="4"/>
        <v>0</v>
      </c>
      <c r="H42" t="e">
        <f t="shared" si="5"/>
        <v>#N/A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0"/>
        <v>100</v>
      </c>
      <c r="O42">
        <f t="shared" si="9"/>
        <v>100</v>
      </c>
      <c r="P42" s="12">
        <f t="shared" si="10"/>
        <v>0</v>
      </c>
    </row>
    <row r="43" spans="1:16" x14ac:dyDescent="0.2">
      <c r="A43" s="10" t="s">
        <v>14</v>
      </c>
      <c r="B43">
        <f>Prices_SPY_IVV!$D43</f>
        <v>-5.9352953589666413</v>
      </c>
      <c r="C43">
        <f>IFERROR(Prices_SPY_IVV!$G43,NA())</f>
        <v>0</v>
      </c>
      <c r="D43">
        <f t="shared" si="1"/>
        <v>-9.6326778019033554E-2</v>
      </c>
      <c r="E43">
        <f t="shared" si="2"/>
        <v>0</v>
      </c>
      <c r="F43">
        <f t="shared" si="3"/>
        <v>0</v>
      </c>
      <c r="G43">
        <f t="shared" si="4"/>
        <v>0</v>
      </c>
      <c r="H43" t="e">
        <f t="shared" si="5"/>
        <v>#N/A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0"/>
        <v>100</v>
      </c>
      <c r="O43">
        <f t="shared" si="9"/>
        <v>100</v>
      </c>
      <c r="P43" s="12">
        <f t="shared" si="10"/>
        <v>0</v>
      </c>
    </row>
    <row r="44" spans="1:16" x14ac:dyDescent="0.2">
      <c r="A44" s="9">
        <v>45968</v>
      </c>
      <c r="B44">
        <f>Prices_SPY_IVV!$D44</f>
        <v>-5.8175772457212815</v>
      </c>
      <c r="C44">
        <f>IFERROR(Prices_SPY_IVV!$G44,NA())</f>
        <v>0</v>
      </c>
      <c r="D44">
        <f t="shared" si="1"/>
        <v>0.11771811324535975</v>
      </c>
      <c r="E44">
        <f t="shared" si="2"/>
        <v>0</v>
      </c>
      <c r="F44">
        <f t="shared" si="3"/>
        <v>0</v>
      </c>
      <c r="G44">
        <f t="shared" si="4"/>
        <v>0</v>
      </c>
      <c r="H44" t="e">
        <f t="shared" si="5"/>
        <v>#N/A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0"/>
        <v>100</v>
      </c>
      <c r="O44">
        <f t="shared" si="9"/>
        <v>100</v>
      </c>
      <c r="P44" s="12">
        <f t="shared" si="10"/>
        <v>0</v>
      </c>
    </row>
    <row r="45" spans="1:16" x14ac:dyDescent="0.2">
      <c r="A45" s="9">
        <v>45937</v>
      </c>
      <c r="B45">
        <f>Prices_SPY_IVV!$D45</f>
        <v>-6.0418854402761326</v>
      </c>
      <c r="C45">
        <f>IFERROR(Prices_SPY_IVV!$G45,NA())</f>
        <v>0</v>
      </c>
      <c r="D45">
        <f t="shared" si="1"/>
        <v>-0.22430819455485107</v>
      </c>
      <c r="E45">
        <f t="shared" si="2"/>
        <v>0</v>
      </c>
      <c r="F45">
        <f t="shared" si="3"/>
        <v>0</v>
      </c>
      <c r="G45">
        <f t="shared" si="4"/>
        <v>0</v>
      </c>
      <c r="H45" t="e">
        <f t="shared" si="5"/>
        <v>#N/A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0"/>
        <v>100</v>
      </c>
      <c r="O45">
        <f t="shared" si="9"/>
        <v>100</v>
      </c>
      <c r="P45" s="12">
        <f t="shared" si="10"/>
        <v>0</v>
      </c>
    </row>
    <row r="46" spans="1:16" x14ac:dyDescent="0.2">
      <c r="A46" s="9">
        <v>45907</v>
      </c>
      <c r="B46">
        <f>Prices_SPY_IVV!$D46</f>
        <v>-5.9710800817326799</v>
      </c>
      <c r="C46">
        <f>IFERROR(Prices_SPY_IVV!$G46,NA())</f>
        <v>0</v>
      </c>
      <c r="D46">
        <f t="shared" si="1"/>
        <v>7.0805358543452712E-2</v>
      </c>
      <c r="E46">
        <f t="shared" si="2"/>
        <v>0</v>
      </c>
      <c r="F46">
        <f t="shared" si="3"/>
        <v>0</v>
      </c>
      <c r="G46">
        <f t="shared" si="4"/>
        <v>0</v>
      </c>
      <c r="H46" t="e">
        <f t="shared" si="5"/>
        <v>#N/A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0"/>
        <v>100</v>
      </c>
      <c r="O46">
        <f t="shared" si="9"/>
        <v>100</v>
      </c>
      <c r="P46" s="12">
        <f t="shared" si="10"/>
        <v>0</v>
      </c>
    </row>
    <row r="47" spans="1:16" x14ac:dyDescent="0.2">
      <c r="A47" s="9">
        <v>45876</v>
      </c>
      <c r="B47">
        <f>Prices_SPY_IVV!$D47</f>
        <v>-5.9691131440342815</v>
      </c>
      <c r="C47">
        <f>IFERROR(Prices_SPY_IVV!$G47,NA())</f>
        <v>0</v>
      </c>
      <c r="D47">
        <f t="shared" si="1"/>
        <v>1.9669376983983966E-3</v>
      </c>
      <c r="E47">
        <f t="shared" si="2"/>
        <v>0</v>
      </c>
      <c r="F47">
        <f t="shared" si="3"/>
        <v>0</v>
      </c>
      <c r="G47">
        <f t="shared" si="4"/>
        <v>0</v>
      </c>
      <c r="H47" t="e">
        <f t="shared" si="5"/>
        <v>#N/A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0"/>
        <v>100</v>
      </c>
      <c r="O47">
        <f t="shared" si="9"/>
        <v>100</v>
      </c>
      <c r="P47" s="12">
        <f t="shared" si="10"/>
        <v>0</v>
      </c>
    </row>
    <row r="48" spans="1:16" x14ac:dyDescent="0.2">
      <c r="A48" s="9">
        <v>45845</v>
      </c>
      <c r="B48">
        <f>Prices_SPY_IVV!$D48</f>
        <v>-6.132081649128736</v>
      </c>
      <c r="C48">
        <f>IFERROR(Prices_SPY_IVV!$G48,NA())</f>
        <v>0</v>
      </c>
      <c r="D48">
        <f t="shared" si="1"/>
        <v>-0.16296850509445449</v>
      </c>
      <c r="E48">
        <f t="shared" si="2"/>
        <v>0</v>
      </c>
      <c r="F48">
        <f t="shared" si="3"/>
        <v>0</v>
      </c>
      <c r="G48">
        <f t="shared" si="4"/>
        <v>0</v>
      </c>
      <c r="H48" t="e">
        <f t="shared" si="5"/>
        <v>#N/A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0"/>
        <v>100</v>
      </c>
      <c r="O48">
        <f t="shared" si="9"/>
        <v>100</v>
      </c>
      <c r="P48" s="12">
        <f t="shared" si="10"/>
        <v>0</v>
      </c>
    </row>
    <row r="49" spans="1:16" x14ac:dyDescent="0.2">
      <c r="A49" s="9">
        <v>45723</v>
      </c>
      <c r="B49">
        <f>Prices_SPY_IVV!$D49</f>
        <v>-5.8378482733477313</v>
      </c>
      <c r="C49">
        <f>IFERROR(Prices_SPY_IVV!$G49,NA())</f>
        <v>0</v>
      </c>
      <c r="D49">
        <f t="shared" si="1"/>
        <v>0.29423337578100472</v>
      </c>
      <c r="E49">
        <f t="shared" si="2"/>
        <v>0</v>
      </c>
      <c r="F49">
        <f t="shared" si="3"/>
        <v>0</v>
      </c>
      <c r="G49">
        <f t="shared" si="4"/>
        <v>0</v>
      </c>
      <c r="H49" t="e">
        <f t="shared" si="5"/>
        <v>#N/A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0"/>
        <v>100</v>
      </c>
      <c r="O49">
        <f t="shared" si="9"/>
        <v>100</v>
      </c>
      <c r="P49" s="12">
        <f t="shared" si="10"/>
        <v>0</v>
      </c>
    </row>
    <row r="50" spans="1:16" x14ac:dyDescent="0.2">
      <c r="A50" s="9">
        <v>45695</v>
      </c>
      <c r="B50">
        <f>Prices_SPY_IVV!$D50</f>
        <v>-5.9496474749512345</v>
      </c>
      <c r="C50">
        <f>IFERROR(Prices_SPY_IVV!$G50,NA())</f>
        <v>0</v>
      </c>
      <c r="D50">
        <f t="shared" si="1"/>
        <v>-0.11179920160350321</v>
      </c>
      <c r="E50">
        <f t="shared" si="2"/>
        <v>0</v>
      </c>
      <c r="F50">
        <f t="shared" si="3"/>
        <v>0</v>
      </c>
      <c r="G50">
        <f t="shared" si="4"/>
        <v>0</v>
      </c>
      <c r="H50" t="e">
        <f t="shared" si="5"/>
        <v>#N/A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0"/>
        <v>100</v>
      </c>
      <c r="O50">
        <f t="shared" si="9"/>
        <v>100</v>
      </c>
      <c r="P50" s="12">
        <f t="shared" si="10"/>
        <v>0</v>
      </c>
    </row>
    <row r="51" spans="1:16" x14ac:dyDescent="0.2">
      <c r="A51" s="9">
        <v>45664</v>
      </c>
      <c r="B51">
        <f>Prices_SPY_IVV!$D51</f>
        <v>-5.9833206969323101</v>
      </c>
      <c r="C51">
        <f>IFERROR(Prices_SPY_IVV!$G51,NA())</f>
        <v>0</v>
      </c>
      <c r="D51">
        <f t="shared" si="1"/>
        <v>-3.3673221981075585E-2</v>
      </c>
      <c r="E51">
        <f t="shared" si="2"/>
        <v>0</v>
      </c>
      <c r="F51">
        <f t="shared" si="3"/>
        <v>0</v>
      </c>
      <c r="G51">
        <f t="shared" si="4"/>
        <v>0</v>
      </c>
      <c r="H51" t="e">
        <f t="shared" si="5"/>
        <v>#N/A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0"/>
        <v>100</v>
      </c>
      <c r="O51">
        <f t="shared" si="9"/>
        <v>100</v>
      </c>
      <c r="P51" s="12">
        <f t="shared" si="10"/>
        <v>0</v>
      </c>
    </row>
    <row r="52" spans="1:16" x14ac:dyDescent="0.2">
      <c r="A52" s="10" t="s">
        <v>15</v>
      </c>
      <c r="B52">
        <f>Prices_SPY_IVV!$D52</f>
        <v>-6.0146862092756237</v>
      </c>
      <c r="C52">
        <f>IFERROR(Prices_SPY_IVV!$G52,NA())</f>
        <v>0</v>
      </c>
      <c r="D52">
        <f t="shared" si="1"/>
        <v>-3.136551234331364E-2</v>
      </c>
      <c r="E52">
        <f t="shared" si="2"/>
        <v>0</v>
      </c>
      <c r="F52">
        <f t="shared" si="3"/>
        <v>0</v>
      </c>
      <c r="G52">
        <f t="shared" si="4"/>
        <v>0</v>
      </c>
      <c r="H52" t="e">
        <f t="shared" si="5"/>
        <v>#N/A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0"/>
        <v>100</v>
      </c>
      <c r="O52">
        <f t="shared" si="9"/>
        <v>100</v>
      </c>
      <c r="P52" s="12">
        <f t="shared" si="10"/>
        <v>0</v>
      </c>
    </row>
    <row r="53" spans="1:16" x14ac:dyDescent="0.2">
      <c r="A53" s="10" t="s">
        <v>16</v>
      </c>
      <c r="B53">
        <f>Prices_SPY_IVV!$D53</f>
        <v>-5.4942628942264946</v>
      </c>
      <c r="C53">
        <f>IFERROR(Prices_SPY_IVV!$G53,NA())</f>
        <v>0</v>
      </c>
      <c r="D53">
        <f t="shared" si="1"/>
        <v>0.52042331504912909</v>
      </c>
      <c r="E53">
        <f t="shared" si="2"/>
        <v>0</v>
      </c>
      <c r="F53">
        <f t="shared" si="3"/>
        <v>0</v>
      </c>
      <c r="G53">
        <f t="shared" si="4"/>
        <v>0</v>
      </c>
      <c r="H53" t="e">
        <f t="shared" si="5"/>
        <v>#N/A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0"/>
        <v>100</v>
      </c>
      <c r="O53">
        <f t="shared" si="9"/>
        <v>100</v>
      </c>
      <c r="P53" s="12">
        <f t="shared" si="10"/>
        <v>0</v>
      </c>
    </row>
    <row r="54" spans="1:16" x14ac:dyDescent="0.2">
      <c r="A54" s="10" t="s">
        <v>17</v>
      </c>
      <c r="B54">
        <f>Prices_SPY_IVV!$D54</f>
        <v>-5.8182329667168915</v>
      </c>
      <c r="C54">
        <f>IFERROR(Prices_SPY_IVV!$G54,NA())</f>
        <v>0</v>
      </c>
      <c r="D54">
        <f t="shared" si="1"/>
        <v>-0.32397007249039689</v>
      </c>
      <c r="E54">
        <f t="shared" si="2"/>
        <v>0</v>
      </c>
      <c r="F54">
        <f t="shared" si="3"/>
        <v>0</v>
      </c>
      <c r="G54">
        <f t="shared" si="4"/>
        <v>0</v>
      </c>
      <c r="H54" t="e">
        <f t="shared" si="5"/>
        <v>#N/A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0"/>
        <v>100</v>
      </c>
      <c r="O54">
        <f t="shared" si="9"/>
        <v>100</v>
      </c>
      <c r="P54" s="12">
        <f t="shared" si="10"/>
        <v>0</v>
      </c>
    </row>
    <row r="55" spans="1:16" x14ac:dyDescent="0.2">
      <c r="A55" s="10" t="s">
        <v>18</v>
      </c>
      <c r="B55">
        <f>Prices_SPY_IVV!$D55</f>
        <v>-5.7397353178109825</v>
      </c>
      <c r="C55">
        <f>IFERROR(Prices_SPY_IVV!$G55,NA())</f>
        <v>0</v>
      </c>
      <c r="D55">
        <f t="shared" si="1"/>
        <v>7.8497648905909045E-2</v>
      </c>
      <c r="E55">
        <f t="shared" si="2"/>
        <v>0</v>
      </c>
      <c r="F55">
        <f t="shared" si="3"/>
        <v>0</v>
      </c>
      <c r="G55">
        <f t="shared" si="4"/>
        <v>0</v>
      </c>
      <c r="H55" t="e">
        <f t="shared" si="5"/>
        <v>#N/A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0"/>
        <v>100</v>
      </c>
      <c r="O55">
        <f t="shared" si="9"/>
        <v>100</v>
      </c>
      <c r="P55" s="12">
        <f t="shared" si="10"/>
        <v>0</v>
      </c>
    </row>
    <row r="56" spans="1:16" x14ac:dyDescent="0.2">
      <c r="A56" s="10" t="s">
        <v>19</v>
      </c>
      <c r="B56">
        <f>Prices_SPY_IVV!$D56</f>
        <v>-5.6270636632260675</v>
      </c>
      <c r="C56">
        <f>IFERROR(Prices_SPY_IVV!$G56,NA())</f>
        <v>0</v>
      </c>
      <c r="D56">
        <f t="shared" si="1"/>
        <v>0.1126716545849149</v>
      </c>
      <c r="E56">
        <f t="shared" si="2"/>
        <v>0</v>
      </c>
      <c r="F56">
        <f t="shared" si="3"/>
        <v>0</v>
      </c>
      <c r="G56">
        <f t="shared" si="4"/>
        <v>0</v>
      </c>
      <c r="H56" t="e">
        <f t="shared" si="5"/>
        <v>#N/A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0"/>
        <v>100</v>
      </c>
      <c r="O56">
        <f t="shared" si="9"/>
        <v>100</v>
      </c>
      <c r="P56" s="12">
        <f t="shared" si="10"/>
        <v>0</v>
      </c>
    </row>
    <row r="57" spans="1:16" x14ac:dyDescent="0.2">
      <c r="A57" s="10" t="s">
        <v>20</v>
      </c>
      <c r="B57">
        <f>Prices_SPY_IVV!$D57</f>
        <v>-5.6379981361841374</v>
      </c>
      <c r="C57">
        <f>IFERROR(Prices_SPY_IVV!$G57,NA())</f>
        <v>0</v>
      </c>
      <c r="D57">
        <f t="shared" si="1"/>
        <v>-1.0934472958069819E-2</v>
      </c>
      <c r="E57">
        <f t="shared" si="2"/>
        <v>0</v>
      </c>
      <c r="F57">
        <f t="shared" si="3"/>
        <v>0</v>
      </c>
      <c r="G57">
        <f t="shared" si="4"/>
        <v>0</v>
      </c>
      <c r="H57" t="e">
        <f t="shared" si="5"/>
        <v>#N/A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0"/>
        <v>100</v>
      </c>
      <c r="O57">
        <f t="shared" si="9"/>
        <v>100</v>
      </c>
      <c r="P57" s="12">
        <f t="shared" si="10"/>
        <v>0</v>
      </c>
    </row>
    <row r="58" spans="1:16" x14ac:dyDescent="0.2">
      <c r="A58" s="10" t="s">
        <v>21</v>
      </c>
      <c r="B58">
        <f>Prices_SPY_IVV!$D58</f>
        <v>-5.2007730823008842</v>
      </c>
      <c r="C58">
        <f>IFERROR(Prices_SPY_IVV!$G58,NA())</f>
        <v>0</v>
      </c>
      <c r="D58">
        <f t="shared" si="1"/>
        <v>0.43722505388325317</v>
      </c>
      <c r="E58">
        <f t="shared" si="2"/>
        <v>0</v>
      </c>
      <c r="F58">
        <f t="shared" si="3"/>
        <v>0</v>
      </c>
      <c r="G58">
        <f t="shared" si="4"/>
        <v>0</v>
      </c>
      <c r="H58" t="e">
        <f t="shared" si="5"/>
        <v>#N/A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0"/>
        <v>100</v>
      </c>
      <c r="O58">
        <f t="shared" si="9"/>
        <v>100</v>
      </c>
      <c r="P58" s="12">
        <f t="shared" si="10"/>
        <v>0</v>
      </c>
    </row>
    <row r="59" spans="1:16" x14ac:dyDescent="0.2">
      <c r="A59" s="10" t="s">
        <v>22</v>
      </c>
      <c r="B59">
        <f>Prices_SPY_IVV!$D59</f>
        <v>-4.0124096222707522</v>
      </c>
      <c r="C59">
        <f>IFERROR(Prices_SPY_IVV!$G59,NA())</f>
        <v>0</v>
      </c>
      <c r="D59">
        <f t="shared" si="1"/>
        <v>1.188363460030132</v>
      </c>
      <c r="E59">
        <f t="shared" si="2"/>
        <v>0</v>
      </c>
      <c r="F59">
        <f t="shared" si="3"/>
        <v>0</v>
      </c>
      <c r="G59">
        <f t="shared" si="4"/>
        <v>0</v>
      </c>
      <c r="H59" t="e">
        <f t="shared" si="5"/>
        <v>#N/A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0"/>
        <v>100</v>
      </c>
      <c r="O59">
        <f t="shared" si="9"/>
        <v>100</v>
      </c>
      <c r="P59" s="12">
        <f t="shared" si="10"/>
        <v>0</v>
      </c>
    </row>
    <row r="60" spans="1:16" x14ac:dyDescent="0.2">
      <c r="A60" s="10" t="s">
        <v>23</v>
      </c>
      <c r="B60">
        <f>Prices_SPY_IVV!$D60</f>
        <v>-4.0632408036972265</v>
      </c>
      <c r="C60">
        <f>IFERROR(Prices_SPY_IVV!$G60,NA())</f>
        <v>0</v>
      </c>
      <c r="D60">
        <f t="shared" si="1"/>
        <v>-5.0831181426474359E-2</v>
      </c>
      <c r="E60">
        <f t="shared" si="2"/>
        <v>0</v>
      </c>
      <c r="F60">
        <f t="shared" si="3"/>
        <v>0</v>
      </c>
      <c r="G60">
        <f t="shared" si="4"/>
        <v>0</v>
      </c>
      <c r="H60" t="e">
        <f t="shared" si="5"/>
        <v>#N/A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0"/>
        <v>100</v>
      </c>
      <c r="O60">
        <f t="shared" si="9"/>
        <v>100</v>
      </c>
      <c r="P60" s="12">
        <f t="shared" si="10"/>
        <v>0</v>
      </c>
    </row>
    <row r="61" spans="1:16" x14ac:dyDescent="0.2">
      <c r="A61" s="10" t="s">
        <v>24</v>
      </c>
      <c r="B61">
        <f>Prices_SPY_IVV!$D61</f>
        <v>-3.9429258546408619</v>
      </c>
      <c r="C61">
        <f>IFERROR(Prices_SPY_IVV!$G61,NA())</f>
        <v>3.9267214427270702</v>
      </c>
      <c r="D61">
        <f t="shared" si="1"/>
        <v>0.12031494905636464</v>
      </c>
      <c r="E61">
        <f t="shared" si="2"/>
        <v>-1</v>
      </c>
      <c r="F61">
        <f t="shared" si="3"/>
        <v>0</v>
      </c>
      <c r="G61">
        <f t="shared" si="4"/>
        <v>0</v>
      </c>
      <c r="H61">
        <f t="shared" si="5"/>
        <v>3.9267214427270702</v>
      </c>
      <c r="I61">
        <f t="shared" si="6"/>
        <v>1</v>
      </c>
      <c r="J61">
        <f t="shared" si="7"/>
        <v>0</v>
      </c>
      <c r="K61">
        <f t="shared" si="8"/>
        <v>1</v>
      </c>
      <c r="L61">
        <f t="shared" si="0"/>
        <v>100</v>
      </c>
      <c r="O61">
        <f t="shared" si="9"/>
        <v>100</v>
      </c>
      <c r="P61" s="12">
        <f t="shared" si="10"/>
        <v>0</v>
      </c>
    </row>
    <row r="62" spans="1:16" x14ac:dyDescent="0.2">
      <c r="A62" s="10" t="s">
        <v>25</v>
      </c>
      <c r="B62">
        <f>Prices_SPY_IVV!$D62</f>
        <v>-5.6293559241914863</v>
      </c>
      <c r="C62">
        <f>IFERROR(Prices_SPY_IVV!$G62,NA())</f>
        <v>0.6543620785849168</v>
      </c>
      <c r="D62">
        <f t="shared" si="1"/>
        <v>-1.6864300695506245</v>
      </c>
      <c r="E62">
        <f t="shared" si="2"/>
        <v>-1</v>
      </c>
      <c r="F62">
        <f t="shared" si="3"/>
        <v>1.6864300695506245</v>
      </c>
      <c r="G62">
        <f t="shared" si="4"/>
        <v>1.6864300695506245</v>
      </c>
      <c r="H62">
        <f t="shared" si="5"/>
        <v>3.9267214427270702</v>
      </c>
      <c r="I62">
        <f t="shared" si="6"/>
        <v>0</v>
      </c>
      <c r="J62">
        <f t="shared" si="7"/>
        <v>0</v>
      </c>
      <c r="K62">
        <f t="shared" si="8"/>
        <v>1</v>
      </c>
      <c r="L62">
        <f t="shared" si="0"/>
        <v>101.68643006955062</v>
      </c>
      <c r="O62">
        <f t="shared" si="9"/>
        <v>101.68643006955062</v>
      </c>
      <c r="P62" s="12">
        <f t="shared" si="10"/>
        <v>0</v>
      </c>
    </row>
    <row r="63" spans="1:16" x14ac:dyDescent="0.2">
      <c r="A63" s="9">
        <v>45997</v>
      </c>
      <c r="B63">
        <f>Prices_SPY_IVV!$D63</f>
        <v>-5.6392526326598045</v>
      </c>
      <c r="C63">
        <f>IFERROR(Prices_SPY_IVV!$G63,NA())</f>
        <v>0.61157004704530826</v>
      </c>
      <c r="D63">
        <f t="shared" si="1"/>
        <v>-9.8967084683181383E-3</v>
      </c>
      <c r="E63">
        <f t="shared" si="2"/>
        <v>-1</v>
      </c>
      <c r="F63">
        <f t="shared" si="3"/>
        <v>9.8967084683181383E-3</v>
      </c>
      <c r="G63">
        <f t="shared" si="4"/>
        <v>1.6963267780189426</v>
      </c>
      <c r="H63">
        <f t="shared" si="5"/>
        <v>3.9267214427270702</v>
      </c>
      <c r="I63">
        <f t="shared" si="6"/>
        <v>0</v>
      </c>
      <c r="J63">
        <f t="shared" si="7"/>
        <v>0</v>
      </c>
      <c r="K63">
        <f t="shared" si="8"/>
        <v>1</v>
      </c>
      <c r="L63">
        <f t="shared" si="0"/>
        <v>101.69632677801894</v>
      </c>
      <c r="O63">
        <f t="shared" si="9"/>
        <v>101.69632677801894</v>
      </c>
      <c r="P63" s="12">
        <f t="shared" si="10"/>
        <v>0</v>
      </c>
    </row>
    <row r="64" spans="1:16" x14ac:dyDescent="0.2">
      <c r="A64" s="9">
        <v>45967</v>
      </c>
      <c r="B64">
        <f>Prices_SPY_IVV!$D64</f>
        <v>-5.8161912102445967</v>
      </c>
      <c r="C64">
        <f>IFERROR(Prices_SPY_IVV!$G64,NA())</f>
        <v>0.24737002387056362</v>
      </c>
      <c r="D64">
        <f t="shared" si="1"/>
        <v>-0.17693857758479226</v>
      </c>
      <c r="E64">
        <f t="shared" si="2"/>
        <v>0</v>
      </c>
      <c r="F64">
        <f t="shared" si="3"/>
        <v>0.17693857758479226</v>
      </c>
      <c r="G64">
        <f t="shared" si="4"/>
        <v>1.8732653556037349</v>
      </c>
      <c r="H64" t="e">
        <f t="shared" si="5"/>
        <v>#N/A</v>
      </c>
      <c r="I64">
        <f t="shared" si="6"/>
        <v>0</v>
      </c>
      <c r="J64">
        <f t="shared" si="7"/>
        <v>1</v>
      </c>
      <c r="K64">
        <f t="shared" si="8"/>
        <v>0</v>
      </c>
      <c r="L64">
        <f t="shared" si="0"/>
        <v>101.87326535560373</v>
      </c>
      <c r="O64">
        <f t="shared" si="9"/>
        <v>101.87326535560373</v>
      </c>
      <c r="P64" s="12">
        <f t="shared" si="10"/>
        <v>0</v>
      </c>
    </row>
    <row r="65" spans="1:16" x14ac:dyDescent="0.2">
      <c r="A65" s="9">
        <v>45936</v>
      </c>
      <c r="B65">
        <f>Prices_SPY_IVV!$D65</f>
        <v>-5.8264028677691613</v>
      </c>
      <c r="C65">
        <f>IFERROR(Prices_SPY_IVV!$G65,NA())</f>
        <v>0.21064562933001635</v>
      </c>
      <c r="D65">
        <f t="shared" si="1"/>
        <v>-1.0211657524564544E-2</v>
      </c>
      <c r="E65">
        <f t="shared" si="2"/>
        <v>0</v>
      </c>
      <c r="F65">
        <f t="shared" si="3"/>
        <v>0</v>
      </c>
      <c r="G65">
        <f t="shared" si="4"/>
        <v>1.8732653556037349</v>
      </c>
      <c r="H65" t="e">
        <f t="shared" si="5"/>
        <v>#N/A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0"/>
        <v>101.87326535560373</v>
      </c>
      <c r="O65">
        <f t="shared" si="9"/>
        <v>101.87326535560373</v>
      </c>
      <c r="P65" s="12">
        <f t="shared" si="10"/>
        <v>0</v>
      </c>
    </row>
    <row r="66" spans="1:16" x14ac:dyDescent="0.2">
      <c r="A66" s="9">
        <v>45906</v>
      </c>
      <c r="B66">
        <f>Prices_SPY_IVV!$D66</f>
        <v>-5.7458608125162982</v>
      </c>
      <c r="C66">
        <f>IFERROR(Prices_SPY_IVV!$G66,NA())</f>
        <v>0.35451936823841435</v>
      </c>
      <c r="D66">
        <f t="shared" si="1"/>
        <v>8.0542055252863065E-2</v>
      </c>
      <c r="E66">
        <f t="shared" si="2"/>
        <v>0</v>
      </c>
      <c r="F66">
        <f t="shared" si="3"/>
        <v>0</v>
      </c>
      <c r="G66">
        <f t="shared" si="4"/>
        <v>1.8732653556037349</v>
      </c>
      <c r="H66" t="e">
        <f t="shared" si="5"/>
        <v>#N/A</v>
      </c>
      <c r="I66">
        <f t="shared" si="6"/>
        <v>0</v>
      </c>
      <c r="J66">
        <f t="shared" si="7"/>
        <v>0</v>
      </c>
      <c r="K66">
        <f t="shared" si="8"/>
        <v>0</v>
      </c>
      <c r="L66">
        <f t="shared" si="0"/>
        <v>101.87326535560373</v>
      </c>
      <c r="O66">
        <f t="shared" si="9"/>
        <v>101.87326535560373</v>
      </c>
      <c r="P66" s="12">
        <f t="shared" si="10"/>
        <v>0</v>
      </c>
    </row>
    <row r="67" spans="1:16" x14ac:dyDescent="0.2">
      <c r="A67" s="9">
        <v>45814</v>
      </c>
      <c r="B67">
        <f>Prices_SPY_IVV!$D67</f>
        <v>-5.7124767167086929</v>
      </c>
      <c r="C67">
        <f>IFERROR(Prices_SPY_IVV!$G67,NA())</f>
        <v>0.40364798523338818</v>
      </c>
      <c r="D67">
        <f t="shared" si="1"/>
        <v>3.3384095807605263E-2</v>
      </c>
      <c r="E67">
        <f t="shared" si="2"/>
        <v>0</v>
      </c>
      <c r="F67">
        <f t="shared" si="3"/>
        <v>0</v>
      </c>
      <c r="G67">
        <f t="shared" si="4"/>
        <v>1.8732653556037349</v>
      </c>
      <c r="H67" t="e">
        <f t="shared" si="5"/>
        <v>#N/A</v>
      </c>
      <c r="I67">
        <f t="shared" si="6"/>
        <v>0</v>
      </c>
      <c r="J67">
        <f t="shared" si="7"/>
        <v>0</v>
      </c>
      <c r="K67">
        <f t="shared" si="8"/>
        <v>0</v>
      </c>
      <c r="L67">
        <f t="shared" ref="L67:L130" si="11">100+G67</f>
        <v>101.87326535560373</v>
      </c>
      <c r="O67">
        <f t="shared" si="9"/>
        <v>101.87326535560373</v>
      </c>
      <c r="P67" s="12">
        <f t="shared" si="10"/>
        <v>0</v>
      </c>
    </row>
    <row r="68" spans="1:16" x14ac:dyDescent="0.2">
      <c r="A68" s="9">
        <v>45783</v>
      </c>
      <c r="B68">
        <f>Prices_SPY_IVV!$D68</f>
        <v>-5.7467359153725965</v>
      </c>
      <c r="C68">
        <f>IFERROR(Prices_SPY_IVV!$G68,NA())</f>
        <v>0.31982247958135734</v>
      </c>
      <c r="D68">
        <f t="shared" ref="D68:D131" si="12">B68-B67</f>
        <v>-3.4259198663903589E-2</v>
      </c>
      <c r="E68">
        <f t="shared" ref="E68:E131" si="13">IF(E67=0,
IF(ABS(C68)&gt;=2,-SIGN(C68),0),
IF(OR(ABS(C68)&lt;=0.5,ABS(C68)&gt;=3),0,E67)
)</f>
        <v>0</v>
      </c>
      <c r="F68">
        <f t="shared" ref="F68:F131" si="14">1*E67*D68 - IF(E68&lt;&gt;E67, 0, 0)</f>
        <v>0</v>
      </c>
      <c r="G68">
        <f t="shared" ref="G68:G131" si="15">G67+F68</f>
        <v>1.8732653556037349</v>
      </c>
      <c r="H68" t="e">
        <f t="shared" ref="H68:H131" si="16">IF(E68=0,NA(),IF(E67=0,C68,H67))</f>
        <v>#N/A</v>
      </c>
      <c r="I68">
        <f t="shared" ref="I68:I131" si="17">IF(AND(E67=0,E68&lt;&gt;0),1,0)</f>
        <v>0</v>
      </c>
      <c r="J68">
        <f t="shared" ref="J68:J131" si="18">IF(AND(E67&lt;&gt;0,E68=0),1,0)</f>
        <v>0</v>
      </c>
      <c r="K68">
        <f t="shared" ref="K68:K131" si="19">IF(E68=0, 0, K67 + I68)</f>
        <v>0</v>
      </c>
      <c r="L68">
        <f t="shared" si="11"/>
        <v>101.87326535560373</v>
      </c>
      <c r="O68">
        <f t="shared" ref="O68:O131" si="20">MAX(O67,L68)</f>
        <v>101.87326535560373</v>
      </c>
      <c r="P68" s="12">
        <f t="shared" ref="P68:P131" si="21">L68/O68-1</f>
        <v>0</v>
      </c>
    </row>
    <row r="69" spans="1:16" x14ac:dyDescent="0.2">
      <c r="A69" s="9">
        <v>45753</v>
      </c>
      <c r="B69">
        <f>Prices_SPY_IVV!$D69</f>
        <v>-5.6733001737991344</v>
      </c>
      <c r="C69">
        <f>IFERROR(Prices_SPY_IVV!$G69,NA())</f>
        <v>0.44514040085092071</v>
      </c>
      <c r="D69">
        <f t="shared" si="12"/>
        <v>7.343574157346211E-2</v>
      </c>
      <c r="E69">
        <f t="shared" si="13"/>
        <v>0</v>
      </c>
      <c r="F69">
        <f t="shared" si="14"/>
        <v>0</v>
      </c>
      <c r="G69">
        <f t="shared" si="15"/>
        <v>1.8732653556037349</v>
      </c>
      <c r="H69" t="e">
        <f t="shared" si="16"/>
        <v>#N/A</v>
      </c>
      <c r="I69">
        <f t="shared" si="17"/>
        <v>0</v>
      </c>
      <c r="J69">
        <f t="shared" si="18"/>
        <v>0</v>
      </c>
      <c r="K69">
        <f t="shared" si="19"/>
        <v>0</v>
      </c>
      <c r="L69">
        <f t="shared" si="11"/>
        <v>101.87326535560373</v>
      </c>
      <c r="O69">
        <f t="shared" si="20"/>
        <v>101.87326535560373</v>
      </c>
      <c r="P69" s="12">
        <f t="shared" si="21"/>
        <v>0</v>
      </c>
    </row>
    <row r="70" spans="1:16" x14ac:dyDescent="0.2">
      <c r="A70" s="9">
        <v>45722</v>
      </c>
      <c r="B70">
        <f>Prices_SPY_IVV!$D70</f>
        <v>-5.6742500954292154</v>
      </c>
      <c r="C70">
        <f>IFERROR(Prices_SPY_IVV!$G70,NA())</f>
        <v>0.42262830432103909</v>
      </c>
      <c r="D70">
        <f t="shared" si="12"/>
        <v>-9.4992163008100761E-4</v>
      </c>
      <c r="E70">
        <f t="shared" si="13"/>
        <v>0</v>
      </c>
      <c r="F70">
        <f t="shared" si="14"/>
        <v>0</v>
      </c>
      <c r="G70">
        <f t="shared" si="15"/>
        <v>1.8732653556037349</v>
      </c>
      <c r="H70" t="e">
        <f t="shared" si="16"/>
        <v>#N/A</v>
      </c>
      <c r="I70">
        <f t="shared" si="17"/>
        <v>0</v>
      </c>
      <c r="J70">
        <f t="shared" si="18"/>
        <v>0</v>
      </c>
      <c r="K70">
        <f t="shared" si="19"/>
        <v>0</v>
      </c>
      <c r="L70">
        <f t="shared" si="11"/>
        <v>101.87326535560373</v>
      </c>
      <c r="O70">
        <f t="shared" si="20"/>
        <v>101.87326535560373</v>
      </c>
      <c r="P70" s="12">
        <f t="shared" si="21"/>
        <v>0</v>
      </c>
    </row>
    <row r="71" spans="1:16" x14ac:dyDescent="0.2">
      <c r="A71" s="9">
        <v>45694</v>
      </c>
      <c r="B71">
        <f>Prices_SPY_IVV!$D71</f>
        <v>-5.694420481398879</v>
      </c>
      <c r="C71">
        <f>IFERROR(Prices_SPY_IVV!$G71,NA())</f>
        <v>0.36315291389188942</v>
      </c>
      <c r="D71">
        <f t="shared" si="12"/>
        <v>-2.0170385969663585E-2</v>
      </c>
      <c r="E71">
        <f t="shared" si="13"/>
        <v>0</v>
      </c>
      <c r="F71">
        <f t="shared" si="14"/>
        <v>0</v>
      </c>
      <c r="G71">
        <f t="shared" si="15"/>
        <v>1.8732653556037349</v>
      </c>
      <c r="H71" t="e">
        <f t="shared" si="16"/>
        <v>#N/A</v>
      </c>
      <c r="I71">
        <f t="shared" si="17"/>
        <v>0</v>
      </c>
      <c r="J71">
        <f t="shared" si="18"/>
        <v>0</v>
      </c>
      <c r="K71">
        <f t="shared" si="19"/>
        <v>0</v>
      </c>
      <c r="L71">
        <f t="shared" si="11"/>
        <v>101.87326535560373</v>
      </c>
      <c r="O71">
        <f t="shared" si="20"/>
        <v>101.87326535560373</v>
      </c>
      <c r="P71" s="12">
        <f t="shared" si="21"/>
        <v>0</v>
      </c>
    </row>
    <row r="72" spans="1:16" x14ac:dyDescent="0.2">
      <c r="A72" s="10" t="s">
        <v>26</v>
      </c>
      <c r="B72">
        <f>Prices_SPY_IVV!$D72</f>
        <v>-5.5539971663496317</v>
      </c>
      <c r="C72">
        <f>IFERROR(Prices_SPY_IVV!$G72,NA())</f>
        <v>0.62623692482827498</v>
      </c>
      <c r="D72">
        <f t="shared" si="12"/>
        <v>0.14042331504924732</v>
      </c>
      <c r="E72">
        <f t="shared" si="13"/>
        <v>0</v>
      </c>
      <c r="F72">
        <f t="shared" si="14"/>
        <v>0</v>
      </c>
      <c r="G72">
        <f t="shared" si="15"/>
        <v>1.8732653556037349</v>
      </c>
      <c r="H72" t="e">
        <f t="shared" si="16"/>
        <v>#N/A</v>
      </c>
      <c r="I72">
        <f t="shared" si="17"/>
        <v>0</v>
      </c>
      <c r="J72">
        <f t="shared" si="18"/>
        <v>0</v>
      </c>
      <c r="K72">
        <f t="shared" si="19"/>
        <v>0</v>
      </c>
      <c r="L72">
        <f t="shared" si="11"/>
        <v>101.87326535560373</v>
      </c>
      <c r="O72">
        <f t="shared" si="20"/>
        <v>101.87326535560373</v>
      </c>
      <c r="P72" s="12">
        <f t="shared" si="21"/>
        <v>0</v>
      </c>
    </row>
    <row r="73" spans="1:16" x14ac:dyDescent="0.2">
      <c r="A73" s="10" t="s">
        <v>27</v>
      </c>
      <c r="B73">
        <f>Prices_SPY_IVV!$D73</f>
        <v>-5.5277374827685435</v>
      </c>
      <c r="C73">
        <f>IFERROR(Prices_SPY_IVV!$G73,NA())</f>
        <v>0.65577918741118757</v>
      </c>
      <c r="D73">
        <f t="shared" si="12"/>
        <v>2.6259683581088211E-2</v>
      </c>
      <c r="E73">
        <f t="shared" si="13"/>
        <v>0</v>
      </c>
      <c r="F73">
        <f t="shared" si="14"/>
        <v>0</v>
      </c>
      <c r="G73">
        <f t="shared" si="15"/>
        <v>1.8732653556037349</v>
      </c>
      <c r="H73" t="e">
        <f t="shared" si="16"/>
        <v>#N/A</v>
      </c>
      <c r="I73">
        <f t="shared" si="17"/>
        <v>0</v>
      </c>
      <c r="J73">
        <f t="shared" si="18"/>
        <v>0</v>
      </c>
      <c r="K73">
        <f t="shared" si="19"/>
        <v>0</v>
      </c>
      <c r="L73">
        <f t="shared" si="11"/>
        <v>101.87326535560373</v>
      </c>
      <c r="O73">
        <f t="shared" si="20"/>
        <v>101.87326535560373</v>
      </c>
      <c r="P73" s="12">
        <f t="shared" si="21"/>
        <v>0</v>
      </c>
    </row>
    <row r="74" spans="1:16" x14ac:dyDescent="0.2">
      <c r="A74" s="10" t="s">
        <v>28</v>
      </c>
      <c r="B74">
        <f>Prices_SPY_IVV!$D74</f>
        <v>-5.4938448789270069</v>
      </c>
      <c r="C74">
        <f>IFERROR(Prices_SPY_IVV!$G74,NA())</f>
        <v>0.69943764147440357</v>
      </c>
      <c r="D74">
        <f t="shared" si="12"/>
        <v>3.3892603841536584E-2</v>
      </c>
      <c r="E74">
        <f t="shared" si="13"/>
        <v>0</v>
      </c>
      <c r="F74">
        <f t="shared" si="14"/>
        <v>0</v>
      </c>
      <c r="G74">
        <f t="shared" si="15"/>
        <v>1.8732653556037349</v>
      </c>
      <c r="H74" t="e">
        <f t="shared" si="16"/>
        <v>#N/A</v>
      </c>
      <c r="I74">
        <f t="shared" si="17"/>
        <v>0</v>
      </c>
      <c r="J74">
        <f t="shared" si="18"/>
        <v>0</v>
      </c>
      <c r="K74">
        <f t="shared" si="19"/>
        <v>0</v>
      </c>
      <c r="L74">
        <f t="shared" si="11"/>
        <v>101.87326535560373</v>
      </c>
      <c r="O74">
        <f t="shared" si="20"/>
        <v>101.87326535560373</v>
      </c>
      <c r="P74" s="12">
        <f t="shared" si="21"/>
        <v>0</v>
      </c>
    </row>
    <row r="75" spans="1:16" x14ac:dyDescent="0.2">
      <c r="A75" s="10" t="s">
        <v>29</v>
      </c>
      <c r="B75">
        <f>Prices_SPY_IVV!$D75</f>
        <v>-5.5946244145875426</v>
      </c>
      <c r="C75">
        <f>IFERROR(Prices_SPY_IVV!$G75,NA())</f>
        <v>0.47352761811075395</v>
      </c>
      <c r="D75">
        <f t="shared" si="12"/>
        <v>-0.10077953566053566</v>
      </c>
      <c r="E75">
        <f t="shared" si="13"/>
        <v>0</v>
      </c>
      <c r="F75">
        <f t="shared" si="14"/>
        <v>0</v>
      </c>
      <c r="G75">
        <f t="shared" si="15"/>
        <v>1.8732653556037349</v>
      </c>
      <c r="H75" t="e">
        <f t="shared" si="16"/>
        <v>#N/A</v>
      </c>
      <c r="I75">
        <f t="shared" si="17"/>
        <v>0</v>
      </c>
      <c r="J75">
        <f t="shared" si="18"/>
        <v>0</v>
      </c>
      <c r="K75">
        <f t="shared" si="19"/>
        <v>0</v>
      </c>
      <c r="L75">
        <f t="shared" si="11"/>
        <v>101.87326535560373</v>
      </c>
      <c r="O75">
        <f t="shared" si="20"/>
        <v>101.87326535560373</v>
      </c>
      <c r="P75" s="12">
        <f t="shared" si="21"/>
        <v>0</v>
      </c>
    </row>
    <row r="76" spans="1:16" x14ac:dyDescent="0.2">
      <c r="A76" s="10" t="s">
        <v>30</v>
      </c>
      <c r="B76">
        <f>Prices_SPY_IVV!$D76</f>
        <v>-5.6237365129339878</v>
      </c>
      <c r="C76">
        <f>IFERROR(Prices_SPY_IVV!$G76,NA())</f>
        <v>0.39540720357727277</v>
      </c>
      <c r="D76">
        <f t="shared" si="12"/>
        <v>-2.9112098346445237E-2</v>
      </c>
      <c r="E76">
        <f t="shared" si="13"/>
        <v>0</v>
      </c>
      <c r="F76">
        <f t="shared" si="14"/>
        <v>0</v>
      </c>
      <c r="G76">
        <f t="shared" si="15"/>
        <v>1.8732653556037349</v>
      </c>
      <c r="H76" t="e">
        <f t="shared" si="16"/>
        <v>#N/A</v>
      </c>
      <c r="I76">
        <f t="shared" si="17"/>
        <v>0</v>
      </c>
      <c r="J76">
        <f t="shared" si="18"/>
        <v>0</v>
      </c>
      <c r="K76">
        <f t="shared" si="19"/>
        <v>0</v>
      </c>
      <c r="L76">
        <f t="shared" si="11"/>
        <v>101.87326535560373</v>
      </c>
      <c r="O76">
        <f t="shared" si="20"/>
        <v>101.87326535560373</v>
      </c>
      <c r="P76" s="12">
        <f t="shared" si="21"/>
        <v>0</v>
      </c>
    </row>
    <row r="77" spans="1:16" x14ac:dyDescent="0.2">
      <c r="A77" s="10" t="s">
        <v>31</v>
      </c>
      <c r="B77">
        <f>Prices_SPY_IVV!$D77</f>
        <v>-5.4260596712435927</v>
      </c>
      <c r="C77">
        <f>IFERROR(Prices_SPY_IVV!$G77,NA())</f>
        <v>0.77602556600805672</v>
      </c>
      <c r="D77">
        <f t="shared" si="12"/>
        <v>0.19767684169039512</v>
      </c>
      <c r="E77">
        <f t="shared" si="13"/>
        <v>0</v>
      </c>
      <c r="F77">
        <f t="shared" si="14"/>
        <v>0</v>
      </c>
      <c r="G77">
        <f t="shared" si="15"/>
        <v>1.8732653556037349</v>
      </c>
      <c r="H77" t="e">
        <f t="shared" si="16"/>
        <v>#N/A</v>
      </c>
      <c r="I77">
        <f t="shared" si="17"/>
        <v>0</v>
      </c>
      <c r="J77">
        <f t="shared" si="18"/>
        <v>0</v>
      </c>
      <c r="K77">
        <f t="shared" si="19"/>
        <v>0</v>
      </c>
      <c r="L77">
        <f t="shared" si="11"/>
        <v>101.87326535560373</v>
      </c>
      <c r="O77">
        <f t="shared" si="20"/>
        <v>101.87326535560373</v>
      </c>
      <c r="P77" s="12">
        <f t="shared" si="21"/>
        <v>0</v>
      </c>
    </row>
    <row r="78" spans="1:16" x14ac:dyDescent="0.2">
      <c r="A78" s="10" t="s">
        <v>32</v>
      </c>
      <c r="B78">
        <f>Prices_SPY_IVV!$D78</f>
        <v>-5.5655253403266443</v>
      </c>
      <c r="C78">
        <f>IFERROR(Prices_SPY_IVV!$G78,NA())</f>
        <v>0.4685214940478965</v>
      </c>
      <c r="D78">
        <f t="shared" si="12"/>
        <v>-0.13946566908305158</v>
      </c>
      <c r="E78">
        <f t="shared" si="13"/>
        <v>0</v>
      </c>
      <c r="F78">
        <f t="shared" si="14"/>
        <v>0</v>
      </c>
      <c r="G78">
        <f t="shared" si="15"/>
        <v>1.8732653556037349</v>
      </c>
      <c r="H78" t="e">
        <f t="shared" si="16"/>
        <v>#N/A</v>
      </c>
      <c r="I78">
        <f t="shared" si="17"/>
        <v>0</v>
      </c>
      <c r="J78">
        <f t="shared" si="18"/>
        <v>0</v>
      </c>
      <c r="K78">
        <f t="shared" si="19"/>
        <v>0</v>
      </c>
      <c r="L78">
        <f t="shared" si="11"/>
        <v>101.87326535560373</v>
      </c>
      <c r="O78">
        <f t="shared" si="20"/>
        <v>101.87326535560373</v>
      </c>
      <c r="P78" s="12">
        <f t="shared" si="21"/>
        <v>0</v>
      </c>
    </row>
    <row r="79" spans="1:16" x14ac:dyDescent="0.2">
      <c r="A79" s="10" t="s">
        <v>33</v>
      </c>
      <c r="B79">
        <f>Prices_SPY_IVV!$D79</f>
        <v>-5.5343017411951223</v>
      </c>
      <c r="C79">
        <f>IFERROR(Prices_SPY_IVV!$G79,NA())</f>
        <v>0.50983731254454978</v>
      </c>
      <c r="D79">
        <f t="shared" si="12"/>
        <v>3.1223599131521951E-2</v>
      </c>
      <c r="E79">
        <f t="shared" si="13"/>
        <v>0</v>
      </c>
      <c r="F79">
        <f t="shared" si="14"/>
        <v>0</v>
      </c>
      <c r="G79">
        <f t="shared" si="15"/>
        <v>1.8732653556037349</v>
      </c>
      <c r="H79" t="e">
        <f t="shared" si="16"/>
        <v>#N/A</v>
      </c>
      <c r="I79">
        <f t="shared" si="17"/>
        <v>0</v>
      </c>
      <c r="J79">
        <f t="shared" si="18"/>
        <v>0</v>
      </c>
      <c r="K79">
        <f t="shared" si="19"/>
        <v>0</v>
      </c>
      <c r="L79">
        <f t="shared" si="11"/>
        <v>101.87326535560373</v>
      </c>
      <c r="O79">
        <f t="shared" si="20"/>
        <v>101.87326535560373</v>
      </c>
      <c r="P79" s="12">
        <f t="shared" si="21"/>
        <v>0</v>
      </c>
    </row>
    <row r="80" spans="1:16" x14ac:dyDescent="0.2">
      <c r="A80" s="10" t="s">
        <v>34</v>
      </c>
      <c r="B80">
        <f>Prices_SPY_IVV!$D80</f>
        <v>-5.7674819038140868</v>
      </c>
      <c r="C80">
        <f>IFERROR(Prices_SPY_IVV!$G80,NA())</f>
        <v>3.6508298463231639E-3</v>
      </c>
      <c r="D80">
        <f t="shared" si="12"/>
        <v>-0.23318016261896446</v>
      </c>
      <c r="E80">
        <f t="shared" si="13"/>
        <v>0</v>
      </c>
      <c r="F80">
        <f t="shared" si="14"/>
        <v>0</v>
      </c>
      <c r="G80">
        <f t="shared" si="15"/>
        <v>1.8732653556037349</v>
      </c>
      <c r="H80" t="e">
        <f t="shared" si="16"/>
        <v>#N/A</v>
      </c>
      <c r="I80">
        <f t="shared" si="17"/>
        <v>0</v>
      </c>
      <c r="J80">
        <f t="shared" si="18"/>
        <v>0</v>
      </c>
      <c r="K80">
        <f t="shared" si="19"/>
        <v>0</v>
      </c>
      <c r="L80">
        <f t="shared" si="11"/>
        <v>101.87326535560373</v>
      </c>
      <c r="O80">
        <f t="shared" si="20"/>
        <v>101.87326535560373</v>
      </c>
      <c r="P80" s="12">
        <f t="shared" si="21"/>
        <v>0</v>
      </c>
    </row>
    <row r="81" spans="1:16" x14ac:dyDescent="0.2">
      <c r="A81" s="10" t="s">
        <v>35</v>
      </c>
      <c r="B81">
        <f>Prices_SPY_IVV!$D81</f>
        <v>-5.6630291461724482</v>
      </c>
      <c r="C81">
        <f>IFERROR(Prices_SPY_IVV!$G81,NA())</f>
        <v>0.20282065302609809</v>
      </c>
      <c r="D81">
        <f t="shared" si="12"/>
        <v>0.10445275764163853</v>
      </c>
      <c r="E81">
        <f t="shared" si="13"/>
        <v>0</v>
      </c>
      <c r="F81">
        <f t="shared" si="14"/>
        <v>0</v>
      </c>
      <c r="G81">
        <f t="shared" si="15"/>
        <v>1.8732653556037349</v>
      </c>
      <c r="H81" t="e">
        <f t="shared" si="16"/>
        <v>#N/A</v>
      </c>
      <c r="I81">
        <f t="shared" si="17"/>
        <v>0</v>
      </c>
      <c r="J81">
        <f t="shared" si="18"/>
        <v>0</v>
      </c>
      <c r="K81">
        <f t="shared" si="19"/>
        <v>0</v>
      </c>
      <c r="L81">
        <f t="shared" si="11"/>
        <v>101.87326535560373</v>
      </c>
      <c r="O81">
        <f t="shared" si="20"/>
        <v>101.87326535560373</v>
      </c>
      <c r="P81" s="12">
        <f t="shared" si="21"/>
        <v>0</v>
      </c>
    </row>
    <row r="82" spans="1:16" x14ac:dyDescent="0.2">
      <c r="A82" s="10" t="s">
        <v>36</v>
      </c>
      <c r="B82">
        <f>Prices_SPY_IVV!$D82</f>
        <v>-5.5201122868439825</v>
      </c>
      <c r="C82">
        <f>IFERROR(Prices_SPY_IVV!$G82,NA())</f>
        <v>0.48786886931512918</v>
      </c>
      <c r="D82">
        <f t="shared" si="12"/>
        <v>0.14291685932846576</v>
      </c>
      <c r="E82">
        <f t="shared" si="13"/>
        <v>0</v>
      </c>
      <c r="F82">
        <f t="shared" si="14"/>
        <v>0</v>
      </c>
      <c r="G82">
        <f t="shared" si="15"/>
        <v>1.8732653556037349</v>
      </c>
      <c r="H82" t="e">
        <f t="shared" si="16"/>
        <v>#N/A</v>
      </c>
      <c r="I82">
        <f t="shared" si="17"/>
        <v>0</v>
      </c>
      <c r="J82">
        <f t="shared" si="18"/>
        <v>0</v>
      </c>
      <c r="K82">
        <f t="shared" si="19"/>
        <v>0</v>
      </c>
      <c r="L82">
        <f t="shared" si="11"/>
        <v>101.87326535560373</v>
      </c>
      <c r="O82">
        <f t="shared" si="20"/>
        <v>101.87326535560373</v>
      </c>
      <c r="P82" s="12">
        <f t="shared" si="21"/>
        <v>0</v>
      </c>
    </row>
    <row r="83" spans="1:16" x14ac:dyDescent="0.2">
      <c r="A83" s="10" t="s">
        <v>37</v>
      </c>
      <c r="B83">
        <f>Prices_SPY_IVV!$D83</f>
        <v>-5.4728949572967167</v>
      </c>
      <c r="C83">
        <f>IFERROR(Prices_SPY_IVV!$G83,NA())</f>
        <v>0.56751899382631443</v>
      </c>
      <c r="D83">
        <f t="shared" si="12"/>
        <v>4.7217329547265763E-2</v>
      </c>
      <c r="E83">
        <f t="shared" si="13"/>
        <v>0</v>
      </c>
      <c r="F83">
        <f t="shared" si="14"/>
        <v>0</v>
      </c>
      <c r="G83">
        <f t="shared" si="15"/>
        <v>1.8732653556037349</v>
      </c>
      <c r="H83" t="e">
        <f t="shared" si="16"/>
        <v>#N/A</v>
      </c>
      <c r="I83">
        <f t="shared" si="17"/>
        <v>0</v>
      </c>
      <c r="J83">
        <f t="shared" si="18"/>
        <v>0</v>
      </c>
      <c r="K83">
        <f t="shared" si="19"/>
        <v>0</v>
      </c>
      <c r="L83">
        <f t="shared" si="11"/>
        <v>101.87326535560373</v>
      </c>
      <c r="O83">
        <f t="shared" si="20"/>
        <v>101.87326535560373</v>
      </c>
      <c r="P83" s="12">
        <f t="shared" si="21"/>
        <v>0</v>
      </c>
    </row>
    <row r="84" spans="1:16" x14ac:dyDescent="0.2">
      <c r="A84" s="10" t="s">
        <v>38</v>
      </c>
      <c r="B84">
        <f>Prices_SPY_IVV!$D84</f>
        <v>-5.8808763738326206</v>
      </c>
      <c r="C84">
        <f>IFERROR(Prices_SPY_IVV!$G84,NA())</f>
        <v>-0.32362906928794011</v>
      </c>
      <c r="D84">
        <f t="shared" si="12"/>
        <v>-0.40798141653590392</v>
      </c>
      <c r="E84">
        <f t="shared" si="13"/>
        <v>0</v>
      </c>
      <c r="F84">
        <f t="shared" si="14"/>
        <v>0</v>
      </c>
      <c r="G84">
        <f t="shared" si="15"/>
        <v>1.8732653556037349</v>
      </c>
      <c r="H84" t="e">
        <f t="shared" si="16"/>
        <v>#N/A</v>
      </c>
      <c r="I84">
        <f t="shared" si="17"/>
        <v>0</v>
      </c>
      <c r="J84">
        <f t="shared" si="18"/>
        <v>0</v>
      </c>
      <c r="K84">
        <f t="shared" si="19"/>
        <v>0</v>
      </c>
      <c r="L84">
        <f t="shared" si="11"/>
        <v>101.87326535560373</v>
      </c>
      <c r="O84">
        <f t="shared" si="20"/>
        <v>101.87326535560373</v>
      </c>
      <c r="P84" s="12">
        <f t="shared" si="21"/>
        <v>0</v>
      </c>
    </row>
    <row r="85" spans="1:16" x14ac:dyDescent="0.2">
      <c r="A85" s="9">
        <v>45996</v>
      </c>
      <c r="B85">
        <f>Prices_SPY_IVV!$D85</f>
        <v>-5.4757628207343032</v>
      </c>
      <c r="C85">
        <f>IFERROR(Prices_SPY_IVV!$G85,NA())</f>
        <v>0.53167012653351065</v>
      </c>
      <c r="D85">
        <f t="shared" si="12"/>
        <v>0.40511355309831742</v>
      </c>
      <c r="E85">
        <f t="shared" si="13"/>
        <v>0</v>
      </c>
      <c r="F85">
        <f t="shared" si="14"/>
        <v>0</v>
      </c>
      <c r="G85">
        <f t="shared" si="15"/>
        <v>1.8732653556037349</v>
      </c>
      <c r="H85" t="e">
        <f t="shared" si="16"/>
        <v>#N/A</v>
      </c>
      <c r="I85">
        <f t="shared" si="17"/>
        <v>0</v>
      </c>
      <c r="J85">
        <f t="shared" si="18"/>
        <v>0</v>
      </c>
      <c r="K85">
        <f t="shared" si="19"/>
        <v>0</v>
      </c>
      <c r="L85">
        <f t="shared" si="11"/>
        <v>101.87326535560373</v>
      </c>
      <c r="O85">
        <f t="shared" si="20"/>
        <v>101.87326535560373</v>
      </c>
      <c r="P85" s="12">
        <f t="shared" si="21"/>
        <v>0</v>
      </c>
    </row>
    <row r="86" spans="1:16" x14ac:dyDescent="0.2">
      <c r="A86" s="9">
        <v>45905</v>
      </c>
      <c r="B86">
        <f>Prices_SPY_IVV!$D86</f>
        <v>-5.1940282889822811</v>
      </c>
      <c r="C86">
        <f>IFERROR(Prices_SPY_IVV!$G86,NA())</f>
        <v>1.1095819685796622</v>
      </c>
      <c r="D86">
        <f t="shared" si="12"/>
        <v>0.28173453175202212</v>
      </c>
      <c r="E86">
        <f t="shared" si="13"/>
        <v>0</v>
      </c>
      <c r="F86">
        <f t="shared" si="14"/>
        <v>0</v>
      </c>
      <c r="G86">
        <f t="shared" si="15"/>
        <v>1.8732653556037349</v>
      </c>
      <c r="H86" t="e">
        <f t="shared" si="16"/>
        <v>#N/A</v>
      </c>
      <c r="I86">
        <f t="shared" si="17"/>
        <v>0</v>
      </c>
      <c r="J86">
        <f t="shared" si="18"/>
        <v>0</v>
      </c>
      <c r="K86">
        <f t="shared" si="19"/>
        <v>0</v>
      </c>
      <c r="L86">
        <f t="shared" si="11"/>
        <v>101.87326535560373</v>
      </c>
      <c r="O86">
        <f t="shared" si="20"/>
        <v>101.87326535560373</v>
      </c>
      <c r="P86" s="12">
        <f t="shared" si="21"/>
        <v>0</v>
      </c>
    </row>
    <row r="87" spans="1:16" x14ac:dyDescent="0.2">
      <c r="A87" s="9">
        <v>45874</v>
      </c>
      <c r="B87">
        <f>Prices_SPY_IVV!$D87</f>
        <v>-4.916640573465429</v>
      </c>
      <c r="C87">
        <f>IFERROR(Prices_SPY_IVV!$G87,NA())</f>
        <v>1.6426883829498113</v>
      </c>
      <c r="D87">
        <f t="shared" si="12"/>
        <v>0.27738771551685204</v>
      </c>
      <c r="E87">
        <f t="shared" si="13"/>
        <v>0</v>
      </c>
      <c r="F87">
        <f t="shared" si="14"/>
        <v>0</v>
      </c>
      <c r="G87">
        <f t="shared" si="15"/>
        <v>1.8732653556037349</v>
      </c>
      <c r="H87" t="e">
        <f t="shared" si="16"/>
        <v>#N/A</v>
      </c>
      <c r="I87">
        <f t="shared" si="17"/>
        <v>0</v>
      </c>
      <c r="J87">
        <f t="shared" si="18"/>
        <v>0</v>
      </c>
      <c r="K87">
        <f t="shared" si="19"/>
        <v>0</v>
      </c>
      <c r="L87">
        <f t="shared" si="11"/>
        <v>101.87326535560373</v>
      </c>
      <c r="O87">
        <f t="shared" si="20"/>
        <v>101.87326535560373</v>
      </c>
      <c r="P87" s="12">
        <f t="shared" si="21"/>
        <v>0</v>
      </c>
    </row>
    <row r="88" spans="1:16" x14ac:dyDescent="0.2">
      <c r="A88" s="9">
        <v>45843</v>
      </c>
      <c r="B88">
        <f>Prices_SPY_IVV!$D88</f>
        <v>-5.2455048171934777</v>
      </c>
      <c r="C88">
        <f>IFERROR(Prices_SPY_IVV!$G88,NA())</f>
        <v>0.90786564028006467</v>
      </c>
      <c r="D88">
        <f t="shared" si="12"/>
        <v>-0.32886424372804868</v>
      </c>
      <c r="E88">
        <f t="shared" si="13"/>
        <v>0</v>
      </c>
      <c r="F88">
        <f t="shared" si="14"/>
        <v>0</v>
      </c>
      <c r="G88">
        <f t="shared" si="15"/>
        <v>1.8732653556037349</v>
      </c>
      <c r="H88" t="e">
        <f t="shared" si="16"/>
        <v>#N/A</v>
      </c>
      <c r="I88">
        <f t="shared" si="17"/>
        <v>0</v>
      </c>
      <c r="J88">
        <f t="shared" si="18"/>
        <v>0</v>
      </c>
      <c r="K88">
        <f t="shared" si="19"/>
        <v>0</v>
      </c>
      <c r="L88">
        <f t="shared" si="11"/>
        <v>101.87326535560373</v>
      </c>
      <c r="O88">
        <f t="shared" si="20"/>
        <v>101.87326535560373</v>
      </c>
      <c r="P88" s="12">
        <f t="shared" si="21"/>
        <v>0</v>
      </c>
    </row>
    <row r="89" spans="1:16" x14ac:dyDescent="0.2">
      <c r="A89" s="9">
        <v>45813</v>
      </c>
      <c r="B89">
        <f>Prices_SPY_IVV!$D89</f>
        <v>-5.3522652844726508</v>
      </c>
      <c r="C89">
        <f>IFERROR(Prices_SPY_IVV!$G89,NA())</f>
        <v>0.65860489651021181</v>
      </c>
      <c r="D89">
        <f t="shared" si="12"/>
        <v>-0.1067604672791731</v>
      </c>
      <c r="E89">
        <f t="shared" si="13"/>
        <v>0</v>
      </c>
      <c r="F89">
        <f t="shared" si="14"/>
        <v>0</v>
      </c>
      <c r="G89">
        <f t="shared" si="15"/>
        <v>1.8732653556037349</v>
      </c>
      <c r="H89" t="e">
        <f t="shared" si="16"/>
        <v>#N/A</v>
      </c>
      <c r="I89">
        <f t="shared" si="17"/>
        <v>0</v>
      </c>
      <c r="J89">
        <f t="shared" si="18"/>
        <v>0</v>
      </c>
      <c r="K89">
        <f t="shared" si="19"/>
        <v>0</v>
      </c>
      <c r="L89">
        <f t="shared" si="11"/>
        <v>101.87326535560373</v>
      </c>
      <c r="O89">
        <f t="shared" si="20"/>
        <v>101.87326535560373</v>
      </c>
      <c r="P89" s="12">
        <f t="shared" si="21"/>
        <v>0</v>
      </c>
    </row>
    <row r="90" spans="1:16" x14ac:dyDescent="0.2">
      <c r="A90" s="9">
        <v>45782</v>
      </c>
      <c r="B90">
        <f>Prices_SPY_IVV!$D90</f>
        <v>-5.2997536416463618</v>
      </c>
      <c r="C90">
        <f>IFERROR(Prices_SPY_IVV!$G90,NA())</f>
        <v>0.74814086353590681</v>
      </c>
      <c r="D90">
        <f t="shared" si="12"/>
        <v>5.2511642826289062E-2</v>
      </c>
      <c r="E90">
        <f t="shared" si="13"/>
        <v>0</v>
      </c>
      <c r="F90">
        <f t="shared" si="14"/>
        <v>0</v>
      </c>
      <c r="G90">
        <f t="shared" si="15"/>
        <v>1.8732653556037349</v>
      </c>
      <c r="H90" t="e">
        <f t="shared" si="16"/>
        <v>#N/A</v>
      </c>
      <c r="I90">
        <f t="shared" si="17"/>
        <v>0</v>
      </c>
      <c r="J90">
        <f t="shared" si="18"/>
        <v>0</v>
      </c>
      <c r="K90">
        <f t="shared" si="19"/>
        <v>0</v>
      </c>
      <c r="L90">
        <f t="shared" si="11"/>
        <v>101.87326535560373</v>
      </c>
      <c r="O90">
        <f t="shared" si="20"/>
        <v>101.87326535560373</v>
      </c>
      <c r="P90" s="12">
        <f t="shared" si="21"/>
        <v>0</v>
      </c>
    </row>
    <row r="91" spans="1:16" x14ac:dyDescent="0.2">
      <c r="A91" s="9">
        <v>45693</v>
      </c>
      <c r="B91">
        <f>Prices_SPY_IVV!$D91</f>
        <v>-5.2385739639447593</v>
      </c>
      <c r="C91">
        <f>IFERROR(Prices_SPY_IVV!$G91,NA())</f>
        <v>0.84914945727459501</v>
      </c>
      <c r="D91">
        <f t="shared" si="12"/>
        <v>6.1179677701602486E-2</v>
      </c>
      <c r="E91">
        <f t="shared" si="13"/>
        <v>0</v>
      </c>
      <c r="F91">
        <f t="shared" si="14"/>
        <v>0</v>
      </c>
      <c r="G91">
        <f t="shared" si="15"/>
        <v>1.8732653556037349</v>
      </c>
      <c r="H91" t="e">
        <f t="shared" si="16"/>
        <v>#N/A</v>
      </c>
      <c r="I91">
        <f t="shared" si="17"/>
        <v>0</v>
      </c>
      <c r="J91">
        <f t="shared" si="18"/>
        <v>0</v>
      </c>
      <c r="K91">
        <f t="shared" si="19"/>
        <v>0</v>
      </c>
      <c r="L91">
        <f t="shared" si="11"/>
        <v>101.87326535560373</v>
      </c>
      <c r="O91">
        <f t="shared" si="20"/>
        <v>101.87326535560373</v>
      </c>
      <c r="P91" s="12">
        <f t="shared" si="21"/>
        <v>0</v>
      </c>
    </row>
    <row r="92" spans="1:16" x14ac:dyDescent="0.2">
      <c r="A92" s="9">
        <v>45662</v>
      </c>
      <c r="B92">
        <f>Prices_SPY_IVV!$D92</f>
        <v>-5.2497123700914017</v>
      </c>
      <c r="C92">
        <f>IFERROR(Prices_SPY_IVV!$G92,NA())</f>
        <v>0.7972483787939556</v>
      </c>
      <c r="D92">
        <f t="shared" si="12"/>
        <v>-1.113840614664241E-2</v>
      </c>
      <c r="E92">
        <f t="shared" si="13"/>
        <v>0</v>
      </c>
      <c r="F92">
        <f t="shared" si="14"/>
        <v>0</v>
      </c>
      <c r="G92">
        <f t="shared" si="15"/>
        <v>1.8732653556037349</v>
      </c>
      <c r="H92" t="e">
        <f t="shared" si="16"/>
        <v>#N/A</v>
      </c>
      <c r="I92">
        <f t="shared" si="17"/>
        <v>0</v>
      </c>
      <c r="J92">
        <f t="shared" si="18"/>
        <v>0</v>
      </c>
      <c r="K92">
        <f t="shared" si="19"/>
        <v>0</v>
      </c>
      <c r="L92">
        <f t="shared" si="11"/>
        <v>101.87326535560373</v>
      </c>
      <c r="O92">
        <f t="shared" si="20"/>
        <v>101.87326535560373</v>
      </c>
      <c r="P92" s="12">
        <f t="shared" si="21"/>
        <v>0</v>
      </c>
    </row>
    <row r="93" spans="1:16" x14ac:dyDescent="0.2">
      <c r="A93" s="10" t="s">
        <v>39</v>
      </c>
      <c r="B93">
        <f>Prices_SPY_IVV!$D93</f>
        <v>-6.0110107879970656</v>
      </c>
      <c r="C93">
        <f>IFERROR(Prices_SPY_IVV!$G93,NA())</f>
        <v>-0.84170049388030532</v>
      </c>
      <c r="D93">
        <f t="shared" si="12"/>
        <v>-0.76129841790566388</v>
      </c>
      <c r="E93">
        <f t="shared" si="13"/>
        <v>0</v>
      </c>
      <c r="F93">
        <f t="shared" si="14"/>
        <v>0</v>
      </c>
      <c r="G93">
        <f t="shared" si="15"/>
        <v>1.8732653556037349</v>
      </c>
      <c r="H93" t="e">
        <f t="shared" si="16"/>
        <v>#N/A</v>
      </c>
      <c r="I93">
        <f t="shared" si="17"/>
        <v>0</v>
      </c>
      <c r="J93">
        <f t="shared" si="18"/>
        <v>0</v>
      </c>
      <c r="K93">
        <f t="shared" si="19"/>
        <v>0</v>
      </c>
      <c r="L93">
        <f t="shared" si="11"/>
        <v>101.87326535560373</v>
      </c>
      <c r="O93">
        <f t="shared" si="20"/>
        <v>101.87326535560373</v>
      </c>
      <c r="P93" s="12">
        <f t="shared" si="21"/>
        <v>0</v>
      </c>
    </row>
    <row r="94" spans="1:16" x14ac:dyDescent="0.2">
      <c r="A94" s="10" t="s">
        <v>40</v>
      </c>
      <c r="B94">
        <f>Prices_SPY_IVV!$D94</f>
        <v>-5.2150144077063487</v>
      </c>
      <c r="C94">
        <f>IFERROR(Prices_SPY_IVV!$G94,NA())</f>
        <v>0.84266923200740407</v>
      </c>
      <c r="D94">
        <f t="shared" si="12"/>
        <v>0.79599638029071684</v>
      </c>
      <c r="E94">
        <f t="shared" si="13"/>
        <v>0</v>
      </c>
      <c r="F94">
        <f t="shared" si="14"/>
        <v>0</v>
      </c>
      <c r="G94">
        <f t="shared" si="15"/>
        <v>1.8732653556037349</v>
      </c>
      <c r="H94" t="e">
        <f t="shared" si="16"/>
        <v>#N/A</v>
      </c>
      <c r="I94">
        <f t="shared" si="17"/>
        <v>0</v>
      </c>
      <c r="J94">
        <f t="shared" si="18"/>
        <v>0</v>
      </c>
      <c r="K94">
        <f t="shared" si="19"/>
        <v>0</v>
      </c>
      <c r="L94">
        <f t="shared" si="11"/>
        <v>101.87326535560373</v>
      </c>
      <c r="O94">
        <f t="shared" si="20"/>
        <v>101.87326535560373</v>
      </c>
      <c r="P94" s="12">
        <f t="shared" si="21"/>
        <v>0</v>
      </c>
    </row>
    <row r="95" spans="1:16" x14ac:dyDescent="0.2">
      <c r="A95" s="10" t="s">
        <v>41</v>
      </c>
      <c r="B95">
        <f>Prices_SPY_IVV!$D95</f>
        <v>-5.1441161318418835</v>
      </c>
      <c r="C95">
        <f>IFERROR(Prices_SPY_IVV!$G95,NA())</f>
        <v>0.96375507114239645</v>
      </c>
      <c r="D95">
        <f t="shared" si="12"/>
        <v>7.0898275864465177E-2</v>
      </c>
      <c r="E95">
        <f t="shared" si="13"/>
        <v>0</v>
      </c>
      <c r="F95">
        <f t="shared" si="14"/>
        <v>0</v>
      </c>
      <c r="G95">
        <f t="shared" si="15"/>
        <v>1.8732653556037349</v>
      </c>
      <c r="H95" t="e">
        <f t="shared" si="16"/>
        <v>#N/A</v>
      </c>
      <c r="I95">
        <f t="shared" si="17"/>
        <v>0</v>
      </c>
      <c r="J95">
        <f t="shared" si="18"/>
        <v>0</v>
      </c>
      <c r="K95">
        <f t="shared" si="19"/>
        <v>0</v>
      </c>
      <c r="L95">
        <f t="shared" si="11"/>
        <v>101.87326535560373</v>
      </c>
      <c r="O95">
        <f t="shared" si="20"/>
        <v>101.87326535560373</v>
      </c>
      <c r="P95" s="12">
        <f t="shared" si="21"/>
        <v>0</v>
      </c>
    </row>
    <row r="96" spans="1:16" x14ac:dyDescent="0.2">
      <c r="A96" s="10" t="s">
        <v>42</v>
      </c>
      <c r="B96">
        <f>Prices_SPY_IVV!$D96</f>
        <v>-5.1126912493967893</v>
      </c>
      <c r="C96">
        <f>IFERROR(Prices_SPY_IVV!$G96,NA())</f>
        <v>0.99909890585301397</v>
      </c>
      <c r="D96">
        <f t="shared" si="12"/>
        <v>3.1424882445094227E-2</v>
      </c>
      <c r="E96">
        <f t="shared" si="13"/>
        <v>0</v>
      </c>
      <c r="F96">
        <f t="shared" si="14"/>
        <v>0</v>
      </c>
      <c r="G96">
        <f t="shared" si="15"/>
        <v>1.8732653556037349</v>
      </c>
      <c r="H96" t="e">
        <f t="shared" si="16"/>
        <v>#N/A</v>
      </c>
      <c r="I96">
        <f t="shared" si="17"/>
        <v>0</v>
      </c>
      <c r="J96">
        <f t="shared" si="18"/>
        <v>0</v>
      </c>
      <c r="K96">
        <f t="shared" si="19"/>
        <v>0</v>
      </c>
      <c r="L96">
        <f t="shared" si="11"/>
        <v>101.87326535560373</v>
      </c>
      <c r="O96">
        <f t="shared" si="20"/>
        <v>101.87326535560373</v>
      </c>
      <c r="P96" s="12">
        <f t="shared" si="21"/>
        <v>0</v>
      </c>
    </row>
    <row r="97" spans="1:16" x14ac:dyDescent="0.2">
      <c r="A97" s="10" t="s">
        <v>43</v>
      </c>
      <c r="B97">
        <f>Prices_SPY_IVV!$D97</f>
        <v>-5.0691213189473956</v>
      </c>
      <c r="C97">
        <f>IFERROR(Prices_SPY_IVV!$G97,NA())</f>
        <v>1.0583291277317872</v>
      </c>
      <c r="D97">
        <f t="shared" si="12"/>
        <v>4.3569930449393723E-2</v>
      </c>
      <c r="E97">
        <f t="shared" si="13"/>
        <v>0</v>
      </c>
      <c r="F97">
        <f t="shared" si="14"/>
        <v>0</v>
      </c>
      <c r="G97">
        <f t="shared" si="15"/>
        <v>1.8732653556037349</v>
      </c>
      <c r="H97" t="e">
        <f t="shared" si="16"/>
        <v>#N/A</v>
      </c>
      <c r="I97">
        <f t="shared" si="17"/>
        <v>0</v>
      </c>
      <c r="J97">
        <f t="shared" si="18"/>
        <v>0</v>
      </c>
      <c r="K97">
        <f t="shared" si="19"/>
        <v>0</v>
      </c>
      <c r="L97">
        <f t="shared" si="11"/>
        <v>101.87326535560373</v>
      </c>
      <c r="O97">
        <f t="shared" si="20"/>
        <v>101.87326535560373</v>
      </c>
      <c r="P97" s="12">
        <f t="shared" si="21"/>
        <v>0</v>
      </c>
    </row>
    <row r="98" spans="1:16" x14ac:dyDescent="0.2">
      <c r="A98" s="10" t="s">
        <v>44</v>
      </c>
      <c r="B98">
        <f>Prices_SPY_IVV!$D98</f>
        <v>-4.9016175131016553</v>
      </c>
      <c r="C98">
        <f>IFERROR(Prices_SPY_IVV!$G98,NA())</f>
        <v>1.3706775504480437</v>
      </c>
      <c r="D98">
        <f t="shared" si="12"/>
        <v>0.16750380584574032</v>
      </c>
      <c r="E98">
        <f t="shared" si="13"/>
        <v>0</v>
      </c>
      <c r="F98">
        <f t="shared" si="14"/>
        <v>0</v>
      </c>
      <c r="G98">
        <f t="shared" si="15"/>
        <v>1.8732653556037349</v>
      </c>
      <c r="H98" t="e">
        <f t="shared" si="16"/>
        <v>#N/A</v>
      </c>
      <c r="I98">
        <f t="shared" si="17"/>
        <v>0</v>
      </c>
      <c r="J98">
        <f t="shared" si="18"/>
        <v>0</v>
      </c>
      <c r="K98">
        <f t="shared" si="19"/>
        <v>0</v>
      </c>
      <c r="L98">
        <f t="shared" si="11"/>
        <v>101.87326535560373</v>
      </c>
      <c r="O98">
        <f t="shared" si="20"/>
        <v>101.87326535560373</v>
      </c>
      <c r="P98" s="12">
        <f t="shared" si="21"/>
        <v>0</v>
      </c>
    </row>
    <row r="99" spans="1:16" x14ac:dyDescent="0.2">
      <c r="A99" s="10" t="s">
        <v>45</v>
      </c>
      <c r="B99">
        <f>Prices_SPY_IVV!$D99</f>
        <v>-4.5513310368030488</v>
      </c>
      <c r="C99">
        <f>IFERROR(Prices_SPY_IVV!$G99,NA())</f>
        <v>2.0214461708440541</v>
      </c>
      <c r="D99">
        <f t="shared" si="12"/>
        <v>0.35028647629860643</v>
      </c>
      <c r="E99">
        <f t="shared" si="13"/>
        <v>-1</v>
      </c>
      <c r="F99">
        <f t="shared" si="14"/>
        <v>0</v>
      </c>
      <c r="G99">
        <f t="shared" si="15"/>
        <v>1.8732653556037349</v>
      </c>
      <c r="H99">
        <f t="shared" si="16"/>
        <v>2.0214461708440541</v>
      </c>
      <c r="I99">
        <f t="shared" si="17"/>
        <v>1</v>
      </c>
      <c r="J99">
        <f t="shared" si="18"/>
        <v>0</v>
      </c>
      <c r="K99">
        <f t="shared" si="19"/>
        <v>1</v>
      </c>
      <c r="L99">
        <f t="shared" si="11"/>
        <v>101.87326535560373</v>
      </c>
      <c r="O99">
        <f t="shared" si="20"/>
        <v>101.87326535560373</v>
      </c>
      <c r="P99" s="12">
        <f t="shared" si="21"/>
        <v>0</v>
      </c>
    </row>
    <row r="100" spans="1:16" x14ac:dyDescent="0.2">
      <c r="A100" s="10" t="s">
        <v>46</v>
      </c>
      <c r="B100">
        <f>Prices_SPY_IVV!$D100</f>
        <v>-4.8441499043494787</v>
      </c>
      <c r="C100">
        <f>IFERROR(Prices_SPY_IVV!$G100,NA())</f>
        <v>1.3545010297811519</v>
      </c>
      <c r="D100">
        <f t="shared" si="12"/>
        <v>-0.29281886754642983</v>
      </c>
      <c r="E100">
        <f t="shared" si="13"/>
        <v>-1</v>
      </c>
      <c r="F100">
        <f t="shared" si="14"/>
        <v>0.29281886754642983</v>
      </c>
      <c r="G100">
        <f t="shared" si="15"/>
        <v>2.1660842231501647</v>
      </c>
      <c r="H100">
        <f t="shared" si="16"/>
        <v>2.0214461708440541</v>
      </c>
      <c r="I100">
        <f t="shared" si="17"/>
        <v>0</v>
      </c>
      <c r="J100">
        <f t="shared" si="18"/>
        <v>0</v>
      </c>
      <c r="K100">
        <f t="shared" si="19"/>
        <v>1</v>
      </c>
      <c r="L100">
        <f t="shared" si="11"/>
        <v>102.16608422315016</v>
      </c>
      <c r="O100">
        <f t="shared" si="20"/>
        <v>102.16608422315016</v>
      </c>
      <c r="P100" s="12">
        <f t="shared" si="21"/>
        <v>0</v>
      </c>
    </row>
    <row r="101" spans="1:16" x14ac:dyDescent="0.2">
      <c r="A101" s="10" t="s">
        <v>47</v>
      </c>
      <c r="B101">
        <f>Prices_SPY_IVV!$D101</f>
        <v>-4.6771157595690056</v>
      </c>
      <c r="C101">
        <f>IFERROR(Prices_SPY_IVV!$G101,NA())</f>
        <v>1.6346065647855192</v>
      </c>
      <c r="D101">
        <f t="shared" si="12"/>
        <v>0.16703414478047307</v>
      </c>
      <c r="E101">
        <f t="shared" si="13"/>
        <v>-1</v>
      </c>
      <c r="F101">
        <f t="shared" si="14"/>
        <v>-0.16703414478047307</v>
      </c>
      <c r="G101">
        <f t="shared" si="15"/>
        <v>1.9990500783696916</v>
      </c>
      <c r="H101">
        <f t="shared" si="16"/>
        <v>2.0214461708440541</v>
      </c>
      <c r="I101">
        <f t="shared" si="17"/>
        <v>0</v>
      </c>
      <c r="J101">
        <f t="shared" si="18"/>
        <v>0</v>
      </c>
      <c r="K101">
        <f t="shared" si="19"/>
        <v>1</v>
      </c>
      <c r="L101">
        <f t="shared" si="11"/>
        <v>101.99905007836969</v>
      </c>
      <c r="O101">
        <f t="shared" si="20"/>
        <v>102.16608422315016</v>
      </c>
      <c r="P101" s="12">
        <f t="shared" si="21"/>
        <v>-1.6349275402944841E-3</v>
      </c>
    </row>
    <row r="102" spans="1:16" x14ac:dyDescent="0.2">
      <c r="A102" s="10" t="s">
        <v>48</v>
      </c>
      <c r="B102">
        <f>Prices_SPY_IVV!$D102</f>
        <v>-4.8939691441689774</v>
      </c>
      <c r="C102">
        <f>IFERROR(Prices_SPY_IVV!$G102,NA())</f>
        <v>1.1486071083235203</v>
      </c>
      <c r="D102">
        <f t="shared" si="12"/>
        <v>-0.21685338459997183</v>
      </c>
      <c r="E102">
        <f t="shared" si="13"/>
        <v>-1</v>
      </c>
      <c r="F102">
        <f t="shared" si="14"/>
        <v>0.21685338459997183</v>
      </c>
      <c r="G102">
        <f t="shared" si="15"/>
        <v>2.2159034629696635</v>
      </c>
      <c r="H102">
        <f t="shared" si="16"/>
        <v>2.0214461708440541</v>
      </c>
      <c r="I102">
        <f t="shared" si="17"/>
        <v>0</v>
      </c>
      <c r="J102">
        <f t="shared" si="18"/>
        <v>0</v>
      </c>
      <c r="K102">
        <f t="shared" si="19"/>
        <v>1</v>
      </c>
      <c r="L102">
        <f t="shared" si="11"/>
        <v>102.21590346296966</v>
      </c>
      <c r="O102">
        <f t="shared" si="20"/>
        <v>102.21590346296966</v>
      </c>
      <c r="P102" s="12">
        <f t="shared" si="21"/>
        <v>0</v>
      </c>
    </row>
    <row r="103" spans="1:16" x14ac:dyDescent="0.2">
      <c r="A103" s="10" t="s">
        <v>49</v>
      </c>
      <c r="B103">
        <f>Prices_SPY_IVV!$D103</f>
        <v>-5.0655101169431873</v>
      </c>
      <c r="C103">
        <f>IFERROR(Prices_SPY_IVV!$G103,NA())</f>
        <v>0.77090474883558446</v>
      </c>
      <c r="D103">
        <f t="shared" si="12"/>
        <v>-0.17154097277420988</v>
      </c>
      <c r="E103">
        <f t="shared" si="13"/>
        <v>-1</v>
      </c>
      <c r="F103">
        <f t="shared" si="14"/>
        <v>0.17154097277420988</v>
      </c>
      <c r="G103">
        <f t="shared" si="15"/>
        <v>2.3874444357438733</v>
      </c>
      <c r="H103">
        <f t="shared" si="16"/>
        <v>2.0214461708440541</v>
      </c>
      <c r="I103">
        <f t="shared" si="17"/>
        <v>0</v>
      </c>
      <c r="J103">
        <f t="shared" si="18"/>
        <v>0</v>
      </c>
      <c r="K103">
        <f t="shared" si="19"/>
        <v>1</v>
      </c>
      <c r="L103">
        <f t="shared" si="11"/>
        <v>102.38744443574387</v>
      </c>
      <c r="O103">
        <f t="shared" si="20"/>
        <v>102.38744443574387</v>
      </c>
      <c r="P103" s="12">
        <f t="shared" si="21"/>
        <v>0</v>
      </c>
    </row>
    <row r="104" spans="1:16" x14ac:dyDescent="0.2">
      <c r="A104" s="10" t="s">
        <v>50</v>
      </c>
      <c r="B104">
        <f>Prices_SPY_IVV!$D104</f>
        <v>-4.8934063404941526</v>
      </c>
      <c r="C104">
        <f>IFERROR(Prices_SPY_IVV!$G104,NA())</f>
        <v>1.0865423329320836</v>
      </c>
      <c r="D104">
        <f t="shared" si="12"/>
        <v>0.17210377644903474</v>
      </c>
      <c r="E104">
        <f t="shared" si="13"/>
        <v>-1</v>
      </c>
      <c r="F104">
        <f t="shared" si="14"/>
        <v>-0.17210377644903474</v>
      </c>
      <c r="G104">
        <f t="shared" si="15"/>
        <v>2.2153406592948386</v>
      </c>
      <c r="H104">
        <f t="shared" si="16"/>
        <v>2.0214461708440541</v>
      </c>
      <c r="I104">
        <f t="shared" si="17"/>
        <v>0</v>
      </c>
      <c r="J104">
        <f t="shared" si="18"/>
        <v>0</v>
      </c>
      <c r="K104">
        <f t="shared" si="19"/>
        <v>1</v>
      </c>
      <c r="L104">
        <f t="shared" si="11"/>
        <v>102.21534065929484</v>
      </c>
      <c r="O104">
        <f t="shared" si="20"/>
        <v>102.38744443574387</v>
      </c>
      <c r="P104" s="12">
        <f t="shared" si="21"/>
        <v>-1.6809070428263073E-3</v>
      </c>
    </row>
    <row r="105" spans="1:16" x14ac:dyDescent="0.2">
      <c r="A105" s="9">
        <v>45965</v>
      </c>
      <c r="B105">
        <f>Prices_SPY_IVV!$D105</f>
        <v>-5.5064523142373218</v>
      </c>
      <c r="C105">
        <f>IFERROR(Prices_SPY_IVV!$G105,NA())</f>
        <v>-0.18440629370443654</v>
      </c>
      <c r="D105">
        <f t="shared" si="12"/>
        <v>-0.61304597374316927</v>
      </c>
      <c r="E105">
        <f t="shared" si="13"/>
        <v>0</v>
      </c>
      <c r="F105">
        <f t="shared" si="14"/>
        <v>0.61304597374316927</v>
      </c>
      <c r="G105">
        <f t="shared" si="15"/>
        <v>2.8283866330380079</v>
      </c>
      <c r="H105" t="e">
        <f t="shared" si="16"/>
        <v>#N/A</v>
      </c>
      <c r="I105">
        <f t="shared" si="17"/>
        <v>0</v>
      </c>
      <c r="J105">
        <f t="shared" si="18"/>
        <v>1</v>
      </c>
      <c r="K105">
        <f t="shared" si="19"/>
        <v>0</v>
      </c>
      <c r="L105">
        <f t="shared" si="11"/>
        <v>102.82838663303801</v>
      </c>
      <c r="O105">
        <f t="shared" si="20"/>
        <v>102.82838663303801</v>
      </c>
      <c r="P105" s="12">
        <f t="shared" si="21"/>
        <v>0</v>
      </c>
    </row>
    <row r="106" spans="1:16" x14ac:dyDescent="0.2">
      <c r="A106" s="9">
        <v>45934</v>
      </c>
      <c r="B106">
        <f>Prices_SPY_IVV!$D106</f>
        <v>-4.887557173165078</v>
      </c>
      <c r="C106">
        <f>IFERROR(Prices_SPY_IVV!$G106,NA())</f>
        <v>1.0593632356639628</v>
      </c>
      <c r="D106">
        <f t="shared" si="12"/>
        <v>0.61889514107224386</v>
      </c>
      <c r="E106">
        <f t="shared" si="13"/>
        <v>0</v>
      </c>
      <c r="F106">
        <f t="shared" si="14"/>
        <v>0</v>
      </c>
      <c r="G106">
        <f t="shared" si="15"/>
        <v>2.8283866330380079</v>
      </c>
      <c r="H106" t="e">
        <f t="shared" si="16"/>
        <v>#N/A</v>
      </c>
      <c r="I106">
        <f t="shared" si="17"/>
        <v>0</v>
      </c>
      <c r="J106">
        <f t="shared" si="18"/>
        <v>0</v>
      </c>
      <c r="K106">
        <f t="shared" si="19"/>
        <v>0</v>
      </c>
      <c r="L106">
        <f t="shared" si="11"/>
        <v>102.82838663303801</v>
      </c>
      <c r="O106">
        <f t="shared" si="20"/>
        <v>102.82838663303801</v>
      </c>
      <c r="P106" s="12">
        <f t="shared" si="21"/>
        <v>0</v>
      </c>
    </row>
    <row r="107" spans="1:16" x14ac:dyDescent="0.2">
      <c r="A107" s="9">
        <v>45904</v>
      </c>
      <c r="B107">
        <f>Prices_SPY_IVV!$D107</f>
        <v>-0.15148839868686537</v>
      </c>
      <c r="C107">
        <f>IFERROR(Prices_SPY_IVV!$G107,NA())</f>
        <v>6.2236485729160451</v>
      </c>
      <c r="D107">
        <f t="shared" si="12"/>
        <v>4.7360687744782126</v>
      </c>
      <c r="E107">
        <f t="shared" si="13"/>
        <v>-1</v>
      </c>
      <c r="F107">
        <f t="shared" si="14"/>
        <v>0</v>
      </c>
      <c r="G107">
        <f t="shared" si="15"/>
        <v>2.8283866330380079</v>
      </c>
      <c r="H107">
        <f t="shared" si="16"/>
        <v>6.2236485729160451</v>
      </c>
      <c r="I107">
        <f t="shared" si="17"/>
        <v>1</v>
      </c>
      <c r="J107">
        <f t="shared" si="18"/>
        <v>0</v>
      </c>
      <c r="K107">
        <f t="shared" si="19"/>
        <v>1</v>
      </c>
      <c r="L107">
        <f t="shared" si="11"/>
        <v>102.82838663303801</v>
      </c>
      <c r="O107">
        <f t="shared" si="20"/>
        <v>102.82838663303801</v>
      </c>
      <c r="P107" s="12">
        <f t="shared" si="21"/>
        <v>0</v>
      </c>
    </row>
    <row r="108" spans="1:16" x14ac:dyDescent="0.2">
      <c r="A108" s="9">
        <v>45873</v>
      </c>
      <c r="B108">
        <f>Prices_SPY_IVV!$D108</f>
        <v>-4.5597772652316166</v>
      </c>
      <c r="C108">
        <f>IFERROR(Prices_SPY_IVV!$G108,NA())</f>
        <v>0.86735688456333138</v>
      </c>
      <c r="D108">
        <f t="shared" si="12"/>
        <v>-4.4082888665447513</v>
      </c>
      <c r="E108">
        <f t="shared" si="13"/>
        <v>-1</v>
      </c>
      <c r="F108">
        <f t="shared" si="14"/>
        <v>4.4082888665447513</v>
      </c>
      <c r="G108">
        <f t="shared" si="15"/>
        <v>7.2366754995827591</v>
      </c>
      <c r="H108">
        <f t="shared" si="16"/>
        <v>6.2236485729160451</v>
      </c>
      <c r="I108">
        <f t="shared" si="17"/>
        <v>0</v>
      </c>
      <c r="J108">
        <f t="shared" si="18"/>
        <v>0</v>
      </c>
      <c r="K108">
        <f t="shared" si="19"/>
        <v>1</v>
      </c>
      <c r="L108">
        <f t="shared" si="11"/>
        <v>107.23667549958276</v>
      </c>
      <c r="O108">
        <f t="shared" si="20"/>
        <v>107.23667549958276</v>
      </c>
      <c r="P108" s="12">
        <f t="shared" si="21"/>
        <v>0</v>
      </c>
    </row>
    <row r="109" spans="1:16" x14ac:dyDescent="0.2">
      <c r="A109" s="9">
        <v>45842</v>
      </c>
      <c r="B109">
        <f>Prices_SPY_IVV!$D109</f>
        <v>-4.2847798024621966</v>
      </c>
      <c r="C109">
        <f>IFERROR(Prices_SPY_IVV!$G109,NA())</f>
        <v>1.1600282531651565</v>
      </c>
      <c r="D109">
        <f t="shared" si="12"/>
        <v>0.27499746276942005</v>
      </c>
      <c r="E109">
        <f t="shared" si="13"/>
        <v>-1</v>
      </c>
      <c r="F109">
        <f t="shared" si="14"/>
        <v>-0.27499746276942005</v>
      </c>
      <c r="G109">
        <f t="shared" si="15"/>
        <v>6.9616780368133391</v>
      </c>
      <c r="H109">
        <f t="shared" si="16"/>
        <v>6.2236485729160451</v>
      </c>
      <c r="I109">
        <f t="shared" si="17"/>
        <v>0</v>
      </c>
      <c r="J109">
        <f t="shared" si="18"/>
        <v>0</v>
      </c>
      <c r="K109">
        <f t="shared" si="19"/>
        <v>1</v>
      </c>
      <c r="L109">
        <f t="shared" si="11"/>
        <v>106.96167803681334</v>
      </c>
      <c r="O109">
        <f t="shared" si="20"/>
        <v>107.23667549958276</v>
      </c>
      <c r="P109" s="12">
        <f t="shared" si="21"/>
        <v>-2.5643975019581378E-3</v>
      </c>
    </row>
    <row r="110" spans="1:16" x14ac:dyDescent="0.2">
      <c r="A110" s="9">
        <v>45751</v>
      </c>
      <c r="B110">
        <f>Prices_SPY_IVV!$D110</f>
        <v>-4.6220823249943805</v>
      </c>
      <c r="C110">
        <f>IFERROR(Prices_SPY_IVV!$G110,NA())</f>
        <v>0.72922709263432051</v>
      </c>
      <c r="D110">
        <f t="shared" si="12"/>
        <v>-0.33730252253218396</v>
      </c>
      <c r="E110">
        <f t="shared" si="13"/>
        <v>-1</v>
      </c>
      <c r="F110">
        <f t="shared" si="14"/>
        <v>0.33730252253218396</v>
      </c>
      <c r="G110">
        <f t="shared" si="15"/>
        <v>7.298980559345523</v>
      </c>
      <c r="H110">
        <f t="shared" si="16"/>
        <v>6.2236485729160451</v>
      </c>
      <c r="I110">
        <f t="shared" si="17"/>
        <v>0</v>
      </c>
      <c r="J110">
        <f t="shared" si="18"/>
        <v>0</v>
      </c>
      <c r="K110">
        <f t="shared" si="19"/>
        <v>1</v>
      </c>
      <c r="L110">
        <f t="shared" si="11"/>
        <v>107.29898055934552</v>
      </c>
      <c r="O110">
        <f t="shared" si="20"/>
        <v>107.29898055934552</v>
      </c>
      <c r="P110" s="12">
        <f t="shared" si="21"/>
        <v>0</v>
      </c>
    </row>
    <row r="111" spans="1:16" x14ac:dyDescent="0.2">
      <c r="A111" s="9">
        <v>45720</v>
      </c>
      <c r="B111">
        <f>Prices_SPY_IVV!$D111</f>
        <v>-5.8547976757205333</v>
      </c>
      <c r="C111">
        <f>IFERROR(Prices_SPY_IVV!$G111,NA())</f>
        <v>-0.75857012995828965</v>
      </c>
      <c r="D111">
        <f t="shared" si="12"/>
        <v>-1.2327153507261528</v>
      </c>
      <c r="E111">
        <f t="shared" si="13"/>
        <v>-1</v>
      </c>
      <c r="F111">
        <f t="shared" si="14"/>
        <v>1.2327153507261528</v>
      </c>
      <c r="G111">
        <f t="shared" si="15"/>
        <v>8.5316959100716758</v>
      </c>
      <c r="H111">
        <f t="shared" si="16"/>
        <v>6.2236485729160451</v>
      </c>
      <c r="I111">
        <f t="shared" si="17"/>
        <v>0</v>
      </c>
      <c r="J111">
        <f t="shared" si="18"/>
        <v>0</v>
      </c>
      <c r="K111">
        <f t="shared" si="19"/>
        <v>1</v>
      </c>
      <c r="L111">
        <f t="shared" si="11"/>
        <v>108.53169591007168</v>
      </c>
      <c r="O111">
        <f t="shared" si="20"/>
        <v>108.53169591007168</v>
      </c>
      <c r="P111" s="12">
        <f t="shared" si="21"/>
        <v>0</v>
      </c>
    </row>
    <row r="112" spans="1:16" x14ac:dyDescent="0.2">
      <c r="A112" s="9">
        <v>45692</v>
      </c>
      <c r="B112">
        <f>Prices_SPY_IVV!$D112</f>
        <v>-5.3258687621408853</v>
      </c>
      <c r="C112">
        <f>IFERROR(Prices_SPY_IVV!$G112,NA())</f>
        <v>-0.13550130451510953</v>
      </c>
      <c r="D112">
        <f t="shared" si="12"/>
        <v>0.528928913579648</v>
      </c>
      <c r="E112">
        <f t="shared" si="13"/>
        <v>0</v>
      </c>
      <c r="F112">
        <f t="shared" si="14"/>
        <v>-0.528928913579648</v>
      </c>
      <c r="G112">
        <f t="shared" si="15"/>
        <v>8.0027669964920278</v>
      </c>
      <c r="H112" t="e">
        <f t="shared" si="16"/>
        <v>#N/A</v>
      </c>
      <c r="I112">
        <f t="shared" si="17"/>
        <v>0</v>
      </c>
      <c r="J112">
        <f t="shared" si="18"/>
        <v>1</v>
      </c>
      <c r="K112">
        <f t="shared" si="19"/>
        <v>0</v>
      </c>
      <c r="L112">
        <f t="shared" si="11"/>
        <v>108.00276699649203</v>
      </c>
      <c r="O112">
        <f t="shared" si="20"/>
        <v>108.53169591007168</v>
      </c>
      <c r="P112" s="12">
        <f t="shared" si="21"/>
        <v>-4.8734971765106438E-3</v>
      </c>
    </row>
    <row r="113" spans="1:16" x14ac:dyDescent="0.2">
      <c r="A113" s="9">
        <v>45661</v>
      </c>
      <c r="B113">
        <f>Prices_SPY_IVV!$D113</f>
        <v>-5.4355641872953129</v>
      </c>
      <c r="C113">
        <f>IFERROR(Prices_SPY_IVV!$G113,NA())</f>
        <v>-0.27011996910498964</v>
      </c>
      <c r="D113">
        <f t="shared" si="12"/>
        <v>-0.10969542515442754</v>
      </c>
      <c r="E113">
        <f t="shared" si="13"/>
        <v>0</v>
      </c>
      <c r="F113">
        <f t="shared" si="14"/>
        <v>0</v>
      </c>
      <c r="G113">
        <f t="shared" si="15"/>
        <v>8.0027669964920278</v>
      </c>
      <c r="H113" t="e">
        <f t="shared" si="16"/>
        <v>#N/A</v>
      </c>
      <c r="I113">
        <f t="shared" si="17"/>
        <v>0</v>
      </c>
      <c r="J113">
        <f t="shared" si="18"/>
        <v>0</v>
      </c>
      <c r="K113">
        <f t="shared" si="19"/>
        <v>0</v>
      </c>
      <c r="L113">
        <f t="shared" si="11"/>
        <v>108.00276699649203</v>
      </c>
      <c r="O113">
        <f t="shared" si="20"/>
        <v>108.53169591007168</v>
      </c>
      <c r="P113" s="12">
        <f t="shared" si="21"/>
        <v>-4.8734971765106438E-3</v>
      </c>
    </row>
    <row r="114" spans="1:16" x14ac:dyDescent="0.2">
      <c r="A114" s="10" t="s">
        <v>51</v>
      </c>
      <c r="B114">
        <f>Prices_SPY_IVV!$D114</f>
        <v>-5.1244026081404854</v>
      </c>
      <c r="C114">
        <f>IFERROR(Prices_SPY_IVV!$G114,NA())</f>
        <v>9.4596817716737988E-2</v>
      </c>
      <c r="D114">
        <f t="shared" si="12"/>
        <v>0.31116157915482745</v>
      </c>
      <c r="E114">
        <f t="shared" si="13"/>
        <v>0</v>
      </c>
      <c r="F114">
        <f t="shared" si="14"/>
        <v>0</v>
      </c>
      <c r="G114">
        <f t="shared" si="15"/>
        <v>8.0027669964920278</v>
      </c>
      <c r="H114" t="e">
        <f t="shared" si="16"/>
        <v>#N/A</v>
      </c>
      <c r="I114">
        <f t="shared" si="17"/>
        <v>0</v>
      </c>
      <c r="J114">
        <f t="shared" si="18"/>
        <v>0</v>
      </c>
      <c r="K114">
        <f t="shared" si="19"/>
        <v>0</v>
      </c>
      <c r="L114">
        <f t="shared" si="11"/>
        <v>108.00276699649203</v>
      </c>
      <c r="O114">
        <f t="shared" si="20"/>
        <v>108.53169591007168</v>
      </c>
      <c r="P114" s="12">
        <f t="shared" si="21"/>
        <v>-4.8734971765106438E-3</v>
      </c>
    </row>
    <row r="115" spans="1:16" x14ac:dyDescent="0.2">
      <c r="A115" s="10" t="s">
        <v>52</v>
      </c>
      <c r="B115">
        <f>Prices_SPY_IVV!$D115</f>
        <v>-5.0519607096272239</v>
      </c>
      <c r="C115">
        <f>IFERROR(Prices_SPY_IVV!$G115,NA())</f>
        <v>0.16967418976266788</v>
      </c>
      <c r="D115">
        <f t="shared" si="12"/>
        <v>7.2441898513261549E-2</v>
      </c>
      <c r="E115">
        <f t="shared" si="13"/>
        <v>0</v>
      </c>
      <c r="F115">
        <f t="shared" si="14"/>
        <v>0</v>
      </c>
      <c r="G115">
        <f t="shared" si="15"/>
        <v>8.0027669964920278</v>
      </c>
      <c r="H115" t="e">
        <f t="shared" si="16"/>
        <v>#N/A</v>
      </c>
      <c r="I115">
        <f t="shared" si="17"/>
        <v>0</v>
      </c>
      <c r="J115">
        <f t="shared" si="18"/>
        <v>0</v>
      </c>
      <c r="K115">
        <f t="shared" si="19"/>
        <v>0</v>
      </c>
      <c r="L115">
        <f t="shared" si="11"/>
        <v>108.00276699649203</v>
      </c>
      <c r="O115">
        <f t="shared" si="20"/>
        <v>108.53169591007168</v>
      </c>
      <c r="P115" s="12">
        <f t="shared" si="21"/>
        <v>-4.8734971765106438E-3</v>
      </c>
    </row>
    <row r="116" spans="1:16" x14ac:dyDescent="0.2">
      <c r="A116" s="10" t="s">
        <v>53</v>
      </c>
      <c r="B116">
        <f>Prices_SPY_IVV!$D116</f>
        <v>-5.2002363267974943</v>
      </c>
      <c r="C116">
        <f>IFERROR(Prices_SPY_IVV!$G116,NA())</f>
        <v>-2.0850975523931118E-2</v>
      </c>
      <c r="D116">
        <f t="shared" si="12"/>
        <v>-0.14827561717027038</v>
      </c>
      <c r="E116">
        <f t="shared" si="13"/>
        <v>0</v>
      </c>
      <c r="F116">
        <f t="shared" si="14"/>
        <v>0</v>
      </c>
      <c r="G116">
        <f t="shared" si="15"/>
        <v>8.0027669964920278</v>
      </c>
      <c r="H116" t="e">
        <f t="shared" si="16"/>
        <v>#N/A</v>
      </c>
      <c r="I116">
        <f t="shared" si="17"/>
        <v>0</v>
      </c>
      <c r="J116">
        <f t="shared" si="18"/>
        <v>0</v>
      </c>
      <c r="K116">
        <f t="shared" si="19"/>
        <v>0</v>
      </c>
      <c r="L116">
        <f t="shared" si="11"/>
        <v>108.00276699649203</v>
      </c>
      <c r="O116">
        <f t="shared" si="20"/>
        <v>108.53169591007168</v>
      </c>
      <c r="P116" s="12">
        <f t="shared" si="21"/>
        <v>-4.8734971765106438E-3</v>
      </c>
    </row>
    <row r="117" spans="1:16" x14ac:dyDescent="0.2">
      <c r="A117" s="10" t="s">
        <v>54</v>
      </c>
      <c r="B117">
        <f>Prices_SPY_IVV!$D117</f>
        <v>-5.5009229451371766</v>
      </c>
      <c r="C117">
        <f>IFERROR(Prices_SPY_IVV!$G117,NA())</f>
        <v>-0.39368230028489676</v>
      </c>
      <c r="D117">
        <f t="shared" si="12"/>
        <v>-0.30068661833968235</v>
      </c>
      <c r="E117">
        <f t="shared" si="13"/>
        <v>0</v>
      </c>
      <c r="F117">
        <f t="shared" si="14"/>
        <v>0</v>
      </c>
      <c r="G117">
        <f t="shared" si="15"/>
        <v>8.0027669964920278</v>
      </c>
      <c r="H117" t="e">
        <f t="shared" si="16"/>
        <v>#N/A</v>
      </c>
      <c r="I117">
        <f t="shared" si="17"/>
        <v>0</v>
      </c>
      <c r="J117">
        <f t="shared" si="18"/>
        <v>0</v>
      </c>
      <c r="K117">
        <f t="shared" si="19"/>
        <v>0</v>
      </c>
      <c r="L117">
        <f t="shared" si="11"/>
        <v>108.00276699649203</v>
      </c>
      <c r="O117">
        <f t="shared" si="20"/>
        <v>108.53169591007168</v>
      </c>
      <c r="P117" s="12">
        <f t="shared" si="21"/>
        <v>-4.8734971765106438E-3</v>
      </c>
    </row>
    <row r="118" spans="1:16" x14ac:dyDescent="0.2">
      <c r="A118" s="10" t="s">
        <v>55</v>
      </c>
      <c r="B118">
        <f>Prices_SPY_IVV!$D118</f>
        <v>-5.209750991771557</v>
      </c>
      <c r="C118">
        <f>IFERROR(Prices_SPY_IVV!$G118,NA())</f>
        <v>-3.5213906621460865E-2</v>
      </c>
      <c r="D118">
        <f t="shared" si="12"/>
        <v>0.29117195336561963</v>
      </c>
      <c r="E118">
        <f t="shared" si="13"/>
        <v>0</v>
      </c>
      <c r="F118">
        <f t="shared" si="14"/>
        <v>0</v>
      </c>
      <c r="G118">
        <f t="shared" si="15"/>
        <v>8.0027669964920278</v>
      </c>
      <c r="H118" t="e">
        <f t="shared" si="16"/>
        <v>#N/A</v>
      </c>
      <c r="I118">
        <f t="shared" si="17"/>
        <v>0</v>
      </c>
      <c r="J118">
        <f t="shared" si="18"/>
        <v>0</v>
      </c>
      <c r="K118">
        <f t="shared" si="19"/>
        <v>0</v>
      </c>
      <c r="L118">
        <f t="shared" si="11"/>
        <v>108.00276699649203</v>
      </c>
      <c r="O118">
        <f t="shared" si="20"/>
        <v>108.53169591007168</v>
      </c>
      <c r="P118" s="12">
        <f t="shared" si="21"/>
        <v>-4.8734971765106438E-3</v>
      </c>
    </row>
    <row r="119" spans="1:16" x14ac:dyDescent="0.2">
      <c r="A119" s="10" t="s">
        <v>56</v>
      </c>
      <c r="B119">
        <f>Prices_SPY_IVV!$D119</f>
        <v>-5.3423890991375629</v>
      </c>
      <c r="C119">
        <f>IFERROR(Prices_SPY_IVV!$G119,NA())</f>
        <v>-0.1742364249555643</v>
      </c>
      <c r="D119">
        <f t="shared" si="12"/>
        <v>-0.1326381073660059</v>
      </c>
      <c r="E119">
        <f t="shared" si="13"/>
        <v>0</v>
      </c>
      <c r="F119">
        <f t="shared" si="14"/>
        <v>0</v>
      </c>
      <c r="G119">
        <f t="shared" si="15"/>
        <v>8.0027669964920278</v>
      </c>
      <c r="H119" t="e">
        <f t="shared" si="16"/>
        <v>#N/A</v>
      </c>
      <c r="I119">
        <f t="shared" si="17"/>
        <v>0</v>
      </c>
      <c r="J119">
        <f t="shared" si="18"/>
        <v>0</v>
      </c>
      <c r="K119">
        <f t="shared" si="19"/>
        <v>0</v>
      </c>
      <c r="L119">
        <f t="shared" si="11"/>
        <v>108.00276699649203</v>
      </c>
      <c r="O119">
        <f t="shared" si="20"/>
        <v>108.53169591007168</v>
      </c>
      <c r="P119" s="12">
        <f t="shared" si="21"/>
        <v>-4.8734971765106438E-3</v>
      </c>
    </row>
    <row r="120" spans="1:16" x14ac:dyDescent="0.2">
      <c r="A120" s="10" t="s">
        <v>57</v>
      </c>
      <c r="B120">
        <f>Prices_SPY_IVV!$D120</f>
        <v>-5.2421878158238542</v>
      </c>
      <c r="C120">
        <f>IFERROR(Prices_SPY_IVV!$G120,NA())</f>
        <v>-2.4535961036647121E-2</v>
      </c>
      <c r="D120">
        <f t="shared" si="12"/>
        <v>0.1002012833137087</v>
      </c>
      <c r="E120">
        <f t="shared" si="13"/>
        <v>0</v>
      </c>
      <c r="F120">
        <f t="shared" si="14"/>
        <v>0</v>
      </c>
      <c r="G120">
        <f t="shared" si="15"/>
        <v>8.0027669964920278</v>
      </c>
      <c r="H120" t="e">
        <f t="shared" si="16"/>
        <v>#N/A</v>
      </c>
      <c r="I120">
        <f t="shared" si="17"/>
        <v>0</v>
      </c>
      <c r="J120">
        <f t="shared" si="18"/>
        <v>0</v>
      </c>
      <c r="K120">
        <f t="shared" si="19"/>
        <v>0</v>
      </c>
      <c r="L120">
        <f t="shared" si="11"/>
        <v>108.00276699649203</v>
      </c>
      <c r="O120">
        <f t="shared" si="20"/>
        <v>108.53169591007168</v>
      </c>
      <c r="P120" s="12">
        <f t="shared" si="21"/>
        <v>-4.8734971765106438E-3</v>
      </c>
    </row>
    <row r="121" spans="1:16" x14ac:dyDescent="0.2">
      <c r="A121" s="10" t="s">
        <v>58</v>
      </c>
      <c r="B121">
        <f>Prices_SPY_IVV!$D121</f>
        <v>-3.8931377374540261</v>
      </c>
      <c r="C121">
        <f>IFERROR(Prices_SPY_IVV!$G121,NA())</f>
        <v>1.6918250430363824</v>
      </c>
      <c r="D121">
        <f t="shared" si="12"/>
        <v>1.349050078369828</v>
      </c>
      <c r="E121">
        <f t="shared" si="13"/>
        <v>0</v>
      </c>
      <c r="F121">
        <f t="shared" si="14"/>
        <v>0</v>
      </c>
      <c r="G121">
        <f t="shared" si="15"/>
        <v>8.0027669964920278</v>
      </c>
      <c r="H121" t="e">
        <f t="shared" si="16"/>
        <v>#N/A</v>
      </c>
      <c r="I121">
        <f t="shared" si="17"/>
        <v>0</v>
      </c>
      <c r="J121">
        <f t="shared" si="18"/>
        <v>0</v>
      </c>
      <c r="K121">
        <f t="shared" si="19"/>
        <v>0</v>
      </c>
      <c r="L121">
        <f t="shared" si="11"/>
        <v>108.00276699649203</v>
      </c>
      <c r="O121">
        <f t="shared" si="20"/>
        <v>108.53169591007168</v>
      </c>
      <c r="P121" s="12">
        <f t="shared" si="21"/>
        <v>-4.8734971765106438E-3</v>
      </c>
    </row>
    <row r="122" spans="1:16" x14ac:dyDescent="0.2">
      <c r="A122" s="10" t="s">
        <v>59</v>
      </c>
      <c r="B122">
        <f>Prices_SPY_IVV!$D122</f>
        <v>-3.5306777403936849</v>
      </c>
      <c r="C122">
        <f>IFERROR(Prices_SPY_IVV!$G122,NA())</f>
        <v>2.036659816666766</v>
      </c>
      <c r="D122">
        <f t="shared" si="12"/>
        <v>0.36245999706034127</v>
      </c>
      <c r="E122">
        <f t="shared" si="13"/>
        <v>-1</v>
      </c>
      <c r="F122">
        <f t="shared" si="14"/>
        <v>0</v>
      </c>
      <c r="G122">
        <f t="shared" si="15"/>
        <v>8.0027669964920278</v>
      </c>
      <c r="H122">
        <f t="shared" si="16"/>
        <v>2.036659816666766</v>
      </c>
      <c r="I122">
        <f t="shared" si="17"/>
        <v>1</v>
      </c>
      <c r="J122">
        <f t="shared" si="18"/>
        <v>0</v>
      </c>
      <c r="K122">
        <f t="shared" si="19"/>
        <v>1</v>
      </c>
      <c r="L122">
        <f t="shared" si="11"/>
        <v>108.00276699649203</v>
      </c>
      <c r="O122">
        <f t="shared" si="20"/>
        <v>108.53169591007168</v>
      </c>
      <c r="P122" s="12">
        <f t="shared" si="21"/>
        <v>-4.8734971765106438E-3</v>
      </c>
    </row>
    <row r="123" spans="1:16" x14ac:dyDescent="0.2">
      <c r="A123" s="10" t="s">
        <v>60</v>
      </c>
      <c r="B123">
        <f>Prices_SPY_IVV!$D123</f>
        <v>-3.5245807184461455</v>
      </c>
      <c r="C123">
        <f>IFERROR(Prices_SPY_IVV!$G123,NA())</f>
        <v>1.9400091518329625</v>
      </c>
      <c r="D123">
        <f t="shared" si="12"/>
        <v>6.0970219475393606E-3</v>
      </c>
      <c r="E123">
        <f t="shared" si="13"/>
        <v>-1</v>
      </c>
      <c r="F123">
        <f t="shared" si="14"/>
        <v>-6.0970219475393606E-3</v>
      </c>
      <c r="G123">
        <f t="shared" si="15"/>
        <v>7.9966699745444885</v>
      </c>
      <c r="H123">
        <f t="shared" si="16"/>
        <v>2.036659816666766</v>
      </c>
      <c r="I123">
        <f t="shared" si="17"/>
        <v>0</v>
      </c>
      <c r="J123">
        <f t="shared" si="18"/>
        <v>0</v>
      </c>
      <c r="K123">
        <f t="shared" si="19"/>
        <v>1</v>
      </c>
      <c r="L123">
        <f t="shared" si="11"/>
        <v>107.99666997454449</v>
      </c>
      <c r="O123">
        <f t="shared" si="20"/>
        <v>108.53169591007168</v>
      </c>
      <c r="P123" s="12">
        <f t="shared" si="21"/>
        <v>-4.9296745161938604E-3</v>
      </c>
    </row>
    <row r="124" spans="1:16" x14ac:dyDescent="0.2">
      <c r="A124" s="10" t="s">
        <v>61</v>
      </c>
      <c r="B124">
        <f>Prices_SPY_IVV!$D124</f>
        <v>-5.1201769566956727</v>
      </c>
      <c r="C124">
        <f>IFERROR(Prices_SPY_IVV!$G124,NA())</f>
        <v>2.411547998024555E-2</v>
      </c>
      <c r="D124">
        <f t="shared" si="12"/>
        <v>-1.5955962382495272</v>
      </c>
      <c r="E124">
        <f t="shared" si="13"/>
        <v>0</v>
      </c>
      <c r="F124">
        <f t="shared" si="14"/>
        <v>1.5955962382495272</v>
      </c>
      <c r="G124">
        <f t="shared" si="15"/>
        <v>9.5922662127940157</v>
      </c>
      <c r="H124" t="e">
        <f t="shared" si="16"/>
        <v>#N/A</v>
      </c>
      <c r="I124">
        <f t="shared" si="17"/>
        <v>0</v>
      </c>
      <c r="J124">
        <f t="shared" si="18"/>
        <v>1</v>
      </c>
      <c r="K124">
        <f t="shared" si="19"/>
        <v>0</v>
      </c>
      <c r="L124">
        <f t="shared" si="11"/>
        <v>109.59226621279402</v>
      </c>
      <c r="O124">
        <f t="shared" si="20"/>
        <v>109.59226621279402</v>
      </c>
      <c r="P124" s="12">
        <f t="shared" si="21"/>
        <v>0</v>
      </c>
    </row>
    <row r="125" spans="1:16" x14ac:dyDescent="0.2">
      <c r="A125" s="10" t="s">
        <v>62</v>
      </c>
      <c r="B125">
        <f>Prices_SPY_IVV!$D125</f>
        <v>-5.3861320654312976</v>
      </c>
      <c r="C125">
        <f>IFERROR(Prices_SPY_IVV!$G125,NA())</f>
        <v>-0.30500498169568474</v>
      </c>
      <c r="D125">
        <f t="shared" si="12"/>
        <v>-0.26595510873562489</v>
      </c>
      <c r="E125">
        <f t="shared" si="13"/>
        <v>0</v>
      </c>
      <c r="F125">
        <f t="shared" si="14"/>
        <v>0</v>
      </c>
      <c r="G125">
        <f t="shared" si="15"/>
        <v>9.5922662127940157</v>
      </c>
      <c r="H125" t="e">
        <f t="shared" si="16"/>
        <v>#N/A</v>
      </c>
      <c r="I125">
        <f t="shared" si="17"/>
        <v>0</v>
      </c>
      <c r="J125">
        <f t="shared" si="18"/>
        <v>0</v>
      </c>
      <c r="K125">
        <f t="shared" si="19"/>
        <v>0</v>
      </c>
      <c r="L125">
        <f t="shared" si="11"/>
        <v>109.59226621279402</v>
      </c>
      <c r="O125">
        <f t="shared" si="20"/>
        <v>109.59226621279402</v>
      </c>
      <c r="P125" s="12">
        <f t="shared" si="21"/>
        <v>0</v>
      </c>
    </row>
    <row r="126" spans="1:16" x14ac:dyDescent="0.2">
      <c r="A126" s="10" t="s">
        <v>63</v>
      </c>
      <c r="B126">
        <f>Prices_SPY_IVV!$D126</f>
        <v>-5.2078564482608272</v>
      </c>
      <c r="C126">
        <f>IFERROR(Prices_SPY_IVV!$G126,NA())</f>
        <v>-0.10150345781271795</v>
      </c>
      <c r="D126">
        <f t="shared" si="12"/>
        <v>0.17827561717047047</v>
      </c>
      <c r="E126">
        <f t="shared" si="13"/>
        <v>0</v>
      </c>
      <c r="F126">
        <f t="shared" si="14"/>
        <v>0</v>
      </c>
      <c r="G126">
        <f t="shared" si="15"/>
        <v>9.5922662127940157</v>
      </c>
      <c r="H126" t="e">
        <f t="shared" si="16"/>
        <v>#N/A</v>
      </c>
      <c r="I126">
        <f t="shared" si="17"/>
        <v>0</v>
      </c>
      <c r="J126">
        <f t="shared" si="18"/>
        <v>0</v>
      </c>
      <c r="K126">
        <f t="shared" si="19"/>
        <v>0</v>
      </c>
      <c r="L126">
        <f t="shared" si="11"/>
        <v>109.59226621279402</v>
      </c>
      <c r="O126">
        <f t="shared" si="20"/>
        <v>109.59226621279402</v>
      </c>
      <c r="P126" s="12">
        <f t="shared" si="21"/>
        <v>0</v>
      </c>
    </row>
    <row r="127" spans="1:16" x14ac:dyDescent="0.2">
      <c r="A127" s="9">
        <v>45994</v>
      </c>
      <c r="B127">
        <f>Prices_SPY_IVV!$D127</f>
        <v>-5.2219090638612897</v>
      </c>
      <c r="C127">
        <f>IFERROR(Prices_SPY_IVV!$G127,NA())</f>
        <v>-0.12895394045331895</v>
      </c>
      <c r="D127">
        <f t="shared" si="12"/>
        <v>-1.4052615600462559E-2</v>
      </c>
      <c r="E127">
        <f t="shared" si="13"/>
        <v>0</v>
      </c>
      <c r="F127">
        <f t="shared" si="14"/>
        <v>0</v>
      </c>
      <c r="G127">
        <f t="shared" si="15"/>
        <v>9.5922662127940157</v>
      </c>
      <c r="H127" t="e">
        <f t="shared" si="16"/>
        <v>#N/A</v>
      </c>
      <c r="I127">
        <f t="shared" si="17"/>
        <v>0</v>
      </c>
      <c r="J127">
        <f t="shared" si="18"/>
        <v>0</v>
      </c>
      <c r="K127">
        <f t="shared" si="19"/>
        <v>0</v>
      </c>
      <c r="L127">
        <f t="shared" si="11"/>
        <v>109.59226621279402</v>
      </c>
      <c r="O127">
        <f t="shared" si="20"/>
        <v>109.59226621279402</v>
      </c>
      <c r="P127" s="12">
        <f t="shared" si="21"/>
        <v>0</v>
      </c>
    </row>
    <row r="128" spans="1:16" x14ac:dyDescent="0.2">
      <c r="A128" s="9">
        <v>45964</v>
      </c>
      <c r="B128">
        <f>Prices_SPY_IVV!$D128</f>
        <v>-5.3150479549252623</v>
      </c>
      <c r="C128">
        <f>IFERROR(Prices_SPY_IVV!$G128,NA())</f>
        <v>-0.25204987060969108</v>
      </c>
      <c r="D128">
        <f t="shared" si="12"/>
        <v>-9.3138891063972551E-2</v>
      </c>
      <c r="E128">
        <f t="shared" si="13"/>
        <v>0</v>
      </c>
      <c r="F128">
        <f t="shared" si="14"/>
        <v>0</v>
      </c>
      <c r="G128">
        <f t="shared" si="15"/>
        <v>9.5922662127940157</v>
      </c>
      <c r="H128" t="e">
        <f t="shared" si="16"/>
        <v>#N/A</v>
      </c>
      <c r="I128">
        <f t="shared" si="17"/>
        <v>0</v>
      </c>
      <c r="J128">
        <f t="shared" si="18"/>
        <v>0</v>
      </c>
      <c r="K128">
        <f t="shared" si="19"/>
        <v>0</v>
      </c>
      <c r="L128">
        <f t="shared" si="11"/>
        <v>109.59226621279402</v>
      </c>
      <c r="O128">
        <f t="shared" si="20"/>
        <v>109.59226621279402</v>
      </c>
      <c r="P128" s="12">
        <f t="shared" si="21"/>
        <v>0</v>
      </c>
    </row>
    <row r="129" spans="1:16" x14ac:dyDescent="0.2">
      <c r="A129" s="9">
        <v>45933</v>
      </c>
      <c r="B129">
        <f>Prices_SPY_IVV!$D129</f>
        <v>-5.4835456038312032</v>
      </c>
      <c r="C129">
        <f>IFERROR(Prices_SPY_IVV!$G129,NA())</f>
        <v>-0.46269552662123575</v>
      </c>
      <c r="D129">
        <f t="shared" si="12"/>
        <v>-0.16849764890594088</v>
      </c>
      <c r="E129">
        <f t="shared" si="13"/>
        <v>0</v>
      </c>
      <c r="F129">
        <f t="shared" si="14"/>
        <v>0</v>
      </c>
      <c r="G129">
        <f t="shared" si="15"/>
        <v>9.5922662127940157</v>
      </c>
      <c r="H129" t="e">
        <f t="shared" si="16"/>
        <v>#N/A</v>
      </c>
      <c r="I129">
        <f t="shared" si="17"/>
        <v>0</v>
      </c>
      <c r="J129">
        <f t="shared" si="18"/>
        <v>0</v>
      </c>
      <c r="K129">
        <f t="shared" si="19"/>
        <v>0</v>
      </c>
      <c r="L129">
        <f t="shared" si="11"/>
        <v>109.59226621279402</v>
      </c>
      <c r="O129">
        <f t="shared" si="20"/>
        <v>109.59226621279402</v>
      </c>
      <c r="P129" s="12">
        <f t="shared" si="21"/>
        <v>0</v>
      </c>
    </row>
    <row r="130" spans="1:16" x14ac:dyDescent="0.2">
      <c r="A130" s="9">
        <v>45841</v>
      </c>
      <c r="B130">
        <f>Prices_SPY_IVV!$D130</f>
        <v>-5.3030163473754328</v>
      </c>
      <c r="C130">
        <f>IFERROR(Prices_SPY_IVV!$G130,NA())</f>
        <v>-0.25025212811010317</v>
      </c>
      <c r="D130">
        <f t="shared" si="12"/>
        <v>0.18052925645577034</v>
      </c>
      <c r="E130">
        <f t="shared" si="13"/>
        <v>0</v>
      </c>
      <c r="F130">
        <f t="shared" si="14"/>
        <v>0</v>
      </c>
      <c r="G130">
        <f t="shared" si="15"/>
        <v>9.5922662127940157</v>
      </c>
      <c r="H130" t="e">
        <f t="shared" si="16"/>
        <v>#N/A</v>
      </c>
      <c r="I130">
        <f t="shared" si="17"/>
        <v>0</v>
      </c>
      <c r="J130">
        <f t="shared" si="18"/>
        <v>0</v>
      </c>
      <c r="K130">
        <f t="shared" si="19"/>
        <v>0</v>
      </c>
      <c r="L130">
        <f t="shared" si="11"/>
        <v>109.59226621279402</v>
      </c>
      <c r="O130">
        <f t="shared" si="20"/>
        <v>109.59226621279402</v>
      </c>
      <c r="P130" s="12">
        <f t="shared" si="21"/>
        <v>0</v>
      </c>
    </row>
    <row r="131" spans="1:16" x14ac:dyDescent="0.2">
      <c r="A131" s="9">
        <v>45811</v>
      </c>
      <c r="B131">
        <f>Prices_SPY_IVV!$D131</f>
        <v>-5.5253834271147753</v>
      </c>
      <c r="C131">
        <f>IFERROR(Prices_SPY_IVV!$G131,NA())</f>
        <v>-0.52800626235686077</v>
      </c>
      <c r="D131">
        <f t="shared" si="12"/>
        <v>-0.22236707973934244</v>
      </c>
      <c r="E131">
        <f t="shared" si="13"/>
        <v>0</v>
      </c>
      <c r="F131">
        <f t="shared" si="14"/>
        <v>0</v>
      </c>
      <c r="G131">
        <f t="shared" si="15"/>
        <v>9.5922662127940157</v>
      </c>
      <c r="H131" t="e">
        <f t="shared" si="16"/>
        <v>#N/A</v>
      </c>
      <c r="I131">
        <f t="shared" si="17"/>
        <v>0</v>
      </c>
      <c r="J131">
        <f t="shared" si="18"/>
        <v>0</v>
      </c>
      <c r="K131">
        <f t="shared" si="19"/>
        <v>0</v>
      </c>
      <c r="L131">
        <f t="shared" ref="L131:L194" si="22">100+G131</f>
        <v>109.59226621279402</v>
      </c>
      <c r="O131">
        <f t="shared" si="20"/>
        <v>109.59226621279402</v>
      </c>
      <c r="P131" s="12">
        <f t="shared" si="21"/>
        <v>0</v>
      </c>
    </row>
    <row r="132" spans="1:16" x14ac:dyDescent="0.2">
      <c r="A132" s="9">
        <v>45780</v>
      </c>
      <c r="B132">
        <f>Prices_SPY_IVV!$D132</f>
        <v>-5.7578407743003481</v>
      </c>
      <c r="C132">
        <f>IFERROR(Prices_SPY_IVV!$G132,NA())</f>
        <v>-0.80762056646683222</v>
      </c>
      <c r="D132">
        <f t="shared" ref="D132:D195" si="23">B132-B131</f>
        <v>-0.23245734718557287</v>
      </c>
      <c r="E132">
        <f t="shared" ref="E132:E195" si="24">IF(E131=0,
IF(ABS(C132)&gt;=2,-SIGN(C132),0),
IF(OR(ABS(C132)&lt;=0.5,ABS(C132)&gt;=3),0,E131)
)</f>
        <v>0</v>
      </c>
      <c r="F132">
        <f t="shared" ref="F132:F195" si="25">1*E131*D132 - IF(E132&lt;&gt;E131, 0, 0)</f>
        <v>0</v>
      </c>
      <c r="G132">
        <f t="shared" ref="G132:G195" si="26">G131+F132</f>
        <v>9.5922662127940157</v>
      </c>
      <c r="H132" t="e">
        <f t="shared" ref="H132:H195" si="27">IF(E132=0,NA(),IF(E131=0,C132,H131))</f>
        <v>#N/A</v>
      </c>
      <c r="I132">
        <f t="shared" ref="I132:I195" si="28">IF(AND(E131=0,E132&lt;&gt;0),1,0)</f>
        <v>0</v>
      </c>
      <c r="J132">
        <f t="shared" ref="J132:J195" si="29">IF(AND(E131&lt;&gt;0,E132=0),1,0)</f>
        <v>0</v>
      </c>
      <c r="K132">
        <f t="shared" ref="K132:K195" si="30">IF(E132=0, 0, K131 + I132)</f>
        <v>0</v>
      </c>
      <c r="L132">
        <f t="shared" si="22"/>
        <v>109.59226621279402</v>
      </c>
      <c r="O132">
        <f t="shared" ref="O132:O195" si="31">MAX(O131,L132)</f>
        <v>109.59226621279402</v>
      </c>
      <c r="P132" s="12">
        <f t="shared" ref="P132:P195" si="32">L132/O132-1</f>
        <v>0</v>
      </c>
    </row>
    <row r="133" spans="1:16" x14ac:dyDescent="0.2">
      <c r="A133" s="9">
        <v>45750</v>
      </c>
      <c r="B133">
        <f>Prices_SPY_IVV!$D133</f>
        <v>-5.5701407596018271</v>
      </c>
      <c r="C133">
        <f>IFERROR(Prices_SPY_IVV!$G133,NA())</f>
        <v>-0.57608928184481734</v>
      </c>
      <c r="D133">
        <f t="shared" si="23"/>
        <v>0.18770001469852104</v>
      </c>
      <c r="E133">
        <f t="shared" si="24"/>
        <v>0</v>
      </c>
      <c r="F133">
        <f t="shared" si="25"/>
        <v>0</v>
      </c>
      <c r="G133">
        <f t="shared" si="26"/>
        <v>9.5922662127940157</v>
      </c>
      <c r="H133" t="e">
        <f t="shared" si="27"/>
        <v>#N/A</v>
      </c>
      <c r="I133">
        <f t="shared" si="28"/>
        <v>0</v>
      </c>
      <c r="J133">
        <f t="shared" si="29"/>
        <v>0</v>
      </c>
      <c r="K133">
        <f t="shared" si="30"/>
        <v>0</v>
      </c>
      <c r="L133">
        <f t="shared" si="22"/>
        <v>109.59226621279402</v>
      </c>
      <c r="O133">
        <f t="shared" si="31"/>
        <v>109.59226621279402</v>
      </c>
      <c r="P133" s="12">
        <f t="shared" si="32"/>
        <v>0</v>
      </c>
    </row>
    <row r="134" spans="1:16" x14ac:dyDescent="0.2">
      <c r="A134" s="9">
        <v>45719</v>
      </c>
      <c r="B134">
        <f>Prices_SPY_IVV!$D134</f>
        <v>-5.7821747917380435</v>
      </c>
      <c r="C134">
        <f>IFERROR(Prices_SPY_IVV!$G134,NA())</f>
        <v>-0.82707076650208478</v>
      </c>
      <c r="D134">
        <f t="shared" si="23"/>
        <v>-0.21203403213621641</v>
      </c>
      <c r="E134">
        <f t="shared" si="24"/>
        <v>0</v>
      </c>
      <c r="F134">
        <f t="shared" si="25"/>
        <v>0</v>
      </c>
      <c r="G134">
        <f t="shared" si="26"/>
        <v>9.5922662127940157</v>
      </c>
      <c r="H134" t="e">
        <f t="shared" si="27"/>
        <v>#N/A</v>
      </c>
      <c r="I134">
        <f t="shared" si="28"/>
        <v>0</v>
      </c>
      <c r="J134">
        <f t="shared" si="29"/>
        <v>0</v>
      </c>
      <c r="K134">
        <f t="shared" si="30"/>
        <v>0</v>
      </c>
      <c r="L134">
        <f t="shared" si="22"/>
        <v>109.59226621279402</v>
      </c>
      <c r="O134">
        <f t="shared" si="31"/>
        <v>109.59226621279402</v>
      </c>
      <c r="P134" s="12">
        <f t="shared" si="32"/>
        <v>0</v>
      </c>
    </row>
    <row r="135" spans="1:16" x14ac:dyDescent="0.2">
      <c r="A135" s="10" t="s">
        <v>64</v>
      </c>
      <c r="B135">
        <f>Prices_SPY_IVV!$D135</f>
        <v>-5.6830291461725437</v>
      </c>
      <c r="C135">
        <f>IFERROR(Prices_SPY_IVV!$G135,NA())</f>
        <v>-0.70327547543698465</v>
      </c>
      <c r="D135">
        <f t="shared" si="23"/>
        <v>9.9145645565499763E-2</v>
      </c>
      <c r="E135">
        <f t="shared" si="24"/>
        <v>0</v>
      </c>
      <c r="F135">
        <f t="shared" si="25"/>
        <v>0</v>
      </c>
      <c r="G135">
        <f t="shared" si="26"/>
        <v>9.5922662127940157</v>
      </c>
      <c r="H135" t="e">
        <f t="shared" si="27"/>
        <v>#N/A</v>
      </c>
      <c r="I135">
        <f t="shared" si="28"/>
        <v>0</v>
      </c>
      <c r="J135">
        <f t="shared" si="29"/>
        <v>0</v>
      </c>
      <c r="K135">
        <f t="shared" si="30"/>
        <v>0</v>
      </c>
      <c r="L135">
        <f t="shared" si="22"/>
        <v>109.59226621279402</v>
      </c>
      <c r="O135">
        <f t="shared" si="31"/>
        <v>109.59226621279402</v>
      </c>
      <c r="P135" s="12">
        <f t="shared" si="32"/>
        <v>0</v>
      </c>
    </row>
    <row r="136" spans="1:16" x14ac:dyDescent="0.2">
      <c r="A136" s="10" t="s">
        <v>65</v>
      </c>
      <c r="B136">
        <f>Prices_SPY_IVV!$D136</f>
        <v>-5.4980524318249309</v>
      </c>
      <c r="C136">
        <f>IFERROR(Prices_SPY_IVV!$G136,NA())</f>
        <v>-0.48075265748807355</v>
      </c>
      <c r="D136">
        <f t="shared" si="23"/>
        <v>0.18497671434761287</v>
      </c>
      <c r="E136">
        <f t="shared" si="24"/>
        <v>0</v>
      </c>
      <c r="F136">
        <f t="shared" si="25"/>
        <v>0</v>
      </c>
      <c r="G136">
        <f t="shared" si="26"/>
        <v>9.5922662127940157</v>
      </c>
      <c r="H136" t="e">
        <f t="shared" si="27"/>
        <v>#N/A</v>
      </c>
      <c r="I136">
        <f t="shared" si="28"/>
        <v>0</v>
      </c>
      <c r="J136">
        <f t="shared" si="29"/>
        <v>0</v>
      </c>
      <c r="K136">
        <f t="shared" si="30"/>
        <v>0</v>
      </c>
      <c r="L136">
        <f t="shared" si="22"/>
        <v>109.59226621279402</v>
      </c>
      <c r="O136">
        <f t="shared" si="31"/>
        <v>109.59226621279402</v>
      </c>
      <c r="P136" s="12">
        <f t="shared" si="32"/>
        <v>0</v>
      </c>
    </row>
    <row r="137" spans="1:16" x14ac:dyDescent="0.2">
      <c r="A137" s="10" t="s">
        <v>66</v>
      </c>
      <c r="B137">
        <f>Prices_SPY_IVV!$D137</f>
        <v>-5.5644540286178881</v>
      </c>
      <c r="C137">
        <f>IFERROR(Prices_SPY_IVV!$G137,NA())</f>
        <v>-0.55833608633572074</v>
      </c>
      <c r="D137">
        <f t="shared" si="23"/>
        <v>-6.6401596792957207E-2</v>
      </c>
      <c r="E137">
        <f t="shared" si="24"/>
        <v>0</v>
      </c>
      <c r="F137">
        <f t="shared" si="25"/>
        <v>0</v>
      </c>
      <c r="G137">
        <f t="shared" si="26"/>
        <v>9.5922662127940157</v>
      </c>
      <c r="H137" t="e">
        <f t="shared" si="27"/>
        <v>#N/A</v>
      </c>
      <c r="I137">
        <f t="shared" si="28"/>
        <v>0</v>
      </c>
      <c r="J137">
        <f t="shared" si="29"/>
        <v>0</v>
      </c>
      <c r="K137">
        <f t="shared" si="30"/>
        <v>0</v>
      </c>
      <c r="L137">
        <f t="shared" si="22"/>
        <v>109.59226621279402</v>
      </c>
      <c r="O137">
        <f t="shared" si="31"/>
        <v>109.59226621279402</v>
      </c>
      <c r="P137" s="12">
        <f t="shared" si="32"/>
        <v>0</v>
      </c>
    </row>
    <row r="138" spans="1:16" x14ac:dyDescent="0.2">
      <c r="A138" s="10" t="s">
        <v>67</v>
      </c>
      <c r="B138">
        <f>Prices_SPY_IVV!$D138</f>
        <v>-5.663266626580139</v>
      </c>
      <c r="C138">
        <f>IFERROR(Prices_SPY_IVV!$G138,NA())</f>
        <v>-0.67611915623836982</v>
      </c>
      <c r="D138">
        <f t="shared" si="23"/>
        <v>-9.8812597962250948E-2</v>
      </c>
      <c r="E138">
        <f t="shared" si="24"/>
        <v>0</v>
      </c>
      <c r="F138">
        <f t="shared" si="25"/>
        <v>0</v>
      </c>
      <c r="G138">
        <f t="shared" si="26"/>
        <v>9.5922662127940157</v>
      </c>
      <c r="H138" t="e">
        <f t="shared" si="27"/>
        <v>#N/A</v>
      </c>
      <c r="I138">
        <f t="shared" si="28"/>
        <v>0</v>
      </c>
      <c r="J138">
        <f t="shared" si="29"/>
        <v>0</v>
      </c>
      <c r="K138">
        <f t="shared" si="30"/>
        <v>0</v>
      </c>
      <c r="L138">
        <f t="shared" si="22"/>
        <v>109.59226621279402</v>
      </c>
      <c r="O138">
        <f t="shared" si="31"/>
        <v>109.59226621279402</v>
      </c>
      <c r="P138" s="12">
        <f t="shared" si="32"/>
        <v>0</v>
      </c>
    </row>
    <row r="139" spans="1:16" x14ac:dyDescent="0.2">
      <c r="A139" s="10" t="s">
        <v>68</v>
      </c>
      <c r="B139">
        <f>Prices_SPY_IVV!$D139</f>
        <v>-5.6306026963311524</v>
      </c>
      <c r="C139">
        <f>IFERROR(Prices_SPY_IVV!$G139,NA())</f>
        <v>-0.63361410012101171</v>
      </c>
      <c r="D139">
        <f t="shared" si="23"/>
        <v>3.2663930248986617E-2</v>
      </c>
      <c r="E139">
        <f t="shared" si="24"/>
        <v>0</v>
      </c>
      <c r="F139">
        <f t="shared" si="25"/>
        <v>0</v>
      </c>
      <c r="G139">
        <f t="shared" si="26"/>
        <v>9.5922662127940157</v>
      </c>
      <c r="H139" t="e">
        <f t="shared" si="27"/>
        <v>#N/A</v>
      </c>
      <c r="I139">
        <f t="shared" si="28"/>
        <v>0</v>
      </c>
      <c r="J139">
        <f t="shared" si="29"/>
        <v>0</v>
      </c>
      <c r="K139">
        <f t="shared" si="30"/>
        <v>0</v>
      </c>
      <c r="L139">
        <f t="shared" si="22"/>
        <v>109.59226621279402</v>
      </c>
      <c r="O139">
        <f t="shared" si="31"/>
        <v>109.59226621279402</v>
      </c>
      <c r="P139" s="12">
        <f t="shared" si="32"/>
        <v>0</v>
      </c>
    </row>
    <row r="140" spans="1:16" x14ac:dyDescent="0.2">
      <c r="A140" s="10" t="s">
        <v>69</v>
      </c>
      <c r="B140">
        <f>Prices_SPY_IVV!$D140</f>
        <v>-5.7876419155728627</v>
      </c>
      <c r="C140">
        <f>IFERROR(Prices_SPY_IVV!$G140,NA())</f>
        <v>-0.82415905702549708</v>
      </c>
      <c r="D140">
        <f t="shared" si="23"/>
        <v>-0.15703921924171027</v>
      </c>
      <c r="E140">
        <f t="shared" si="24"/>
        <v>0</v>
      </c>
      <c r="F140">
        <f t="shared" si="25"/>
        <v>0</v>
      </c>
      <c r="G140">
        <f t="shared" si="26"/>
        <v>9.5922662127940157</v>
      </c>
      <c r="H140" t="e">
        <f t="shared" si="27"/>
        <v>#N/A</v>
      </c>
      <c r="I140">
        <f t="shared" si="28"/>
        <v>0</v>
      </c>
      <c r="J140">
        <f t="shared" si="29"/>
        <v>0</v>
      </c>
      <c r="K140">
        <f t="shared" si="30"/>
        <v>0</v>
      </c>
      <c r="L140">
        <f t="shared" si="22"/>
        <v>109.59226621279402</v>
      </c>
      <c r="O140">
        <f t="shared" si="31"/>
        <v>109.59226621279402</v>
      </c>
      <c r="P140" s="12">
        <f t="shared" si="32"/>
        <v>0</v>
      </c>
    </row>
    <row r="141" spans="1:16" x14ac:dyDescent="0.2">
      <c r="A141" s="10" t="s">
        <v>70</v>
      </c>
      <c r="B141">
        <f>Prices_SPY_IVV!$D141</f>
        <v>-6.0005148534716</v>
      </c>
      <c r="C141">
        <f>IFERROR(Prices_SPY_IVV!$G141,NA())</f>
        <v>-1.0699525450030882</v>
      </c>
      <c r="D141">
        <f t="shared" si="23"/>
        <v>-0.21287293789873729</v>
      </c>
      <c r="E141">
        <f t="shared" si="24"/>
        <v>0</v>
      </c>
      <c r="F141">
        <f t="shared" si="25"/>
        <v>0</v>
      </c>
      <c r="G141">
        <f t="shared" si="26"/>
        <v>9.5922662127940157</v>
      </c>
      <c r="H141" t="e">
        <f t="shared" si="27"/>
        <v>#N/A</v>
      </c>
      <c r="I141">
        <f t="shared" si="28"/>
        <v>0</v>
      </c>
      <c r="J141">
        <f t="shared" si="29"/>
        <v>0</v>
      </c>
      <c r="K141">
        <f t="shared" si="30"/>
        <v>0</v>
      </c>
      <c r="L141">
        <f t="shared" si="22"/>
        <v>109.59226621279402</v>
      </c>
      <c r="O141">
        <f t="shared" si="31"/>
        <v>109.59226621279402</v>
      </c>
      <c r="P141" s="12">
        <f t="shared" si="32"/>
        <v>0</v>
      </c>
    </row>
    <row r="142" spans="1:16" x14ac:dyDescent="0.2">
      <c r="A142" s="10" t="s">
        <v>71</v>
      </c>
      <c r="B142">
        <f>Prices_SPY_IVV!$D142</f>
        <v>-5.8547043078226579</v>
      </c>
      <c r="C142">
        <f>IFERROR(Prices_SPY_IVV!$G142,NA())</f>
        <v>-0.88262160587042027</v>
      </c>
      <c r="D142">
        <f t="shared" si="23"/>
        <v>0.14581054564894202</v>
      </c>
      <c r="E142">
        <f t="shared" si="24"/>
        <v>0</v>
      </c>
      <c r="F142">
        <f t="shared" si="25"/>
        <v>0</v>
      </c>
      <c r="G142">
        <f t="shared" si="26"/>
        <v>9.5922662127940157</v>
      </c>
      <c r="H142" t="e">
        <f t="shared" si="27"/>
        <v>#N/A</v>
      </c>
      <c r="I142">
        <f t="shared" si="28"/>
        <v>0</v>
      </c>
      <c r="J142">
        <f t="shared" si="29"/>
        <v>0</v>
      </c>
      <c r="K142">
        <f t="shared" si="30"/>
        <v>0</v>
      </c>
      <c r="L142">
        <f t="shared" si="22"/>
        <v>109.59226621279402</v>
      </c>
      <c r="O142">
        <f t="shared" si="31"/>
        <v>109.59226621279402</v>
      </c>
      <c r="P142" s="12">
        <f t="shared" si="32"/>
        <v>0</v>
      </c>
    </row>
    <row r="143" spans="1:16" x14ac:dyDescent="0.2">
      <c r="A143" s="10" t="s">
        <v>72</v>
      </c>
      <c r="B143">
        <f>Prices_SPY_IVV!$D143</f>
        <v>-5.9165706038641019</v>
      </c>
      <c r="C143">
        <f>IFERROR(Prices_SPY_IVV!$G143,NA())</f>
        <v>-0.94238997350096465</v>
      </c>
      <c r="D143">
        <f t="shared" si="23"/>
        <v>-6.1866296041444002E-2</v>
      </c>
      <c r="E143">
        <f t="shared" si="24"/>
        <v>0</v>
      </c>
      <c r="F143">
        <f t="shared" si="25"/>
        <v>0</v>
      </c>
      <c r="G143">
        <f t="shared" si="26"/>
        <v>9.5922662127940157</v>
      </c>
      <c r="H143" t="e">
        <f t="shared" si="27"/>
        <v>#N/A</v>
      </c>
      <c r="I143">
        <f t="shared" si="28"/>
        <v>0</v>
      </c>
      <c r="J143">
        <f t="shared" si="29"/>
        <v>0</v>
      </c>
      <c r="K143">
        <f t="shared" si="30"/>
        <v>0</v>
      </c>
      <c r="L143">
        <f t="shared" si="22"/>
        <v>109.59226621279402</v>
      </c>
      <c r="O143">
        <f t="shared" si="31"/>
        <v>109.59226621279402</v>
      </c>
      <c r="P143" s="12">
        <f t="shared" si="32"/>
        <v>0</v>
      </c>
    </row>
    <row r="144" spans="1:16" x14ac:dyDescent="0.2">
      <c r="A144" s="10" t="s">
        <v>73</v>
      </c>
      <c r="B144">
        <f>Prices_SPY_IVV!$D144</f>
        <v>-5.8958839855242786</v>
      </c>
      <c r="C144">
        <f>IFERROR(Prices_SPY_IVV!$G144,NA())</f>
        <v>-0.91707708015822675</v>
      </c>
      <c r="D144">
        <f t="shared" si="23"/>
        <v>2.0686618339823326E-2</v>
      </c>
      <c r="E144">
        <f t="shared" si="24"/>
        <v>0</v>
      </c>
      <c r="F144">
        <f t="shared" si="25"/>
        <v>0</v>
      </c>
      <c r="G144">
        <f t="shared" si="26"/>
        <v>9.5922662127940157</v>
      </c>
      <c r="H144" t="e">
        <f t="shared" si="27"/>
        <v>#N/A</v>
      </c>
      <c r="I144">
        <f t="shared" si="28"/>
        <v>0</v>
      </c>
      <c r="J144">
        <f t="shared" si="29"/>
        <v>0</v>
      </c>
      <c r="K144">
        <f t="shared" si="30"/>
        <v>0</v>
      </c>
      <c r="L144">
        <f t="shared" si="22"/>
        <v>109.59226621279402</v>
      </c>
      <c r="O144">
        <f t="shared" si="31"/>
        <v>109.59226621279402</v>
      </c>
      <c r="P144" s="12">
        <f t="shared" si="32"/>
        <v>0</v>
      </c>
    </row>
    <row r="145" spans="1:16" x14ac:dyDescent="0.2">
      <c r="A145" s="10" t="s">
        <v>74</v>
      </c>
      <c r="B145">
        <f>Prices_SPY_IVV!$D145</f>
        <v>-5.8558246154224207</v>
      </c>
      <c r="C145">
        <f>IFERROR(Prices_SPY_IVV!$G145,NA())</f>
        <v>-0.85735789744910151</v>
      </c>
      <c r="D145">
        <f t="shared" si="23"/>
        <v>4.0059370101857894E-2</v>
      </c>
      <c r="E145">
        <f t="shared" si="24"/>
        <v>0</v>
      </c>
      <c r="F145">
        <f t="shared" si="25"/>
        <v>0</v>
      </c>
      <c r="G145">
        <f t="shared" si="26"/>
        <v>9.5922662127940157</v>
      </c>
      <c r="H145" t="e">
        <f t="shared" si="27"/>
        <v>#N/A</v>
      </c>
      <c r="I145">
        <f t="shared" si="28"/>
        <v>0</v>
      </c>
      <c r="J145">
        <f t="shared" si="29"/>
        <v>0</v>
      </c>
      <c r="K145">
        <f t="shared" si="30"/>
        <v>0</v>
      </c>
      <c r="L145">
        <f t="shared" si="22"/>
        <v>109.59226621279402</v>
      </c>
      <c r="O145">
        <f t="shared" si="31"/>
        <v>109.59226621279402</v>
      </c>
      <c r="P145" s="12">
        <f t="shared" si="32"/>
        <v>0</v>
      </c>
    </row>
    <row r="146" spans="1:16" x14ac:dyDescent="0.2">
      <c r="A146" s="9">
        <v>45993</v>
      </c>
      <c r="B146">
        <f>Prices_SPY_IVV!$D146</f>
        <v>-5.7274715296032355</v>
      </c>
      <c r="C146">
        <f>IFERROR(Prices_SPY_IVV!$G146,NA())</f>
        <v>-0.6911036251249566</v>
      </c>
      <c r="D146">
        <f t="shared" si="23"/>
        <v>0.12835308581918525</v>
      </c>
      <c r="E146">
        <f t="shared" si="24"/>
        <v>0</v>
      </c>
      <c r="F146">
        <f t="shared" si="25"/>
        <v>0</v>
      </c>
      <c r="G146">
        <f t="shared" si="26"/>
        <v>9.5922662127940157</v>
      </c>
      <c r="H146" t="e">
        <f t="shared" si="27"/>
        <v>#N/A</v>
      </c>
      <c r="I146">
        <f t="shared" si="28"/>
        <v>0</v>
      </c>
      <c r="J146">
        <f t="shared" si="29"/>
        <v>0</v>
      </c>
      <c r="K146">
        <f t="shared" si="30"/>
        <v>0</v>
      </c>
      <c r="L146">
        <f t="shared" si="22"/>
        <v>109.59226621279402</v>
      </c>
      <c r="O146">
        <f t="shared" si="31"/>
        <v>109.59226621279402</v>
      </c>
      <c r="P146" s="12">
        <f t="shared" si="32"/>
        <v>0</v>
      </c>
    </row>
    <row r="147" spans="1:16" x14ac:dyDescent="0.2">
      <c r="A147" s="9">
        <v>45963</v>
      </c>
      <c r="B147">
        <f>Prices_SPY_IVV!$D147</f>
        <v>-5.8094642901845646</v>
      </c>
      <c r="C147">
        <f>IFERROR(Prices_SPY_IVV!$G147,NA())</f>
        <v>-0.76725392727358799</v>
      </c>
      <c r="D147">
        <f t="shared" si="23"/>
        <v>-8.1992760581329094E-2</v>
      </c>
      <c r="E147">
        <f t="shared" si="24"/>
        <v>0</v>
      </c>
      <c r="F147">
        <f t="shared" si="25"/>
        <v>0</v>
      </c>
      <c r="G147">
        <f t="shared" si="26"/>
        <v>9.5922662127940157</v>
      </c>
      <c r="H147" t="e">
        <f t="shared" si="27"/>
        <v>#N/A</v>
      </c>
      <c r="I147">
        <f t="shared" si="28"/>
        <v>0</v>
      </c>
      <c r="J147">
        <f t="shared" si="29"/>
        <v>0</v>
      </c>
      <c r="K147">
        <f t="shared" si="30"/>
        <v>0</v>
      </c>
      <c r="L147">
        <f t="shared" si="22"/>
        <v>109.59226621279402</v>
      </c>
      <c r="O147">
        <f t="shared" si="31"/>
        <v>109.59226621279402</v>
      </c>
      <c r="P147" s="12">
        <f t="shared" si="32"/>
        <v>0</v>
      </c>
    </row>
    <row r="148" spans="1:16" x14ac:dyDescent="0.2">
      <c r="A148" s="9">
        <v>45932</v>
      </c>
      <c r="B148">
        <f>Prices_SPY_IVV!$D148</f>
        <v>-5.786614525293885</v>
      </c>
      <c r="C148">
        <f>IFERROR(Prices_SPY_IVV!$G148,NA())</f>
        <v>-0.726369993509145</v>
      </c>
      <c r="D148">
        <f t="shared" si="23"/>
        <v>2.284976489067958E-2</v>
      </c>
      <c r="E148">
        <f t="shared" si="24"/>
        <v>0</v>
      </c>
      <c r="F148">
        <f t="shared" si="25"/>
        <v>0</v>
      </c>
      <c r="G148">
        <f t="shared" si="26"/>
        <v>9.5922662127940157</v>
      </c>
      <c r="H148" t="e">
        <f t="shared" si="27"/>
        <v>#N/A</v>
      </c>
      <c r="I148">
        <f t="shared" si="28"/>
        <v>0</v>
      </c>
      <c r="J148">
        <f t="shared" si="29"/>
        <v>0</v>
      </c>
      <c r="K148">
        <f t="shared" si="30"/>
        <v>0</v>
      </c>
      <c r="L148">
        <f t="shared" si="22"/>
        <v>109.59226621279402</v>
      </c>
      <c r="O148">
        <f t="shared" si="31"/>
        <v>109.59226621279402</v>
      </c>
      <c r="P148" s="12">
        <f t="shared" si="32"/>
        <v>0</v>
      </c>
    </row>
    <row r="149" spans="1:16" x14ac:dyDescent="0.2">
      <c r="A149" s="9">
        <v>45840</v>
      </c>
      <c r="B149">
        <f>Prices_SPY_IVV!$D149</f>
        <v>-5.8931633350483708</v>
      </c>
      <c r="C149">
        <f>IFERROR(Prices_SPY_IVV!$G149,NA())</f>
        <v>-0.83625403445035462</v>
      </c>
      <c r="D149">
        <f t="shared" si="23"/>
        <v>-0.10654880975448577</v>
      </c>
      <c r="E149">
        <f t="shared" si="24"/>
        <v>0</v>
      </c>
      <c r="F149">
        <f t="shared" si="25"/>
        <v>0</v>
      </c>
      <c r="G149">
        <f t="shared" si="26"/>
        <v>9.5922662127940157</v>
      </c>
      <c r="H149" t="e">
        <f t="shared" si="27"/>
        <v>#N/A</v>
      </c>
      <c r="I149">
        <f t="shared" si="28"/>
        <v>0</v>
      </c>
      <c r="J149">
        <f t="shared" si="29"/>
        <v>0</v>
      </c>
      <c r="K149">
        <f t="shared" si="30"/>
        <v>0</v>
      </c>
      <c r="L149">
        <f t="shared" si="22"/>
        <v>109.59226621279402</v>
      </c>
      <c r="O149">
        <f t="shared" si="31"/>
        <v>109.59226621279402</v>
      </c>
      <c r="P149" s="12">
        <f t="shared" si="32"/>
        <v>0</v>
      </c>
    </row>
    <row r="150" spans="1:16" x14ac:dyDescent="0.2">
      <c r="A150" s="9">
        <v>45810</v>
      </c>
      <c r="B150">
        <f>Prices_SPY_IVV!$D150</f>
        <v>-5.9764105921052533</v>
      </c>
      <c r="C150">
        <f>IFERROR(Prices_SPY_IVV!$G150,NA())</f>
        <v>-0.91387488369944303</v>
      </c>
      <c r="D150">
        <f t="shared" si="23"/>
        <v>-8.3247257056882518E-2</v>
      </c>
      <c r="E150">
        <f t="shared" si="24"/>
        <v>0</v>
      </c>
      <c r="F150">
        <f t="shared" si="25"/>
        <v>0</v>
      </c>
      <c r="G150">
        <f t="shared" si="26"/>
        <v>9.5922662127940157</v>
      </c>
      <c r="H150" t="e">
        <f t="shared" si="27"/>
        <v>#N/A</v>
      </c>
      <c r="I150">
        <f t="shared" si="28"/>
        <v>0</v>
      </c>
      <c r="J150">
        <f t="shared" si="29"/>
        <v>0</v>
      </c>
      <c r="K150">
        <f t="shared" si="30"/>
        <v>0</v>
      </c>
      <c r="L150">
        <f t="shared" si="22"/>
        <v>109.59226621279402</v>
      </c>
      <c r="O150">
        <f t="shared" si="31"/>
        <v>109.59226621279402</v>
      </c>
      <c r="P150" s="12">
        <f t="shared" si="32"/>
        <v>0</v>
      </c>
    </row>
    <row r="151" spans="1:16" x14ac:dyDescent="0.2">
      <c r="A151" s="9">
        <v>45779</v>
      </c>
      <c r="B151">
        <f>Prices_SPY_IVV!$D151</f>
        <v>-5.8331710593843127</v>
      </c>
      <c r="C151">
        <f>IFERROR(Prices_SPY_IVV!$G151,NA())</f>
        <v>-0.73276184863249516</v>
      </c>
      <c r="D151">
        <f t="shared" si="23"/>
        <v>0.14323953272094059</v>
      </c>
      <c r="E151">
        <f t="shared" si="24"/>
        <v>0</v>
      </c>
      <c r="F151">
        <f t="shared" si="25"/>
        <v>0</v>
      </c>
      <c r="G151">
        <f t="shared" si="26"/>
        <v>9.5922662127940157</v>
      </c>
      <c r="H151" t="e">
        <f t="shared" si="27"/>
        <v>#N/A</v>
      </c>
      <c r="I151">
        <f t="shared" si="28"/>
        <v>0</v>
      </c>
      <c r="J151">
        <f t="shared" si="29"/>
        <v>0</v>
      </c>
      <c r="K151">
        <f t="shared" si="30"/>
        <v>0</v>
      </c>
      <c r="L151">
        <f t="shared" si="22"/>
        <v>109.59226621279402</v>
      </c>
      <c r="O151">
        <f t="shared" si="31"/>
        <v>109.59226621279402</v>
      </c>
      <c r="P151" s="12">
        <f t="shared" si="32"/>
        <v>0</v>
      </c>
    </row>
    <row r="152" spans="1:16" x14ac:dyDescent="0.2">
      <c r="A152" s="9">
        <v>45749</v>
      </c>
      <c r="B152">
        <f>Prices_SPY_IVV!$D152</f>
        <v>-5.7784472741163881</v>
      </c>
      <c r="C152">
        <f>IFERROR(Prices_SPY_IVV!$G152,NA())</f>
        <v>-0.65693506231086951</v>
      </c>
      <c r="D152">
        <f t="shared" si="23"/>
        <v>5.4723785267924541E-2</v>
      </c>
      <c r="E152">
        <f t="shared" si="24"/>
        <v>0</v>
      </c>
      <c r="F152">
        <f t="shared" si="25"/>
        <v>0</v>
      </c>
      <c r="G152">
        <f t="shared" si="26"/>
        <v>9.5922662127940157</v>
      </c>
      <c r="H152" t="e">
        <f t="shared" si="27"/>
        <v>#N/A</v>
      </c>
      <c r="I152">
        <f t="shared" si="28"/>
        <v>0</v>
      </c>
      <c r="J152">
        <f t="shared" si="29"/>
        <v>0</v>
      </c>
      <c r="K152">
        <f t="shared" si="30"/>
        <v>0</v>
      </c>
      <c r="L152">
        <f t="shared" si="22"/>
        <v>109.59226621279402</v>
      </c>
      <c r="O152">
        <f t="shared" si="31"/>
        <v>109.59226621279402</v>
      </c>
      <c r="P152" s="12">
        <f t="shared" si="32"/>
        <v>0</v>
      </c>
    </row>
    <row r="153" spans="1:16" x14ac:dyDescent="0.2">
      <c r="A153" s="9">
        <v>45718</v>
      </c>
      <c r="B153">
        <f>Prices_SPY_IVV!$D153</f>
        <v>-5.7546398632595128</v>
      </c>
      <c r="C153">
        <f>IFERROR(Prices_SPY_IVV!$G153,NA())</f>
        <v>-0.63694210931911943</v>
      </c>
      <c r="D153">
        <f t="shared" si="23"/>
        <v>2.3807410856875322E-2</v>
      </c>
      <c r="E153">
        <f t="shared" si="24"/>
        <v>0</v>
      </c>
      <c r="F153">
        <f t="shared" si="25"/>
        <v>0</v>
      </c>
      <c r="G153">
        <f t="shared" si="26"/>
        <v>9.5922662127940157</v>
      </c>
      <c r="H153" t="e">
        <f t="shared" si="27"/>
        <v>#N/A</v>
      </c>
      <c r="I153">
        <f t="shared" si="28"/>
        <v>0</v>
      </c>
      <c r="J153">
        <f t="shared" si="29"/>
        <v>0</v>
      </c>
      <c r="K153">
        <f t="shared" si="30"/>
        <v>0</v>
      </c>
      <c r="L153">
        <f t="shared" si="22"/>
        <v>109.59226621279402</v>
      </c>
      <c r="O153">
        <f t="shared" si="31"/>
        <v>109.59226621279402</v>
      </c>
      <c r="P153" s="12">
        <f t="shared" si="32"/>
        <v>0</v>
      </c>
    </row>
    <row r="154" spans="1:16" x14ac:dyDescent="0.2">
      <c r="A154" s="10" t="s">
        <v>75</v>
      </c>
      <c r="B154">
        <f>Prices_SPY_IVV!$D154</f>
        <v>-5.7082691638106553</v>
      </c>
      <c r="C154">
        <f>IFERROR(Prices_SPY_IVV!$G154,NA())</f>
        <v>-0.57225005687347097</v>
      </c>
      <c r="D154">
        <f t="shared" si="23"/>
        <v>4.6370699448857522E-2</v>
      </c>
      <c r="E154">
        <f t="shared" si="24"/>
        <v>0</v>
      </c>
      <c r="F154">
        <f t="shared" si="25"/>
        <v>0</v>
      </c>
      <c r="G154">
        <f t="shared" si="26"/>
        <v>9.5922662127940157</v>
      </c>
      <c r="H154" t="e">
        <f t="shared" si="27"/>
        <v>#N/A</v>
      </c>
      <c r="I154">
        <f t="shared" si="28"/>
        <v>0</v>
      </c>
      <c r="J154">
        <f t="shared" si="29"/>
        <v>0</v>
      </c>
      <c r="K154">
        <f t="shared" si="30"/>
        <v>0</v>
      </c>
      <c r="L154">
        <f t="shared" si="22"/>
        <v>109.59226621279402</v>
      </c>
      <c r="O154">
        <f t="shared" si="31"/>
        <v>109.59226621279402</v>
      </c>
      <c r="P154" s="12">
        <f t="shared" si="32"/>
        <v>0</v>
      </c>
    </row>
    <row r="155" spans="1:16" x14ac:dyDescent="0.2">
      <c r="A155" s="10" t="s">
        <v>76</v>
      </c>
      <c r="B155">
        <f>Prices_SPY_IVV!$D155</f>
        <v>-5.7877425572298762</v>
      </c>
      <c r="C155">
        <f>IFERROR(Prices_SPY_IVV!$G155,NA())</f>
        <v>-0.64911390392891555</v>
      </c>
      <c r="D155">
        <f t="shared" si="23"/>
        <v>-7.9473393419220884E-2</v>
      </c>
      <c r="E155">
        <f t="shared" si="24"/>
        <v>0</v>
      </c>
      <c r="F155">
        <f t="shared" si="25"/>
        <v>0</v>
      </c>
      <c r="G155">
        <f t="shared" si="26"/>
        <v>9.5922662127940157</v>
      </c>
      <c r="H155" t="e">
        <f t="shared" si="27"/>
        <v>#N/A</v>
      </c>
      <c r="I155">
        <f t="shared" si="28"/>
        <v>0</v>
      </c>
      <c r="J155">
        <f t="shared" si="29"/>
        <v>0</v>
      </c>
      <c r="K155">
        <f t="shared" si="30"/>
        <v>0</v>
      </c>
      <c r="L155">
        <f t="shared" si="22"/>
        <v>109.59226621279402</v>
      </c>
      <c r="O155">
        <f t="shared" si="31"/>
        <v>109.59226621279402</v>
      </c>
      <c r="P155" s="12">
        <f t="shared" si="32"/>
        <v>0</v>
      </c>
    </row>
    <row r="156" spans="1:16" x14ac:dyDescent="0.2">
      <c r="A156" s="10" t="s">
        <v>77</v>
      </c>
      <c r="B156">
        <f>Prices_SPY_IVV!$D156</f>
        <v>-5.9697534163578894</v>
      </c>
      <c r="C156">
        <f>IFERROR(Prices_SPY_IVV!$G156,NA())</f>
        <v>-0.83667335382532582</v>
      </c>
      <c r="D156">
        <f t="shared" si="23"/>
        <v>-0.18201085912801318</v>
      </c>
      <c r="E156">
        <f t="shared" si="24"/>
        <v>0</v>
      </c>
      <c r="F156">
        <f t="shared" si="25"/>
        <v>0</v>
      </c>
      <c r="G156">
        <f t="shared" si="26"/>
        <v>9.5922662127940157</v>
      </c>
      <c r="H156" t="e">
        <f t="shared" si="27"/>
        <v>#N/A</v>
      </c>
      <c r="I156">
        <f t="shared" si="28"/>
        <v>0</v>
      </c>
      <c r="J156">
        <f t="shared" si="29"/>
        <v>0</v>
      </c>
      <c r="K156">
        <f t="shared" si="30"/>
        <v>0</v>
      </c>
      <c r="L156">
        <f t="shared" si="22"/>
        <v>109.59226621279402</v>
      </c>
      <c r="O156">
        <f t="shared" si="31"/>
        <v>109.59226621279402</v>
      </c>
      <c r="P156" s="12">
        <f t="shared" si="32"/>
        <v>0</v>
      </c>
    </row>
    <row r="157" spans="1:16" x14ac:dyDescent="0.2">
      <c r="A157" s="10" t="s">
        <v>78</v>
      </c>
      <c r="B157">
        <f>Prices_SPY_IVV!$D157</f>
        <v>-5.8550709026447976</v>
      </c>
      <c r="C157">
        <f>IFERROR(Prices_SPY_IVV!$G157,NA())</f>
        <v>-0.68824710410573409</v>
      </c>
      <c r="D157">
        <f t="shared" si="23"/>
        <v>0.11468251371309179</v>
      </c>
      <c r="E157">
        <f t="shared" si="24"/>
        <v>0</v>
      </c>
      <c r="F157">
        <f t="shared" si="25"/>
        <v>0</v>
      </c>
      <c r="G157">
        <f t="shared" si="26"/>
        <v>9.5922662127940157</v>
      </c>
      <c r="H157" t="e">
        <f t="shared" si="27"/>
        <v>#N/A</v>
      </c>
      <c r="I157">
        <f t="shared" si="28"/>
        <v>0</v>
      </c>
      <c r="J157">
        <f t="shared" si="29"/>
        <v>0</v>
      </c>
      <c r="K157">
        <f t="shared" si="30"/>
        <v>0</v>
      </c>
      <c r="L157">
        <f t="shared" si="22"/>
        <v>109.59226621279402</v>
      </c>
      <c r="O157">
        <f t="shared" si="31"/>
        <v>109.59226621279402</v>
      </c>
      <c r="P157" s="12">
        <f t="shared" si="32"/>
        <v>0</v>
      </c>
    </row>
    <row r="158" spans="1:16" x14ac:dyDescent="0.2">
      <c r="A158" s="10" t="s">
        <v>79</v>
      </c>
      <c r="B158">
        <f>Prices_SPY_IVV!$D158</f>
        <v>-5.8546734104785401</v>
      </c>
      <c r="C158">
        <f>IFERROR(Prices_SPY_IVV!$G158,NA())</f>
        <v>-0.66805847204718216</v>
      </c>
      <c r="D158">
        <f t="shared" si="23"/>
        <v>3.9749216625750705E-4</v>
      </c>
      <c r="E158">
        <f t="shared" si="24"/>
        <v>0</v>
      </c>
      <c r="F158">
        <f t="shared" si="25"/>
        <v>0</v>
      </c>
      <c r="G158">
        <f t="shared" si="26"/>
        <v>9.5922662127940157</v>
      </c>
      <c r="H158" t="e">
        <f t="shared" si="27"/>
        <v>#N/A</v>
      </c>
      <c r="I158">
        <f t="shared" si="28"/>
        <v>0</v>
      </c>
      <c r="J158">
        <f t="shared" si="29"/>
        <v>0</v>
      </c>
      <c r="K158">
        <f t="shared" si="30"/>
        <v>0</v>
      </c>
      <c r="L158">
        <f t="shared" si="22"/>
        <v>109.59226621279402</v>
      </c>
      <c r="O158">
        <f t="shared" si="31"/>
        <v>109.59226621279402</v>
      </c>
      <c r="P158" s="12">
        <f t="shared" si="32"/>
        <v>0</v>
      </c>
    </row>
    <row r="159" spans="1:16" x14ac:dyDescent="0.2">
      <c r="A159" s="10" t="s">
        <v>80</v>
      </c>
      <c r="B159">
        <f>Prices_SPY_IVV!$D159</f>
        <v>-5.825256737286395</v>
      </c>
      <c r="C159">
        <f>IFERROR(Prices_SPY_IVV!$G159,NA())</f>
        <v>-0.61211900873659875</v>
      </c>
      <c r="D159">
        <f t="shared" si="23"/>
        <v>2.9416673192145026E-2</v>
      </c>
      <c r="E159">
        <f t="shared" si="24"/>
        <v>0</v>
      </c>
      <c r="F159">
        <f t="shared" si="25"/>
        <v>0</v>
      </c>
      <c r="G159">
        <f t="shared" si="26"/>
        <v>9.5922662127940157</v>
      </c>
      <c r="H159" t="e">
        <f t="shared" si="27"/>
        <v>#N/A</v>
      </c>
      <c r="I159">
        <f t="shared" si="28"/>
        <v>0</v>
      </c>
      <c r="J159">
        <f t="shared" si="29"/>
        <v>0</v>
      </c>
      <c r="K159">
        <f t="shared" si="30"/>
        <v>0</v>
      </c>
      <c r="L159">
        <f t="shared" si="22"/>
        <v>109.59226621279402</v>
      </c>
      <c r="O159">
        <f t="shared" si="31"/>
        <v>109.59226621279402</v>
      </c>
      <c r="P159" s="12">
        <f t="shared" si="32"/>
        <v>0</v>
      </c>
    </row>
    <row r="160" spans="1:16" x14ac:dyDescent="0.2">
      <c r="A160" s="10" t="s">
        <v>81</v>
      </c>
      <c r="B160">
        <f>Prices_SPY_IVV!$D160</f>
        <v>-5.8660027257280944</v>
      </c>
      <c r="C160">
        <f>IFERROR(Prices_SPY_IVV!$G160,NA())</f>
        <v>-0.63822395067706139</v>
      </c>
      <c r="D160">
        <f t="shared" si="23"/>
        <v>-4.074598844169941E-2</v>
      </c>
      <c r="E160">
        <f t="shared" si="24"/>
        <v>0</v>
      </c>
      <c r="F160">
        <f t="shared" si="25"/>
        <v>0</v>
      </c>
      <c r="G160">
        <f t="shared" si="26"/>
        <v>9.5922662127940157</v>
      </c>
      <c r="H160" t="e">
        <f t="shared" si="27"/>
        <v>#N/A</v>
      </c>
      <c r="I160">
        <f t="shared" si="28"/>
        <v>0</v>
      </c>
      <c r="J160">
        <f t="shared" si="29"/>
        <v>0</v>
      </c>
      <c r="K160">
        <f t="shared" si="30"/>
        <v>0</v>
      </c>
      <c r="L160">
        <f t="shared" si="22"/>
        <v>109.59226621279402</v>
      </c>
      <c r="O160">
        <f t="shared" si="31"/>
        <v>109.59226621279402</v>
      </c>
      <c r="P160" s="12">
        <f t="shared" si="32"/>
        <v>0</v>
      </c>
    </row>
    <row r="161" spans="1:16" x14ac:dyDescent="0.2">
      <c r="A161" s="10" t="s">
        <v>82</v>
      </c>
      <c r="B161">
        <f>Prices_SPY_IVV!$D161</f>
        <v>-5.7558168910862832</v>
      </c>
      <c r="C161">
        <f>IFERROR(Prices_SPY_IVV!$G161,NA())</f>
        <v>-0.49384927594580802</v>
      </c>
      <c r="D161">
        <f t="shared" si="23"/>
        <v>0.1101858346418112</v>
      </c>
      <c r="E161">
        <f t="shared" si="24"/>
        <v>0</v>
      </c>
      <c r="F161">
        <f t="shared" si="25"/>
        <v>0</v>
      </c>
      <c r="G161">
        <f t="shared" si="26"/>
        <v>9.5922662127940157</v>
      </c>
      <c r="H161" t="e">
        <f t="shared" si="27"/>
        <v>#N/A</v>
      </c>
      <c r="I161">
        <f t="shared" si="28"/>
        <v>0</v>
      </c>
      <c r="J161">
        <f t="shared" si="29"/>
        <v>0</v>
      </c>
      <c r="K161">
        <f t="shared" si="30"/>
        <v>0</v>
      </c>
      <c r="L161">
        <f t="shared" si="22"/>
        <v>109.59226621279402</v>
      </c>
      <c r="O161">
        <f t="shared" si="31"/>
        <v>109.59226621279402</v>
      </c>
      <c r="P161" s="12">
        <f t="shared" si="32"/>
        <v>0</v>
      </c>
    </row>
    <row r="162" spans="1:16" x14ac:dyDescent="0.2">
      <c r="A162" s="10" t="s">
        <v>83</v>
      </c>
      <c r="B162">
        <f>Prices_SPY_IVV!$D162</f>
        <v>-5.5244436544070368</v>
      </c>
      <c r="C162">
        <f>IFERROR(Prices_SPY_IVV!$G162,NA())</f>
        <v>-0.21898839556772515</v>
      </c>
      <c r="D162">
        <f t="shared" si="23"/>
        <v>0.23137323667924647</v>
      </c>
      <c r="E162">
        <f t="shared" si="24"/>
        <v>0</v>
      </c>
      <c r="F162">
        <f t="shared" si="25"/>
        <v>0</v>
      </c>
      <c r="G162">
        <f t="shared" si="26"/>
        <v>9.5922662127940157</v>
      </c>
      <c r="H162" t="e">
        <f t="shared" si="27"/>
        <v>#N/A</v>
      </c>
      <c r="I162">
        <f t="shared" si="28"/>
        <v>0</v>
      </c>
      <c r="J162">
        <f t="shared" si="29"/>
        <v>0</v>
      </c>
      <c r="K162">
        <f t="shared" si="30"/>
        <v>0</v>
      </c>
      <c r="L162">
        <f t="shared" si="22"/>
        <v>109.59226621279402</v>
      </c>
      <c r="O162">
        <f t="shared" si="31"/>
        <v>109.59226621279402</v>
      </c>
      <c r="P162" s="12">
        <f t="shared" si="32"/>
        <v>0</v>
      </c>
    </row>
    <row r="163" spans="1:16" x14ac:dyDescent="0.2">
      <c r="A163" s="10" t="s">
        <v>84</v>
      </c>
      <c r="B163">
        <f>Prices_SPY_IVV!$D163</f>
        <v>-5.5221463189802762</v>
      </c>
      <c r="C163">
        <f>IFERROR(Prices_SPY_IVV!$G163,NA())</f>
        <v>-0.20778480012162004</v>
      </c>
      <c r="D163">
        <f t="shared" si="23"/>
        <v>2.2973354267605828E-3</v>
      </c>
      <c r="E163">
        <f t="shared" si="24"/>
        <v>0</v>
      </c>
      <c r="F163">
        <f t="shared" si="25"/>
        <v>0</v>
      </c>
      <c r="G163">
        <f t="shared" si="26"/>
        <v>9.5922662127940157</v>
      </c>
      <c r="H163" t="e">
        <f t="shared" si="27"/>
        <v>#N/A</v>
      </c>
      <c r="I163">
        <f t="shared" si="28"/>
        <v>0</v>
      </c>
      <c r="J163">
        <f t="shared" si="29"/>
        <v>0</v>
      </c>
      <c r="K163">
        <f t="shared" si="30"/>
        <v>0</v>
      </c>
      <c r="L163">
        <f t="shared" si="22"/>
        <v>109.59226621279402</v>
      </c>
      <c r="O163">
        <f t="shared" si="31"/>
        <v>109.59226621279402</v>
      </c>
      <c r="P163" s="12">
        <f t="shared" si="32"/>
        <v>0</v>
      </c>
    </row>
    <row r="164" spans="1:16" x14ac:dyDescent="0.2">
      <c r="A164" s="10" t="s">
        <v>85</v>
      </c>
      <c r="B164">
        <f>Prices_SPY_IVV!$D164</f>
        <v>-5.7886615815158393</v>
      </c>
      <c r="C164">
        <f>IFERROR(Prices_SPY_IVV!$G164,NA())</f>
        <v>-0.49470641946173199</v>
      </c>
      <c r="D164">
        <f t="shared" si="23"/>
        <v>-0.26651526253556312</v>
      </c>
      <c r="E164">
        <f t="shared" si="24"/>
        <v>0</v>
      </c>
      <c r="F164">
        <f t="shared" si="25"/>
        <v>0</v>
      </c>
      <c r="G164">
        <f t="shared" si="26"/>
        <v>9.5922662127940157</v>
      </c>
      <c r="H164" t="e">
        <f t="shared" si="27"/>
        <v>#N/A</v>
      </c>
      <c r="I164">
        <f t="shared" si="28"/>
        <v>0</v>
      </c>
      <c r="J164">
        <f t="shared" si="29"/>
        <v>0</v>
      </c>
      <c r="K164">
        <f t="shared" si="30"/>
        <v>0</v>
      </c>
      <c r="L164">
        <f t="shared" si="22"/>
        <v>109.59226621279402</v>
      </c>
      <c r="O164">
        <f t="shared" si="31"/>
        <v>109.59226621279402</v>
      </c>
      <c r="P164" s="12">
        <f t="shared" si="32"/>
        <v>0</v>
      </c>
    </row>
    <row r="165" spans="1:16" x14ac:dyDescent="0.2">
      <c r="A165" s="10" t="s">
        <v>86</v>
      </c>
      <c r="B165">
        <f>Prices_SPY_IVV!$D165</f>
        <v>-5.6646579618064834</v>
      </c>
      <c r="C165">
        <f>IFERROR(Prices_SPY_IVV!$G165,NA())</f>
        <v>-0.35001720635181427</v>
      </c>
      <c r="D165">
        <f t="shared" si="23"/>
        <v>0.12400361970935592</v>
      </c>
      <c r="E165">
        <f t="shared" si="24"/>
        <v>0</v>
      </c>
      <c r="F165">
        <f t="shared" si="25"/>
        <v>0</v>
      </c>
      <c r="G165">
        <f t="shared" si="26"/>
        <v>9.5922662127940157</v>
      </c>
      <c r="H165" t="e">
        <f t="shared" si="27"/>
        <v>#N/A</v>
      </c>
      <c r="I165">
        <f t="shared" si="28"/>
        <v>0</v>
      </c>
      <c r="J165">
        <f t="shared" si="29"/>
        <v>0</v>
      </c>
      <c r="K165">
        <f t="shared" si="30"/>
        <v>0</v>
      </c>
      <c r="L165">
        <f t="shared" si="22"/>
        <v>109.59226621279402</v>
      </c>
      <c r="O165">
        <f t="shared" si="31"/>
        <v>109.59226621279402</v>
      </c>
      <c r="P165" s="12">
        <f t="shared" si="32"/>
        <v>0</v>
      </c>
    </row>
    <row r="166" spans="1:16" x14ac:dyDescent="0.2">
      <c r="A166" s="10" t="s">
        <v>87</v>
      </c>
      <c r="B166">
        <f>Prices_SPY_IVV!$D166</f>
        <v>-5.5514881733982975</v>
      </c>
      <c r="C166">
        <f>IFERROR(Prices_SPY_IVV!$G166,NA())</f>
        <v>-0.20890189167850831</v>
      </c>
      <c r="D166">
        <f t="shared" si="23"/>
        <v>0.11316978840818592</v>
      </c>
      <c r="E166">
        <f t="shared" si="24"/>
        <v>0</v>
      </c>
      <c r="F166">
        <f t="shared" si="25"/>
        <v>0</v>
      </c>
      <c r="G166">
        <f t="shared" si="26"/>
        <v>9.5922662127940157</v>
      </c>
      <c r="H166" t="e">
        <f t="shared" si="27"/>
        <v>#N/A</v>
      </c>
      <c r="I166">
        <f t="shared" si="28"/>
        <v>0</v>
      </c>
      <c r="J166">
        <f t="shared" si="29"/>
        <v>0</v>
      </c>
      <c r="K166">
        <f t="shared" si="30"/>
        <v>0</v>
      </c>
      <c r="L166">
        <f t="shared" si="22"/>
        <v>109.59226621279402</v>
      </c>
      <c r="O166">
        <f t="shared" si="31"/>
        <v>109.59226621279402</v>
      </c>
      <c r="P166" s="12">
        <f t="shared" si="32"/>
        <v>0</v>
      </c>
    </row>
    <row r="167" spans="1:16" x14ac:dyDescent="0.2">
      <c r="A167" s="10" t="s">
        <v>88</v>
      </c>
      <c r="B167">
        <f>Prices_SPY_IVV!$D167</f>
        <v>-5.5366791951454388</v>
      </c>
      <c r="C167">
        <f>IFERROR(Prices_SPY_IVV!$G167,NA())</f>
        <v>-0.14360662871906288</v>
      </c>
      <c r="D167">
        <f t="shared" si="23"/>
        <v>1.4808978252858651E-2</v>
      </c>
      <c r="E167">
        <f t="shared" si="24"/>
        <v>0</v>
      </c>
      <c r="F167">
        <f t="shared" si="25"/>
        <v>0</v>
      </c>
      <c r="G167">
        <f t="shared" si="26"/>
        <v>9.5922662127940157</v>
      </c>
      <c r="H167" t="e">
        <f t="shared" si="27"/>
        <v>#N/A</v>
      </c>
      <c r="I167">
        <f t="shared" si="28"/>
        <v>0</v>
      </c>
      <c r="J167">
        <f t="shared" si="29"/>
        <v>0</v>
      </c>
      <c r="K167">
        <f t="shared" si="30"/>
        <v>0</v>
      </c>
      <c r="L167">
        <f t="shared" si="22"/>
        <v>109.59226621279402</v>
      </c>
      <c r="O167">
        <f t="shared" si="31"/>
        <v>109.59226621279402</v>
      </c>
      <c r="P167" s="12">
        <f t="shared" si="32"/>
        <v>0</v>
      </c>
    </row>
    <row r="168" spans="1:16" x14ac:dyDescent="0.2">
      <c r="A168" s="9">
        <v>45931</v>
      </c>
      <c r="B168">
        <f>Prices_SPY_IVV!$D168</f>
        <v>-5.5816327364850622</v>
      </c>
      <c r="C168">
        <f>IFERROR(Prices_SPY_IVV!$G168,NA())</f>
        <v>-0.19939893954612786</v>
      </c>
      <c r="D168">
        <f t="shared" si="23"/>
        <v>-4.4953541339623371E-2</v>
      </c>
      <c r="E168">
        <f t="shared" si="24"/>
        <v>0</v>
      </c>
      <c r="F168">
        <f t="shared" si="25"/>
        <v>0</v>
      </c>
      <c r="G168">
        <f t="shared" si="26"/>
        <v>9.5922662127940157</v>
      </c>
      <c r="H168" t="e">
        <f t="shared" si="27"/>
        <v>#N/A</v>
      </c>
      <c r="I168">
        <f t="shared" si="28"/>
        <v>0</v>
      </c>
      <c r="J168">
        <f t="shared" si="29"/>
        <v>0</v>
      </c>
      <c r="K168">
        <f t="shared" si="30"/>
        <v>0</v>
      </c>
      <c r="L168">
        <f t="shared" si="22"/>
        <v>109.59226621279402</v>
      </c>
      <c r="O168">
        <f t="shared" si="31"/>
        <v>109.59226621279402</v>
      </c>
      <c r="P168" s="12">
        <f t="shared" si="32"/>
        <v>0</v>
      </c>
    </row>
    <row r="169" spans="1:16" x14ac:dyDescent="0.2">
      <c r="A169" s="9">
        <v>45870</v>
      </c>
      <c r="B169">
        <f>Prices_SPY_IVV!$D169</f>
        <v>-5.4942346467572634</v>
      </c>
      <c r="C169">
        <f>IFERROR(Prices_SPY_IVV!$G169,NA())</f>
        <v>2.4246811698177884E-3</v>
      </c>
      <c r="D169">
        <f t="shared" si="23"/>
        <v>8.7398089727798833E-2</v>
      </c>
      <c r="E169">
        <f t="shared" si="24"/>
        <v>0</v>
      </c>
      <c r="F169">
        <f t="shared" si="25"/>
        <v>0</v>
      </c>
      <c r="G169">
        <f t="shared" si="26"/>
        <v>9.5922662127940157</v>
      </c>
      <c r="H169" t="e">
        <f t="shared" si="27"/>
        <v>#N/A</v>
      </c>
      <c r="I169">
        <f t="shared" si="28"/>
        <v>0</v>
      </c>
      <c r="J169">
        <f t="shared" si="29"/>
        <v>0</v>
      </c>
      <c r="K169">
        <f t="shared" si="30"/>
        <v>0</v>
      </c>
      <c r="L169">
        <f t="shared" si="22"/>
        <v>109.59226621279402</v>
      </c>
      <c r="O169">
        <f t="shared" si="31"/>
        <v>109.59226621279402</v>
      </c>
      <c r="P169" s="12">
        <f t="shared" si="32"/>
        <v>0</v>
      </c>
    </row>
    <row r="170" spans="1:16" x14ac:dyDescent="0.2">
      <c r="A170" s="9">
        <v>45839</v>
      </c>
      <c r="B170">
        <f>Prices_SPY_IVV!$D170</f>
        <v>-5.7305537004402822</v>
      </c>
      <c r="C170">
        <f>IFERROR(Prices_SPY_IVV!$G170,NA())</f>
        <v>-0.43537031085277716</v>
      </c>
      <c r="D170">
        <f t="shared" si="23"/>
        <v>-0.23631905368301886</v>
      </c>
      <c r="E170">
        <f t="shared" si="24"/>
        <v>0</v>
      </c>
      <c r="F170">
        <f t="shared" si="25"/>
        <v>0</v>
      </c>
      <c r="G170">
        <f t="shared" si="26"/>
        <v>9.5922662127940157</v>
      </c>
      <c r="H170" t="e">
        <f t="shared" si="27"/>
        <v>#N/A</v>
      </c>
      <c r="I170">
        <f t="shared" si="28"/>
        <v>0</v>
      </c>
      <c r="J170">
        <f t="shared" si="29"/>
        <v>0</v>
      </c>
      <c r="K170">
        <f t="shared" si="30"/>
        <v>0</v>
      </c>
      <c r="L170">
        <f t="shared" si="22"/>
        <v>109.59226621279402</v>
      </c>
      <c r="O170">
        <f t="shared" si="31"/>
        <v>109.59226621279402</v>
      </c>
      <c r="P170" s="12">
        <f t="shared" si="32"/>
        <v>0</v>
      </c>
    </row>
    <row r="171" spans="1:16" x14ac:dyDescent="0.2">
      <c r="A171" s="9">
        <v>45809</v>
      </c>
      <c r="B171">
        <f>Prices_SPY_IVV!$D171</f>
        <v>-5.7705097790103537</v>
      </c>
      <c r="C171">
        <f>IFERROR(Prices_SPY_IVV!$G171,NA())</f>
        <v>-0.51940155064115123</v>
      </c>
      <c r="D171">
        <f t="shared" si="23"/>
        <v>-3.995607857007144E-2</v>
      </c>
      <c r="E171">
        <f t="shared" si="24"/>
        <v>0</v>
      </c>
      <c r="F171">
        <f t="shared" si="25"/>
        <v>0</v>
      </c>
      <c r="G171">
        <f t="shared" si="26"/>
        <v>9.5922662127940157</v>
      </c>
      <c r="H171" t="e">
        <f t="shared" si="27"/>
        <v>#N/A</v>
      </c>
      <c r="I171">
        <f t="shared" si="28"/>
        <v>0</v>
      </c>
      <c r="J171">
        <f t="shared" si="29"/>
        <v>0</v>
      </c>
      <c r="K171">
        <f t="shared" si="30"/>
        <v>0</v>
      </c>
      <c r="L171">
        <f t="shared" si="22"/>
        <v>109.59226621279402</v>
      </c>
      <c r="O171">
        <f t="shared" si="31"/>
        <v>109.59226621279402</v>
      </c>
      <c r="P171" s="12">
        <f t="shared" si="32"/>
        <v>0</v>
      </c>
    </row>
    <row r="172" spans="1:16" x14ac:dyDescent="0.2">
      <c r="A172" s="9">
        <v>45717</v>
      </c>
      <c r="B172">
        <f>Prices_SPY_IVV!$D172</f>
        <v>-5.468602211413895</v>
      </c>
      <c r="C172">
        <f>IFERROR(Prices_SPY_IVV!$G172,NA())</f>
        <v>9.3362653799749631E-2</v>
      </c>
      <c r="D172">
        <f t="shared" si="23"/>
        <v>0.30190756759645865</v>
      </c>
      <c r="E172">
        <f t="shared" si="24"/>
        <v>0</v>
      </c>
      <c r="F172">
        <f t="shared" si="25"/>
        <v>0</v>
      </c>
      <c r="G172">
        <f t="shared" si="26"/>
        <v>9.5922662127940157</v>
      </c>
      <c r="H172" t="e">
        <f t="shared" si="27"/>
        <v>#N/A</v>
      </c>
      <c r="I172">
        <f t="shared" si="28"/>
        <v>0</v>
      </c>
      <c r="J172">
        <f t="shared" si="29"/>
        <v>0</v>
      </c>
      <c r="K172">
        <f t="shared" si="30"/>
        <v>0</v>
      </c>
      <c r="L172">
        <f t="shared" si="22"/>
        <v>109.59226621279402</v>
      </c>
      <c r="O172">
        <f t="shared" si="31"/>
        <v>109.59226621279402</v>
      </c>
      <c r="P172" s="12">
        <f t="shared" si="32"/>
        <v>0</v>
      </c>
    </row>
    <row r="173" spans="1:16" x14ac:dyDescent="0.2">
      <c r="A173" s="9">
        <v>45689</v>
      </c>
      <c r="B173">
        <f>Prices_SPY_IVV!$D173</f>
        <v>-5.5760932184626881</v>
      </c>
      <c r="C173">
        <f>IFERROR(Prices_SPY_IVV!$G173,NA())</f>
        <v>-0.11860058322578432</v>
      </c>
      <c r="D173">
        <f t="shared" si="23"/>
        <v>-0.10749100704879311</v>
      </c>
      <c r="E173">
        <f t="shared" si="24"/>
        <v>0</v>
      </c>
      <c r="F173">
        <f t="shared" si="25"/>
        <v>0</v>
      </c>
      <c r="G173">
        <f t="shared" si="26"/>
        <v>9.5922662127940157</v>
      </c>
      <c r="H173" t="e">
        <f t="shared" si="27"/>
        <v>#N/A</v>
      </c>
      <c r="I173">
        <f t="shared" si="28"/>
        <v>0</v>
      </c>
      <c r="J173">
        <f t="shared" si="29"/>
        <v>0</v>
      </c>
      <c r="K173">
        <f t="shared" si="30"/>
        <v>0</v>
      </c>
      <c r="L173">
        <f t="shared" si="22"/>
        <v>109.59226621279402</v>
      </c>
      <c r="O173">
        <f t="shared" si="31"/>
        <v>109.59226621279402</v>
      </c>
      <c r="P173" s="12">
        <f t="shared" si="32"/>
        <v>0</v>
      </c>
    </row>
    <row r="174" spans="1:16" x14ac:dyDescent="0.2">
      <c r="A174" s="10" t="s">
        <v>89</v>
      </c>
      <c r="B174">
        <f>Prices_SPY_IVV!$D174</f>
        <v>-5.3733957409946242</v>
      </c>
      <c r="C174">
        <f>IFERROR(Prices_SPY_IVV!$G174,NA())</f>
        <v>0.29978247886223525</v>
      </c>
      <c r="D174">
        <f t="shared" si="23"/>
        <v>0.20269747746806388</v>
      </c>
      <c r="E174">
        <f t="shared" si="24"/>
        <v>0</v>
      </c>
      <c r="F174">
        <f t="shared" si="25"/>
        <v>0</v>
      </c>
      <c r="G174">
        <f t="shared" si="26"/>
        <v>9.5922662127940157</v>
      </c>
      <c r="H174" t="e">
        <f t="shared" si="27"/>
        <v>#N/A</v>
      </c>
      <c r="I174">
        <f t="shared" si="28"/>
        <v>0</v>
      </c>
      <c r="J174">
        <f t="shared" si="29"/>
        <v>0</v>
      </c>
      <c r="K174">
        <f t="shared" si="30"/>
        <v>0</v>
      </c>
      <c r="L174">
        <f t="shared" si="22"/>
        <v>109.59226621279402</v>
      </c>
      <c r="O174">
        <f t="shared" si="31"/>
        <v>109.59226621279402</v>
      </c>
      <c r="P174" s="12">
        <f t="shared" si="32"/>
        <v>0</v>
      </c>
    </row>
    <row r="175" spans="1:16" x14ac:dyDescent="0.2">
      <c r="A175" s="10" t="s">
        <v>90</v>
      </c>
      <c r="B175">
        <f>Prices_SPY_IVV!$D175</f>
        <v>-5.5470508644287975</v>
      </c>
      <c r="C175">
        <f>IFERROR(Prices_SPY_IVV!$G175,NA())</f>
        <v>-3.549394959200395E-2</v>
      </c>
      <c r="D175">
        <f t="shared" si="23"/>
        <v>-0.17365512343417322</v>
      </c>
      <c r="E175">
        <f t="shared" si="24"/>
        <v>0</v>
      </c>
      <c r="F175">
        <f t="shared" si="25"/>
        <v>0</v>
      </c>
      <c r="G175">
        <f t="shared" si="26"/>
        <v>9.5922662127940157</v>
      </c>
      <c r="H175" t="e">
        <f t="shared" si="27"/>
        <v>#N/A</v>
      </c>
      <c r="I175">
        <f t="shared" si="28"/>
        <v>0</v>
      </c>
      <c r="J175">
        <f t="shared" si="29"/>
        <v>0</v>
      </c>
      <c r="K175">
        <f t="shared" si="30"/>
        <v>0</v>
      </c>
      <c r="L175">
        <f t="shared" si="22"/>
        <v>109.59226621279402</v>
      </c>
      <c r="O175">
        <f t="shared" si="31"/>
        <v>109.59226621279402</v>
      </c>
      <c r="P175" s="12">
        <f t="shared" si="32"/>
        <v>0</v>
      </c>
    </row>
    <row r="176" spans="1:16" x14ac:dyDescent="0.2">
      <c r="A176" s="10" t="s">
        <v>91</v>
      </c>
      <c r="B176">
        <f>Prices_SPY_IVV!$D176</f>
        <v>-5.3459382811649903</v>
      </c>
      <c r="C176">
        <f>IFERROR(Prices_SPY_IVV!$G176,NA())</f>
        <v>0.38100376496513838</v>
      </c>
      <c r="D176">
        <f t="shared" si="23"/>
        <v>0.20111258326380721</v>
      </c>
      <c r="E176">
        <f t="shared" si="24"/>
        <v>0</v>
      </c>
      <c r="F176">
        <f t="shared" si="25"/>
        <v>0</v>
      </c>
      <c r="G176">
        <f t="shared" si="26"/>
        <v>9.5922662127940157</v>
      </c>
      <c r="H176" t="e">
        <f t="shared" si="27"/>
        <v>#N/A</v>
      </c>
      <c r="I176">
        <f t="shared" si="28"/>
        <v>0</v>
      </c>
      <c r="J176">
        <f t="shared" si="29"/>
        <v>0</v>
      </c>
      <c r="K176">
        <f t="shared" si="30"/>
        <v>0</v>
      </c>
      <c r="L176">
        <f t="shared" si="22"/>
        <v>109.59226621279402</v>
      </c>
      <c r="O176">
        <f t="shared" si="31"/>
        <v>109.59226621279402</v>
      </c>
      <c r="P176" s="12">
        <f t="shared" si="32"/>
        <v>0</v>
      </c>
    </row>
    <row r="177" spans="1:16" x14ac:dyDescent="0.2">
      <c r="A177" s="10" t="s">
        <v>92</v>
      </c>
      <c r="B177">
        <f>Prices_SPY_IVV!$D177</f>
        <v>-5.5947663277993342</v>
      </c>
      <c r="C177">
        <f>IFERROR(Prices_SPY_IVV!$G177,NA())</f>
        <v>-0.12506502438371167</v>
      </c>
      <c r="D177">
        <f t="shared" si="23"/>
        <v>-0.24882804663434399</v>
      </c>
      <c r="E177">
        <f t="shared" si="24"/>
        <v>0</v>
      </c>
      <c r="F177">
        <f t="shared" si="25"/>
        <v>0</v>
      </c>
      <c r="G177">
        <f t="shared" si="26"/>
        <v>9.5922662127940157</v>
      </c>
      <c r="H177" t="e">
        <f t="shared" si="27"/>
        <v>#N/A</v>
      </c>
      <c r="I177">
        <f t="shared" si="28"/>
        <v>0</v>
      </c>
      <c r="J177">
        <f t="shared" si="29"/>
        <v>0</v>
      </c>
      <c r="K177">
        <f t="shared" si="30"/>
        <v>0</v>
      </c>
      <c r="L177">
        <f t="shared" si="22"/>
        <v>109.59226621279402</v>
      </c>
      <c r="O177">
        <f t="shared" si="31"/>
        <v>109.59226621279402</v>
      </c>
      <c r="P177" s="12">
        <f t="shared" si="32"/>
        <v>0</v>
      </c>
    </row>
    <row r="178" spans="1:16" x14ac:dyDescent="0.2">
      <c r="A178" s="10" t="s">
        <v>93</v>
      </c>
      <c r="B178">
        <f>Prices_SPY_IVV!$D178</f>
        <v>-5.9264880607540817</v>
      </c>
      <c r="C178">
        <f>IFERROR(Prices_SPY_IVV!$G178,NA())</f>
        <v>-0.77836583293368189</v>
      </c>
      <c r="D178">
        <f t="shared" si="23"/>
        <v>-0.33172173295474749</v>
      </c>
      <c r="E178">
        <f t="shared" si="24"/>
        <v>0</v>
      </c>
      <c r="F178">
        <f t="shared" si="25"/>
        <v>0</v>
      </c>
      <c r="G178">
        <f t="shared" si="26"/>
        <v>9.5922662127940157</v>
      </c>
      <c r="H178" t="e">
        <f t="shared" si="27"/>
        <v>#N/A</v>
      </c>
      <c r="I178">
        <f t="shared" si="28"/>
        <v>0</v>
      </c>
      <c r="J178">
        <f t="shared" si="29"/>
        <v>0</v>
      </c>
      <c r="K178">
        <f t="shared" si="30"/>
        <v>0</v>
      </c>
      <c r="L178">
        <f t="shared" si="22"/>
        <v>109.59226621279402</v>
      </c>
      <c r="O178">
        <f t="shared" si="31"/>
        <v>109.59226621279402</v>
      </c>
      <c r="P178" s="12">
        <f t="shared" si="32"/>
        <v>0</v>
      </c>
    </row>
    <row r="179" spans="1:16" x14ac:dyDescent="0.2">
      <c r="A179" s="10" t="s">
        <v>94</v>
      </c>
      <c r="B179">
        <f>Prices_SPY_IVV!$D179</f>
        <v>-5.7765913522857772</v>
      </c>
      <c r="C179">
        <f>IFERROR(Prices_SPY_IVV!$G179,NA())</f>
        <v>-0.45710998817250043</v>
      </c>
      <c r="D179">
        <f t="shared" si="23"/>
        <v>0.1498967084683045</v>
      </c>
      <c r="E179">
        <f t="shared" si="24"/>
        <v>0</v>
      </c>
      <c r="F179">
        <f t="shared" si="25"/>
        <v>0</v>
      </c>
      <c r="G179">
        <f t="shared" si="26"/>
        <v>9.5922662127940157</v>
      </c>
      <c r="H179" t="e">
        <f t="shared" si="27"/>
        <v>#N/A</v>
      </c>
      <c r="I179">
        <f t="shared" si="28"/>
        <v>0</v>
      </c>
      <c r="J179">
        <f t="shared" si="29"/>
        <v>0</v>
      </c>
      <c r="K179">
        <f t="shared" si="30"/>
        <v>0</v>
      </c>
      <c r="L179">
        <f t="shared" si="22"/>
        <v>109.59226621279402</v>
      </c>
      <c r="O179">
        <f t="shared" si="31"/>
        <v>109.59226621279402</v>
      </c>
      <c r="P179" s="12">
        <f t="shared" si="32"/>
        <v>0</v>
      </c>
    </row>
    <row r="180" spans="1:16" x14ac:dyDescent="0.2">
      <c r="A180" s="10" t="s">
        <v>95</v>
      </c>
      <c r="B180">
        <f>Prices_SPY_IVV!$D180</f>
        <v>-4.981002838372433</v>
      </c>
      <c r="C180">
        <f>IFERROR(Prices_SPY_IVV!$G180,NA())</f>
        <v>1.1500255633977654</v>
      </c>
      <c r="D180">
        <f t="shared" si="23"/>
        <v>0.79558851391334429</v>
      </c>
      <c r="E180">
        <f t="shared" si="24"/>
        <v>0</v>
      </c>
      <c r="F180">
        <f t="shared" si="25"/>
        <v>0</v>
      </c>
      <c r="G180">
        <f t="shared" si="26"/>
        <v>9.5922662127940157</v>
      </c>
      <c r="H180" t="e">
        <f t="shared" si="27"/>
        <v>#N/A</v>
      </c>
      <c r="I180">
        <f t="shared" si="28"/>
        <v>0</v>
      </c>
      <c r="J180">
        <f t="shared" si="29"/>
        <v>0</v>
      </c>
      <c r="K180">
        <f t="shared" si="30"/>
        <v>0</v>
      </c>
      <c r="L180">
        <f t="shared" si="22"/>
        <v>109.59226621279402</v>
      </c>
      <c r="O180">
        <f t="shared" si="31"/>
        <v>109.59226621279402</v>
      </c>
      <c r="P180" s="12">
        <f t="shared" si="32"/>
        <v>0</v>
      </c>
    </row>
    <row r="181" spans="1:16" x14ac:dyDescent="0.2">
      <c r="A181" s="10" t="s">
        <v>96</v>
      </c>
      <c r="B181">
        <f>Prices_SPY_IVV!$D181</f>
        <v>-3.492412272145657</v>
      </c>
      <c r="C181">
        <f>IFERROR(Prices_SPY_IVV!$G181,NA())</f>
        <v>3.9539077523639259</v>
      </c>
      <c r="D181">
        <f t="shared" si="23"/>
        <v>1.488590566226776</v>
      </c>
      <c r="E181">
        <f t="shared" si="24"/>
        <v>-1</v>
      </c>
      <c r="F181">
        <f t="shared" si="25"/>
        <v>0</v>
      </c>
      <c r="G181">
        <f t="shared" si="26"/>
        <v>9.5922662127940157</v>
      </c>
      <c r="H181">
        <f t="shared" si="27"/>
        <v>3.9539077523639259</v>
      </c>
      <c r="I181">
        <f t="shared" si="28"/>
        <v>1</v>
      </c>
      <c r="J181">
        <f t="shared" si="29"/>
        <v>0</v>
      </c>
      <c r="K181">
        <f t="shared" si="30"/>
        <v>1</v>
      </c>
      <c r="L181">
        <f t="shared" si="22"/>
        <v>109.59226621279402</v>
      </c>
      <c r="O181">
        <f t="shared" si="31"/>
        <v>109.59226621279402</v>
      </c>
      <c r="P181" s="12">
        <f t="shared" si="32"/>
        <v>0</v>
      </c>
    </row>
    <row r="182" spans="1:16" x14ac:dyDescent="0.2">
      <c r="A182" s="10" t="s">
        <v>97</v>
      </c>
      <c r="B182">
        <f>Prices_SPY_IVV!$D182</f>
        <v>-3.7449651865267697</v>
      </c>
      <c r="C182">
        <f>IFERROR(Prices_SPY_IVV!$G182,NA())</f>
        <v>3.5666537155405584</v>
      </c>
      <c r="D182">
        <f t="shared" si="23"/>
        <v>-0.25255291438111271</v>
      </c>
      <c r="E182">
        <f t="shared" si="24"/>
        <v>0</v>
      </c>
      <c r="F182">
        <f t="shared" si="25"/>
        <v>0.25255291438111271</v>
      </c>
      <c r="G182">
        <f t="shared" si="26"/>
        <v>9.8448191271751284</v>
      </c>
      <c r="H182" t="e">
        <f t="shared" si="27"/>
        <v>#N/A</v>
      </c>
      <c r="I182">
        <f t="shared" si="28"/>
        <v>0</v>
      </c>
      <c r="J182">
        <f t="shared" si="29"/>
        <v>1</v>
      </c>
      <c r="K182">
        <f t="shared" si="30"/>
        <v>0</v>
      </c>
      <c r="L182">
        <f t="shared" si="22"/>
        <v>109.84481912717513</v>
      </c>
      <c r="O182">
        <f t="shared" si="31"/>
        <v>109.84481912717513</v>
      </c>
      <c r="P182" s="12">
        <f t="shared" si="32"/>
        <v>0</v>
      </c>
    </row>
    <row r="183" spans="1:16" x14ac:dyDescent="0.2">
      <c r="A183" s="10" t="s">
        <v>98</v>
      </c>
      <c r="B183">
        <f>Prices_SPY_IVV!$D183</f>
        <v>-3.6305845977842637</v>
      </c>
      <c r="C183">
        <f>IFERROR(Prices_SPY_IVV!$G183,NA())</f>
        <v>3.8505701668769943</v>
      </c>
      <c r="D183">
        <f t="shared" si="23"/>
        <v>0.11438058874250601</v>
      </c>
      <c r="E183">
        <f t="shared" si="24"/>
        <v>-1</v>
      </c>
      <c r="F183">
        <f t="shared" si="25"/>
        <v>0</v>
      </c>
      <c r="G183">
        <f t="shared" si="26"/>
        <v>9.8448191271751284</v>
      </c>
      <c r="H183">
        <f t="shared" si="27"/>
        <v>3.8505701668769943</v>
      </c>
      <c r="I183">
        <f t="shared" si="28"/>
        <v>1</v>
      </c>
      <c r="J183">
        <f t="shared" si="29"/>
        <v>0</v>
      </c>
      <c r="K183">
        <f t="shared" si="30"/>
        <v>1</v>
      </c>
      <c r="L183">
        <f t="shared" si="22"/>
        <v>109.84481912717513</v>
      </c>
      <c r="O183">
        <f t="shared" si="31"/>
        <v>109.84481912717513</v>
      </c>
      <c r="P183" s="12">
        <f t="shared" si="32"/>
        <v>0</v>
      </c>
    </row>
    <row r="184" spans="1:16" x14ac:dyDescent="0.2">
      <c r="A184" s="10" t="s">
        <v>99</v>
      </c>
      <c r="B184">
        <f>Prices_SPY_IVV!$D184</f>
        <v>-5.9389635064865161</v>
      </c>
      <c r="C184">
        <f>IFERROR(Prices_SPY_IVV!$G184,NA())</f>
        <v>-0.76083025901340495</v>
      </c>
      <c r="D184">
        <f t="shared" si="23"/>
        <v>-2.3083789087022524</v>
      </c>
      <c r="E184">
        <f t="shared" si="24"/>
        <v>-1</v>
      </c>
      <c r="F184">
        <f t="shared" si="25"/>
        <v>2.3083789087022524</v>
      </c>
      <c r="G184">
        <f t="shared" si="26"/>
        <v>12.153198035877381</v>
      </c>
      <c r="H184">
        <f t="shared" si="27"/>
        <v>3.8505701668769943</v>
      </c>
      <c r="I184">
        <f t="shared" si="28"/>
        <v>0</v>
      </c>
      <c r="J184">
        <f t="shared" si="29"/>
        <v>0</v>
      </c>
      <c r="K184">
        <f t="shared" si="30"/>
        <v>1</v>
      </c>
      <c r="L184">
        <f t="shared" si="22"/>
        <v>112.15319803587738</v>
      </c>
      <c r="O184">
        <f t="shared" si="31"/>
        <v>112.15319803587738</v>
      </c>
      <c r="P184" s="12">
        <f t="shared" si="32"/>
        <v>0</v>
      </c>
    </row>
    <row r="185" spans="1:16" x14ac:dyDescent="0.2">
      <c r="A185" s="10" t="s">
        <v>100</v>
      </c>
      <c r="B185">
        <f>Prices_SPY_IVV!$D185</f>
        <v>-5.9135866500976135</v>
      </c>
      <c r="C185">
        <f>IFERROR(Prices_SPY_IVV!$G185,NA())</f>
        <v>-0.68997879959084663</v>
      </c>
      <c r="D185">
        <f t="shared" si="23"/>
        <v>2.5376856388902524E-2</v>
      </c>
      <c r="E185">
        <f t="shared" si="24"/>
        <v>-1</v>
      </c>
      <c r="F185">
        <f t="shared" si="25"/>
        <v>-2.5376856388902524E-2</v>
      </c>
      <c r="G185">
        <f t="shared" si="26"/>
        <v>12.127821179488478</v>
      </c>
      <c r="H185">
        <f t="shared" si="27"/>
        <v>3.8505701668769943</v>
      </c>
      <c r="I185">
        <f t="shared" si="28"/>
        <v>0</v>
      </c>
      <c r="J185">
        <f t="shared" si="29"/>
        <v>0</v>
      </c>
      <c r="K185">
        <f t="shared" si="30"/>
        <v>1</v>
      </c>
      <c r="L185">
        <f t="shared" si="22"/>
        <v>112.12782117948848</v>
      </c>
      <c r="O185">
        <f t="shared" si="31"/>
        <v>112.15319803587738</v>
      </c>
      <c r="P185" s="12">
        <f t="shared" si="32"/>
        <v>-2.2626957441540529E-4</v>
      </c>
    </row>
    <row r="186" spans="1:16" x14ac:dyDescent="0.2">
      <c r="A186" s="9">
        <v>45638</v>
      </c>
      <c r="B186">
        <f>Prices_SPY_IVV!$D186</f>
        <v>-5.9042397212183459</v>
      </c>
      <c r="C186">
        <f>IFERROR(Prices_SPY_IVV!$G186,NA())</f>
        <v>-0.64854802757609142</v>
      </c>
      <c r="D186">
        <f t="shared" si="23"/>
        <v>9.3469288792675798E-3</v>
      </c>
      <c r="E186">
        <f t="shared" si="24"/>
        <v>-1</v>
      </c>
      <c r="F186">
        <f t="shared" si="25"/>
        <v>-9.3469288792675798E-3</v>
      </c>
      <c r="G186">
        <f t="shared" si="26"/>
        <v>12.118474250609211</v>
      </c>
      <c r="H186">
        <f t="shared" si="27"/>
        <v>3.8505701668769943</v>
      </c>
      <c r="I186">
        <f t="shared" si="28"/>
        <v>0</v>
      </c>
      <c r="J186">
        <f t="shared" si="29"/>
        <v>0</v>
      </c>
      <c r="K186">
        <f t="shared" si="30"/>
        <v>1</v>
      </c>
      <c r="L186">
        <f t="shared" si="22"/>
        <v>112.11847425060921</v>
      </c>
      <c r="O186">
        <f t="shared" si="31"/>
        <v>112.15319803587738</v>
      </c>
      <c r="P186" s="12">
        <f t="shared" si="32"/>
        <v>-3.0961029980669519E-4</v>
      </c>
    </row>
    <row r="187" spans="1:16" x14ac:dyDescent="0.2">
      <c r="A187" s="9">
        <v>45608</v>
      </c>
      <c r="B187">
        <f>Prices_SPY_IVV!$D187</f>
        <v>-6.0334756342298306</v>
      </c>
      <c r="C187">
        <f>IFERROR(Prices_SPY_IVV!$G187,NA())</f>
        <v>-0.87890870263456811</v>
      </c>
      <c r="D187">
        <f t="shared" si="23"/>
        <v>-0.12923591301148463</v>
      </c>
      <c r="E187">
        <f t="shared" si="24"/>
        <v>-1</v>
      </c>
      <c r="F187">
        <f t="shared" si="25"/>
        <v>0.12923591301148463</v>
      </c>
      <c r="G187">
        <f t="shared" si="26"/>
        <v>12.247710163620695</v>
      </c>
      <c r="H187">
        <f t="shared" si="27"/>
        <v>3.8505701668769943</v>
      </c>
      <c r="I187">
        <f t="shared" si="28"/>
        <v>0</v>
      </c>
      <c r="J187">
        <f t="shared" si="29"/>
        <v>0</v>
      </c>
      <c r="K187">
        <f t="shared" si="30"/>
        <v>1</v>
      </c>
      <c r="L187">
        <f t="shared" si="22"/>
        <v>112.2477101636207</v>
      </c>
      <c r="O187">
        <f t="shared" si="31"/>
        <v>112.2477101636207</v>
      </c>
      <c r="P187" s="12">
        <f t="shared" si="32"/>
        <v>0</v>
      </c>
    </row>
    <row r="188" spans="1:16" x14ac:dyDescent="0.2">
      <c r="A188" s="9">
        <v>45577</v>
      </c>
      <c r="B188">
        <f>Prices_SPY_IVV!$D188</f>
        <v>-5.9957497966485107</v>
      </c>
      <c r="C188">
        <f>IFERROR(Prices_SPY_IVV!$G188,NA())</f>
        <v>-0.77863155861222166</v>
      </c>
      <c r="D188">
        <f t="shared" si="23"/>
        <v>3.7725837581319865E-2</v>
      </c>
      <c r="E188">
        <f t="shared" si="24"/>
        <v>-1</v>
      </c>
      <c r="F188">
        <f t="shared" si="25"/>
        <v>-3.7725837581319865E-2</v>
      </c>
      <c r="G188">
        <f t="shared" si="26"/>
        <v>12.209984326039375</v>
      </c>
      <c r="H188">
        <f t="shared" si="27"/>
        <v>3.8505701668769943</v>
      </c>
      <c r="I188">
        <f t="shared" si="28"/>
        <v>0</v>
      </c>
      <c r="J188">
        <f t="shared" si="29"/>
        <v>0</v>
      </c>
      <c r="K188">
        <f t="shared" si="30"/>
        <v>1</v>
      </c>
      <c r="L188">
        <f t="shared" si="22"/>
        <v>112.20998432603938</v>
      </c>
      <c r="O188">
        <f t="shared" si="31"/>
        <v>112.2477101636207</v>
      </c>
      <c r="P188" s="12">
        <f t="shared" si="32"/>
        <v>-3.3609449605986885E-4</v>
      </c>
    </row>
    <row r="189" spans="1:16" x14ac:dyDescent="0.2">
      <c r="A189" s="9">
        <v>45547</v>
      </c>
      <c r="B189">
        <f>Prices_SPY_IVV!$D189</f>
        <v>-5.8861989345806478</v>
      </c>
      <c r="C189">
        <f>IFERROR(Prices_SPY_IVV!$G189,NA())</f>
        <v>-0.54521216507865944</v>
      </c>
      <c r="D189">
        <f t="shared" si="23"/>
        <v>0.10955086206786291</v>
      </c>
      <c r="E189">
        <f t="shared" si="24"/>
        <v>-1</v>
      </c>
      <c r="F189">
        <f t="shared" si="25"/>
        <v>-0.10955086206786291</v>
      </c>
      <c r="G189">
        <f t="shared" si="26"/>
        <v>12.100433463971513</v>
      </c>
      <c r="H189">
        <f t="shared" si="27"/>
        <v>3.8505701668769943</v>
      </c>
      <c r="I189">
        <f t="shared" si="28"/>
        <v>0</v>
      </c>
      <c r="J189">
        <f t="shared" si="29"/>
        <v>0</v>
      </c>
      <c r="K189">
        <f t="shared" si="30"/>
        <v>1</v>
      </c>
      <c r="L189">
        <f t="shared" si="22"/>
        <v>112.10043346397151</v>
      </c>
      <c r="O189">
        <f t="shared" si="31"/>
        <v>112.2477101636207</v>
      </c>
      <c r="P189" s="12">
        <f t="shared" si="32"/>
        <v>-1.31206863315525E-3</v>
      </c>
    </row>
    <row r="190" spans="1:16" x14ac:dyDescent="0.2">
      <c r="A190" s="9">
        <v>45455</v>
      </c>
      <c r="B190">
        <f>Prices_SPY_IVV!$D190</f>
        <v>-5.9249005166752795</v>
      </c>
      <c r="C190">
        <f>IFERROR(Prices_SPY_IVV!$G190,NA())</f>
        <v>-0.60181597618310279</v>
      </c>
      <c r="D190">
        <f t="shared" si="23"/>
        <v>-3.8701582094631704E-2</v>
      </c>
      <c r="E190">
        <f t="shared" si="24"/>
        <v>-1</v>
      </c>
      <c r="F190">
        <f t="shared" si="25"/>
        <v>3.8701582094631704E-2</v>
      </c>
      <c r="G190">
        <f t="shared" si="26"/>
        <v>12.139135046066144</v>
      </c>
      <c r="H190">
        <f t="shared" si="27"/>
        <v>3.8505701668769943</v>
      </c>
      <c r="I190">
        <f t="shared" si="28"/>
        <v>0</v>
      </c>
      <c r="J190">
        <f t="shared" si="29"/>
        <v>0</v>
      </c>
      <c r="K190">
        <f t="shared" si="30"/>
        <v>1</v>
      </c>
      <c r="L190">
        <f t="shared" si="22"/>
        <v>112.13913504606614</v>
      </c>
      <c r="O190">
        <f t="shared" si="31"/>
        <v>112.2477101636207</v>
      </c>
      <c r="P190" s="12">
        <f t="shared" si="32"/>
        <v>-9.6728135831269935E-4</v>
      </c>
    </row>
    <row r="191" spans="1:16" x14ac:dyDescent="0.2">
      <c r="A191" s="9">
        <v>45424</v>
      </c>
      <c r="B191">
        <f>Prices_SPY_IVV!$D191</f>
        <v>-5.9683698054676597</v>
      </c>
      <c r="C191">
        <f>IFERROR(Prices_SPY_IVV!$G191,NA())</f>
        <v>-0.67138051489119266</v>
      </c>
      <c r="D191">
        <f t="shared" si="23"/>
        <v>-4.3469288792380212E-2</v>
      </c>
      <c r="E191">
        <f t="shared" si="24"/>
        <v>-1</v>
      </c>
      <c r="F191">
        <f t="shared" si="25"/>
        <v>4.3469288792380212E-2</v>
      </c>
      <c r="G191">
        <f t="shared" si="26"/>
        <v>12.182604334858524</v>
      </c>
      <c r="H191">
        <f t="shared" si="27"/>
        <v>3.8505701668769943</v>
      </c>
      <c r="I191">
        <f t="shared" si="28"/>
        <v>0</v>
      </c>
      <c r="J191">
        <f t="shared" si="29"/>
        <v>0</v>
      </c>
      <c r="K191">
        <f t="shared" si="30"/>
        <v>1</v>
      </c>
      <c r="L191">
        <f t="shared" si="22"/>
        <v>112.18260433485852</v>
      </c>
      <c r="O191">
        <f t="shared" si="31"/>
        <v>112.2477101636207</v>
      </c>
      <c r="P191" s="12">
        <f t="shared" si="32"/>
        <v>-5.8001921524519773E-4</v>
      </c>
    </row>
    <row r="192" spans="1:16" x14ac:dyDescent="0.2">
      <c r="A192" s="9">
        <v>45394</v>
      </c>
      <c r="B192">
        <f>Prices_SPY_IVV!$D192</f>
        <v>-5.9441287053507494</v>
      </c>
      <c r="C192">
        <f>IFERROR(Prices_SPY_IVV!$G192,NA())</f>
        <v>-0.61536132712713487</v>
      </c>
      <c r="D192">
        <f t="shared" si="23"/>
        <v>2.4241100116910275E-2</v>
      </c>
      <c r="E192">
        <f t="shared" si="24"/>
        <v>-1</v>
      </c>
      <c r="F192">
        <f t="shared" si="25"/>
        <v>-2.4241100116910275E-2</v>
      </c>
      <c r="G192">
        <f t="shared" si="26"/>
        <v>12.158363234741614</v>
      </c>
      <c r="H192">
        <f t="shared" si="27"/>
        <v>3.8505701668769943</v>
      </c>
      <c r="I192">
        <f t="shared" si="28"/>
        <v>0</v>
      </c>
      <c r="J192">
        <f t="shared" si="29"/>
        <v>0</v>
      </c>
      <c r="K192">
        <f t="shared" si="30"/>
        <v>1</v>
      </c>
      <c r="L192">
        <f t="shared" si="22"/>
        <v>112.15836323474161</v>
      </c>
      <c r="O192">
        <f t="shared" si="31"/>
        <v>112.2477101636207</v>
      </c>
      <c r="P192" s="12">
        <f t="shared" si="32"/>
        <v>-7.9597996920244274E-4</v>
      </c>
    </row>
    <row r="193" spans="1:16" x14ac:dyDescent="0.2">
      <c r="A193" s="9">
        <v>45363</v>
      </c>
      <c r="B193">
        <f>Prices_SPY_IVV!$D193</f>
        <v>-5.9319242872448967</v>
      </c>
      <c r="C193">
        <f>IFERROR(Prices_SPY_IVV!$G193,NA())</f>
        <v>-0.57763570075469206</v>
      </c>
      <c r="D193">
        <f t="shared" si="23"/>
        <v>1.220441810585271E-2</v>
      </c>
      <c r="E193">
        <f t="shared" si="24"/>
        <v>-1</v>
      </c>
      <c r="F193">
        <f t="shared" si="25"/>
        <v>-1.220441810585271E-2</v>
      </c>
      <c r="G193">
        <f t="shared" si="26"/>
        <v>12.146158816635761</v>
      </c>
      <c r="H193">
        <f t="shared" si="27"/>
        <v>3.8505701668769943</v>
      </c>
      <c r="I193">
        <f t="shared" si="28"/>
        <v>0</v>
      </c>
      <c r="J193">
        <f t="shared" si="29"/>
        <v>0</v>
      </c>
      <c r="K193">
        <f t="shared" si="30"/>
        <v>1</v>
      </c>
      <c r="L193">
        <f t="shared" si="22"/>
        <v>112.14615881663576</v>
      </c>
      <c r="O193">
        <f t="shared" si="31"/>
        <v>112.2477101636207</v>
      </c>
      <c r="P193" s="12">
        <f t="shared" si="32"/>
        <v>-9.0470751551996464E-4</v>
      </c>
    </row>
    <row r="194" spans="1:16" x14ac:dyDescent="0.2">
      <c r="A194" s="9">
        <v>45334</v>
      </c>
      <c r="B194">
        <f>Prices_SPY_IVV!$D194</f>
        <v>-5.9604400346976263</v>
      </c>
      <c r="C194">
        <f>IFERROR(Prices_SPY_IVV!$G194,NA())</f>
        <v>-0.62642188051136416</v>
      </c>
      <c r="D194">
        <f t="shared" si="23"/>
        <v>-2.8515747452729556E-2</v>
      </c>
      <c r="E194">
        <f t="shared" si="24"/>
        <v>-1</v>
      </c>
      <c r="F194">
        <f t="shared" si="25"/>
        <v>2.8515747452729556E-2</v>
      </c>
      <c r="G194">
        <f t="shared" si="26"/>
        <v>12.174674564088491</v>
      </c>
      <c r="H194">
        <f t="shared" si="27"/>
        <v>3.8505701668769943</v>
      </c>
      <c r="I194">
        <f t="shared" si="28"/>
        <v>0</v>
      </c>
      <c r="J194">
        <f t="shared" si="29"/>
        <v>0</v>
      </c>
      <c r="K194">
        <f t="shared" si="30"/>
        <v>1</v>
      </c>
      <c r="L194">
        <f t="shared" si="22"/>
        <v>112.17467456408849</v>
      </c>
      <c r="O194">
        <f t="shared" si="31"/>
        <v>112.2477101636207</v>
      </c>
      <c r="P194" s="12">
        <f t="shared" si="32"/>
        <v>-6.5066449396378179E-4</v>
      </c>
    </row>
    <row r="195" spans="1:16" x14ac:dyDescent="0.2">
      <c r="A195" s="10" t="s">
        <v>101</v>
      </c>
      <c r="B195">
        <f>Prices_SPY_IVV!$D195</f>
        <v>-5.3907033379881568</v>
      </c>
      <c r="C195">
        <f>IFERROR(Prices_SPY_IVV!$G195,NA())</f>
        <v>0.48596930494676138</v>
      </c>
      <c r="D195">
        <f t="shared" si="23"/>
        <v>0.56973669670946947</v>
      </c>
      <c r="E195">
        <f t="shared" si="24"/>
        <v>0</v>
      </c>
      <c r="F195">
        <f t="shared" si="25"/>
        <v>-0.56973669670946947</v>
      </c>
      <c r="G195">
        <f t="shared" si="26"/>
        <v>11.604937867379022</v>
      </c>
      <c r="H195" t="e">
        <f t="shared" si="27"/>
        <v>#N/A</v>
      </c>
      <c r="I195">
        <f t="shared" si="28"/>
        <v>0</v>
      </c>
      <c r="J195">
        <f t="shared" si="29"/>
        <v>1</v>
      </c>
      <c r="K195">
        <f t="shared" si="30"/>
        <v>0</v>
      </c>
      <c r="L195">
        <f t="shared" ref="L195:L252" si="33">100+G195</f>
        <v>111.60493786737902</v>
      </c>
      <c r="O195">
        <f t="shared" si="31"/>
        <v>112.2477101636207</v>
      </c>
      <c r="P195" s="12">
        <f t="shared" si="32"/>
        <v>-5.726373351444991E-3</v>
      </c>
    </row>
    <row r="196" spans="1:16" x14ac:dyDescent="0.2">
      <c r="A196" s="10" t="s">
        <v>102</v>
      </c>
      <c r="B196">
        <f>Prices_SPY_IVV!$D196</f>
        <v>-5.8414080548747052</v>
      </c>
      <c r="C196">
        <f>IFERROR(Prices_SPY_IVV!$G196,NA())</f>
        <v>-0.38910307269492178</v>
      </c>
      <c r="D196">
        <f t="shared" ref="D196:D252" si="34">B196-B195</f>
        <v>-0.45070471688654834</v>
      </c>
      <c r="E196">
        <f t="shared" ref="E196:E252" si="35">IF(E195=0,
IF(ABS(C196)&gt;=2,-SIGN(C196),0),
IF(OR(ABS(C196)&lt;=0.5,ABS(C196)&gt;=3),0,E195)
)</f>
        <v>0</v>
      </c>
      <c r="F196">
        <f t="shared" ref="F196:F252" si="36">1*E195*D196 - IF(E196&lt;&gt;E195, 0, 0)</f>
        <v>0</v>
      </c>
      <c r="G196">
        <f t="shared" ref="G196:G252" si="37">G195+F196</f>
        <v>11.604937867379022</v>
      </c>
      <c r="H196" t="e">
        <f t="shared" ref="H196:H252" si="38">IF(E196=0,NA(),IF(E195=0,C196,H195))</f>
        <v>#N/A</v>
      </c>
      <c r="I196">
        <f t="shared" ref="I196:I252" si="39">IF(AND(E195=0,E196&lt;&gt;0),1,0)</f>
        <v>0</v>
      </c>
      <c r="J196">
        <f t="shared" ref="J196:J252" si="40">IF(AND(E195&lt;&gt;0,E196=0),1,0)</f>
        <v>0</v>
      </c>
      <c r="K196">
        <f t="shared" ref="K196:K252" si="41">IF(E196=0, 0, K195 + I196)</f>
        <v>0</v>
      </c>
      <c r="L196">
        <f t="shared" si="33"/>
        <v>111.60493786737902</v>
      </c>
      <c r="O196">
        <f t="shared" ref="O196:O252" si="42">MAX(O195,L196)</f>
        <v>112.2477101636207</v>
      </c>
      <c r="P196" s="12">
        <f t="shared" ref="P196:P252" si="43">L196/O196-1</f>
        <v>-5.726373351444991E-3</v>
      </c>
    </row>
    <row r="197" spans="1:16" x14ac:dyDescent="0.2">
      <c r="A197" s="10" t="s">
        <v>103</v>
      </c>
      <c r="B197">
        <f>Prices_SPY_IVV!$D197</f>
        <v>-5.9729258546408346</v>
      </c>
      <c r="C197">
        <f>IFERROR(Prices_SPY_IVV!$G197,NA())</f>
        <v>-0.63220313592245359</v>
      </c>
      <c r="D197">
        <f t="shared" si="34"/>
        <v>-0.13151779976612943</v>
      </c>
      <c r="E197">
        <f t="shared" si="35"/>
        <v>0</v>
      </c>
      <c r="F197">
        <f t="shared" si="36"/>
        <v>0</v>
      </c>
      <c r="G197">
        <f t="shared" si="37"/>
        <v>11.604937867379022</v>
      </c>
      <c r="H197" t="e">
        <f t="shared" si="38"/>
        <v>#N/A</v>
      </c>
      <c r="I197">
        <f t="shared" si="39"/>
        <v>0</v>
      </c>
      <c r="J197">
        <f t="shared" si="40"/>
        <v>0</v>
      </c>
      <c r="K197">
        <f t="shared" si="41"/>
        <v>0</v>
      </c>
      <c r="L197">
        <f t="shared" si="33"/>
        <v>111.60493786737902</v>
      </c>
      <c r="O197">
        <f t="shared" si="42"/>
        <v>112.2477101636207</v>
      </c>
      <c r="P197" s="12">
        <f t="shared" si="43"/>
        <v>-5.726373351444991E-3</v>
      </c>
    </row>
    <row r="198" spans="1:16" x14ac:dyDescent="0.2">
      <c r="A198" s="10" t="s">
        <v>104</v>
      </c>
      <c r="B198">
        <f>Prices_SPY_IVV!$D198</f>
        <v>-5.5319088385728037</v>
      </c>
      <c r="C198">
        <f>IFERROR(Prices_SPY_IVV!$G198,NA())</f>
        <v>0.22755436692549136</v>
      </c>
      <c r="D198">
        <f t="shared" si="34"/>
        <v>0.4410170160680309</v>
      </c>
      <c r="E198">
        <f t="shared" si="35"/>
        <v>0</v>
      </c>
      <c r="F198">
        <f t="shared" si="36"/>
        <v>0</v>
      </c>
      <c r="G198">
        <f t="shared" si="37"/>
        <v>11.604937867379022</v>
      </c>
      <c r="H198" t="e">
        <f t="shared" si="38"/>
        <v>#N/A</v>
      </c>
      <c r="I198">
        <f t="shared" si="39"/>
        <v>0</v>
      </c>
      <c r="J198">
        <f t="shared" si="40"/>
        <v>0</v>
      </c>
      <c r="K198">
        <f t="shared" si="41"/>
        <v>0</v>
      </c>
      <c r="L198">
        <f t="shared" si="33"/>
        <v>111.60493786737902</v>
      </c>
      <c r="O198">
        <f t="shared" si="42"/>
        <v>112.2477101636207</v>
      </c>
      <c r="P198" s="12">
        <f t="shared" si="43"/>
        <v>-5.726373351444991E-3</v>
      </c>
    </row>
    <row r="199" spans="1:16" x14ac:dyDescent="0.2">
      <c r="A199" s="10" t="s">
        <v>105</v>
      </c>
      <c r="B199">
        <f>Prices_SPY_IVV!$D199</f>
        <v>-5.7714003305387678</v>
      </c>
      <c r="C199">
        <f>IFERROR(Prices_SPY_IVV!$G199,NA())</f>
        <v>-0.23680050584828377</v>
      </c>
      <c r="D199">
        <f t="shared" si="34"/>
        <v>-0.23949149196596409</v>
      </c>
      <c r="E199">
        <f t="shared" si="35"/>
        <v>0</v>
      </c>
      <c r="F199">
        <f t="shared" si="36"/>
        <v>0</v>
      </c>
      <c r="G199">
        <f t="shared" si="37"/>
        <v>11.604937867379022</v>
      </c>
      <c r="H199" t="e">
        <f t="shared" si="38"/>
        <v>#N/A</v>
      </c>
      <c r="I199">
        <f t="shared" si="39"/>
        <v>0</v>
      </c>
      <c r="J199">
        <f t="shared" si="40"/>
        <v>0</v>
      </c>
      <c r="K199">
        <f t="shared" si="41"/>
        <v>0</v>
      </c>
      <c r="L199">
        <f t="shared" si="33"/>
        <v>111.60493786737902</v>
      </c>
      <c r="O199">
        <f t="shared" si="42"/>
        <v>112.2477101636207</v>
      </c>
      <c r="P199" s="12">
        <f t="shared" si="43"/>
        <v>-5.726373351444991E-3</v>
      </c>
    </row>
    <row r="200" spans="1:16" x14ac:dyDescent="0.2">
      <c r="A200" s="10" t="s">
        <v>106</v>
      </c>
      <c r="B200">
        <f>Prices_SPY_IVV!$D200</f>
        <v>-5.6297044204669646</v>
      </c>
      <c r="C200">
        <f>IFERROR(Prices_SPY_IVV!$G200,NA())</f>
        <v>3.5459369425233672E-2</v>
      </c>
      <c r="D200">
        <f t="shared" si="34"/>
        <v>0.14169591007180316</v>
      </c>
      <c r="E200">
        <f t="shared" si="35"/>
        <v>0</v>
      </c>
      <c r="F200">
        <f t="shared" si="36"/>
        <v>0</v>
      </c>
      <c r="G200">
        <f t="shared" si="37"/>
        <v>11.604937867379022</v>
      </c>
      <c r="H200" t="e">
        <f t="shared" si="38"/>
        <v>#N/A</v>
      </c>
      <c r="I200">
        <f t="shared" si="39"/>
        <v>0</v>
      </c>
      <c r="J200">
        <f t="shared" si="40"/>
        <v>0</v>
      </c>
      <c r="K200">
        <f t="shared" si="41"/>
        <v>0</v>
      </c>
      <c r="L200">
        <f t="shared" si="33"/>
        <v>111.60493786737902</v>
      </c>
      <c r="O200">
        <f t="shared" si="42"/>
        <v>112.2477101636207</v>
      </c>
      <c r="P200" s="12">
        <f t="shared" si="43"/>
        <v>-5.726373351444991E-3</v>
      </c>
    </row>
    <row r="201" spans="1:16" x14ac:dyDescent="0.2">
      <c r="A201" s="10" t="s">
        <v>107</v>
      </c>
      <c r="B201">
        <f>Prices_SPY_IVV!$D201</f>
        <v>-5.7416559094931472</v>
      </c>
      <c r="C201">
        <f>IFERROR(Prices_SPY_IVV!$G201,NA())</f>
        <v>-0.19302177896210132</v>
      </c>
      <c r="D201">
        <f t="shared" si="34"/>
        <v>-0.11195148902618257</v>
      </c>
      <c r="E201">
        <f t="shared" si="35"/>
        <v>0</v>
      </c>
      <c r="F201">
        <f t="shared" si="36"/>
        <v>0</v>
      </c>
      <c r="G201">
        <f t="shared" si="37"/>
        <v>11.604937867379022</v>
      </c>
      <c r="H201" t="e">
        <f t="shared" si="38"/>
        <v>#N/A</v>
      </c>
      <c r="I201">
        <f t="shared" si="39"/>
        <v>0</v>
      </c>
      <c r="J201">
        <f t="shared" si="40"/>
        <v>0</v>
      </c>
      <c r="K201">
        <f t="shared" si="41"/>
        <v>0</v>
      </c>
      <c r="L201">
        <f t="shared" si="33"/>
        <v>111.60493786737902</v>
      </c>
      <c r="O201">
        <f t="shared" si="42"/>
        <v>112.2477101636207</v>
      </c>
      <c r="P201" s="12">
        <f t="shared" si="43"/>
        <v>-5.726373351444991E-3</v>
      </c>
    </row>
    <row r="202" spans="1:16" x14ac:dyDescent="0.2">
      <c r="A202" s="10" t="s">
        <v>108</v>
      </c>
      <c r="B202">
        <f>Prices_SPY_IVV!$D202</f>
        <v>-5.6700529167421791</v>
      </c>
      <c r="C202">
        <f>IFERROR(Prices_SPY_IVV!$G202,NA())</f>
        <v>-5.8363465583028434E-2</v>
      </c>
      <c r="D202">
        <f t="shared" si="34"/>
        <v>7.1602992750968042E-2</v>
      </c>
      <c r="E202">
        <f t="shared" si="35"/>
        <v>0</v>
      </c>
      <c r="F202">
        <f t="shared" si="36"/>
        <v>0</v>
      </c>
      <c r="G202">
        <f t="shared" si="37"/>
        <v>11.604937867379022</v>
      </c>
      <c r="H202" t="e">
        <f t="shared" si="38"/>
        <v>#N/A</v>
      </c>
      <c r="I202">
        <f t="shared" si="39"/>
        <v>0</v>
      </c>
      <c r="J202">
        <f t="shared" si="40"/>
        <v>0</v>
      </c>
      <c r="K202">
        <f t="shared" si="41"/>
        <v>0</v>
      </c>
      <c r="L202">
        <f t="shared" si="33"/>
        <v>111.60493786737902</v>
      </c>
      <c r="O202">
        <f t="shared" si="42"/>
        <v>112.2477101636207</v>
      </c>
      <c r="P202" s="12">
        <f t="shared" si="43"/>
        <v>-5.726373351444991E-3</v>
      </c>
    </row>
    <row r="203" spans="1:16" x14ac:dyDescent="0.2">
      <c r="A203" s="10" t="s">
        <v>109</v>
      </c>
      <c r="B203">
        <f>Prices_SPY_IVV!$D203</f>
        <v>-5.7478226757534685</v>
      </c>
      <c r="C203">
        <f>IFERROR(Prices_SPY_IVV!$G203,NA())</f>
        <v>-0.21751235589709572</v>
      </c>
      <c r="D203">
        <f t="shared" si="34"/>
        <v>-7.7769759011289352E-2</v>
      </c>
      <c r="E203">
        <f t="shared" si="35"/>
        <v>0</v>
      </c>
      <c r="F203">
        <f t="shared" si="36"/>
        <v>0</v>
      </c>
      <c r="G203">
        <f t="shared" si="37"/>
        <v>11.604937867379022</v>
      </c>
      <c r="H203" t="e">
        <f t="shared" si="38"/>
        <v>#N/A</v>
      </c>
      <c r="I203">
        <f t="shared" si="39"/>
        <v>0</v>
      </c>
      <c r="J203">
        <f t="shared" si="40"/>
        <v>0</v>
      </c>
      <c r="K203">
        <f t="shared" si="41"/>
        <v>0</v>
      </c>
      <c r="L203">
        <f t="shared" si="33"/>
        <v>111.60493786737902</v>
      </c>
      <c r="O203">
        <f t="shared" si="42"/>
        <v>112.2477101636207</v>
      </c>
      <c r="P203" s="12">
        <f t="shared" si="43"/>
        <v>-5.726373351444991E-3</v>
      </c>
    </row>
    <row r="204" spans="1:16" x14ac:dyDescent="0.2">
      <c r="A204" s="10" t="s">
        <v>110</v>
      </c>
      <c r="B204">
        <f>Prices_SPY_IVV!$D204</f>
        <v>-5.6832770007910085</v>
      </c>
      <c r="C204">
        <f>IFERROR(Prices_SPY_IVV!$G204,NA())</f>
        <v>-9.7338943586948473E-2</v>
      </c>
      <c r="D204">
        <f t="shared" si="34"/>
        <v>6.4545674962459998E-2</v>
      </c>
      <c r="E204">
        <f t="shared" si="35"/>
        <v>0</v>
      </c>
      <c r="F204">
        <f t="shared" si="36"/>
        <v>0</v>
      </c>
      <c r="G204">
        <f t="shared" si="37"/>
        <v>11.604937867379022</v>
      </c>
      <c r="H204" t="e">
        <f t="shared" si="38"/>
        <v>#N/A</v>
      </c>
      <c r="I204">
        <f t="shared" si="39"/>
        <v>0</v>
      </c>
      <c r="J204">
        <f t="shared" si="40"/>
        <v>0</v>
      </c>
      <c r="K204">
        <f t="shared" si="41"/>
        <v>0</v>
      </c>
      <c r="L204">
        <f t="shared" si="33"/>
        <v>111.60493786737902</v>
      </c>
      <c r="O204">
        <f t="shared" si="42"/>
        <v>112.2477101636207</v>
      </c>
      <c r="P204" s="12">
        <f t="shared" si="43"/>
        <v>-5.726373351444991E-3</v>
      </c>
    </row>
    <row r="205" spans="1:16" x14ac:dyDescent="0.2">
      <c r="A205" s="10" t="s">
        <v>111</v>
      </c>
      <c r="B205">
        <f>Prices_SPY_IVV!$D205</f>
        <v>-5.6982201679196578</v>
      </c>
      <c r="C205">
        <f>IFERROR(Prices_SPY_IVV!$G205,NA())</f>
        <v>-0.13228655756072399</v>
      </c>
      <c r="D205">
        <f t="shared" si="34"/>
        <v>-1.4943167128649293E-2</v>
      </c>
      <c r="E205">
        <f t="shared" si="35"/>
        <v>0</v>
      </c>
      <c r="F205">
        <f t="shared" si="36"/>
        <v>0</v>
      </c>
      <c r="G205">
        <f t="shared" si="37"/>
        <v>11.604937867379022</v>
      </c>
      <c r="H205" t="e">
        <f t="shared" si="38"/>
        <v>#N/A</v>
      </c>
      <c r="I205">
        <f t="shared" si="39"/>
        <v>0</v>
      </c>
      <c r="J205">
        <f t="shared" si="40"/>
        <v>0</v>
      </c>
      <c r="K205">
        <f t="shared" si="41"/>
        <v>0</v>
      </c>
      <c r="L205">
        <f t="shared" si="33"/>
        <v>111.60493786737902</v>
      </c>
      <c r="O205">
        <f t="shared" si="42"/>
        <v>112.2477101636207</v>
      </c>
      <c r="P205" s="12">
        <f t="shared" si="43"/>
        <v>-5.726373351444991E-3</v>
      </c>
    </row>
    <row r="206" spans="1:16" x14ac:dyDescent="0.2">
      <c r="A206" s="10" t="s">
        <v>112</v>
      </c>
      <c r="B206">
        <f>Prices_SPY_IVV!$D206</f>
        <v>-5.8517900983689515</v>
      </c>
      <c r="C206">
        <f>IFERROR(Prices_SPY_IVV!$G206,NA())</f>
        <v>-0.43179650743605974</v>
      </c>
      <c r="D206">
        <f t="shared" si="34"/>
        <v>-0.15356993044929368</v>
      </c>
      <c r="E206">
        <f t="shared" si="35"/>
        <v>0</v>
      </c>
      <c r="F206">
        <f t="shared" si="36"/>
        <v>0</v>
      </c>
      <c r="G206">
        <f t="shared" si="37"/>
        <v>11.604937867379022</v>
      </c>
      <c r="H206" t="e">
        <f t="shared" si="38"/>
        <v>#N/A</v>
      </c>
      <c r="I206">
        <f t="shared" si="39"/>
        <v>0</v>
      </c>
      <c r="J206">
        <f t="shared" si="40"/>
        <v>0</v>
      </c>
      <c r="K206">
        <f t="shared" si="41"/>
        <v>0</v>
      </c>
      <c r="L206">
        <f t="shared" si="33"/>
        <v>111.60493786737902</v>
      </c>
      <c r="O206">
        <f t="shared" si="42"/>
        <v>112.2477101636207</v>
      </c>
      <c r="P206" s="12">
        <f t="shared" si="43"/>
        <v>-5.726373351444991E-3</v>
      </c>
    </row>
    <row r="207" spans="1:16" x14ac:dyDescent="0.2">
      <c r="A207" s="9">
        <v>45637</v>
      </c>
      <c r="B207">
        <f>Prices_SPY_IVV!$D207</f>
        <v>-5.689118443784082</v>
      </c>
      <c r="C207">
        <f>IFERROR(Prices_SPY_IVV!$G207,NA())</f>
        <v>-0.11408612632478497</v>
      </c>
      <c r="D207">
        <f t="shared" si="34"/>
        <v>0.16267165458486943</v>
      </c>
      <c r="E207">
        <f t="shared" si="35"/>
        <v>0</v>
      </c>
      <c r="F207">
        <f t="shared" si="36"/>
        <v>0</v>
      </c>
      <c r="G207">
        <f t="shared" si="37"/>
        <v>11.604937867379022</v>
      </c>
      <c r="H207" t="e">
        <f t="shared" si="38"/>
        <v>#N/A</v>
      </c>
      <c r="I207">
        <f t="shared" si="39"/>
        <v>0</v>
      </c>
      <c r="J207">
        <f t="shared" si="40"/>
        <v>0</v>
      </c>
      <c r="K207">
        <f t="shared" si="41"/>
        <v>0</v>
      </c>
      <c r="L207">
        <f t="shared" si="33"/>
        <v>111.60493786737902</v>
      </c>
      <c r="O207">
        <f t="shared" si="42"/>
        <v>112.2477101636207</v>
      </c>
      <c r="P207" s="12">
        <f t="shared" si="43"/>
        <v>-5.726373351444991E-3</v>
      </c>
    </row>
    <row r="208" spans="1:16" x14ac:dyDescent="0.2">
      <c r="A208" s="9">
        <v>45607</v>
      </c>
      <c r="B208">
        <f>Prices_SPY_IVV!$D208</f>
        <v>-5.6800425425312824</v>
      </c>
      <c r="C208">
        <f>IFERROR(Prices_SPY_IVV!$G208,NA())</f>
        <v>-9.9705494313660326E-2</v>
      </c>
      <c r="D208">
        <f t="shared" si="34"/>
        <v>9.0759012527996674E-3</v>
      </c>
      <c r="E208">
        <f t="shared" si="35"/>
        <v>0</v>
      </c>
      <c r="F208">
        <f t="shared" si="36"/>
        <v>0</v>
      </c>
      <c r="G208">
        <f t="shared" si="37"/>
        <v>11.604937867379022</v>
      </c>
      <c r="H208" t="e">
        <f t="shared" si="38"/>
        <v>#N/A</v>
      </c>
      <c r="I208">
        <f t="shared" si="39"/>
        <v>0</v>
      </c>
      <c r="J208">
        <f t="shared" si="40"/>
        <v>0</v>
      </c>
      <c r="K208">
        <f t="shared" si="41"/>
        <v>0</v>
      </c>
      <c r="L208">
        <f t="shared" si="33"/>
        <v>111.60493786737902</v>
      </c>
      <c r="O208">
        <f t="shared" si="42"/>
        <v>112.2477101636207</v>
      </c>
      <c r="P208" s="12">
        <f t="shared" si="43"/>
        <v>-5.726373351444991E-3</v>
      </c>
    </row>
    <row r="209" spans="1:16" x14ac:dyDescent="0.2">
      <c r="A209" s="9">
        <v>45515</v>
      </c>
      <c r="B209">
        <f>Prices_SPY_IVV!$D209</f>
        <v>-5.7873115178443868</v>
      </c>
      <c r="C209">
        <f>IFERROR(Prices_SPY_IVV!$G209,NA())</f>
        <v>-0.316216168149132</v>
      </c>
      <c r="D209">
        <f t="shared" si="34"/>
        <v>-0.10726897531310442</v>
      </c>
      <c r="E209">
        <f t="shared" si="35"/>
        <v>0</v>
      </c>
      <c r="F209">
        <f t="shared" si="36"/>
        <v>0</v>
      </c>
      <c r="G209">
        <f t="shared" si="37"/>
        <v>11.604937867379022</v>
      </c>
      <c r="H209" t="e">
        <f t="shared" si="38"/>
        <v>#N/A</v>
      </c>
      <c r="I209">
        <f t="shared" si="39"/>
        <v>0</v>
      </c>
      <c r="J209">
        <f t="shared" si="40"/>
        <v>0</v>
      </c>
      <c r="K209">
        <f t="shared" si="41"/>
        <v>0</v>
      </c>
      <c r="L209">
        <f t="shared" si="33"/>
        <v>111.60493786737902</v>
      </c>
      <c r="O209">
        <f t="shared" si="42"/>
        <v>112.2477101636207</v>
      </c>
      <c r="P209" s="12">
        <f t="shared" si="43"/>
        <v>-5.726373351444991E-3</v>
      </c>
    </row>
    <row r="210" spans="1:16" x14ac:dyDescent="0.2">
      <c r="A210" s="9">
        <v>45484</v>
      </c>
      <c r="B210">
        <f>Prices_SPY_IVV!$D210</f>
        <v>-5.7317565511499424</v>
      </c>
      <c r="C210">
        <f>IFERROR(Prices_SPY_IVV!$G210,NA())</f>
        <v>-0.21486809425380948</v>
      </c>
      <c r="D210">
        <f t="shared" si="34"/>
        <v>5.5554966694444374E-2</v>
      </c>
      <c r="E210">
        <f t="shared" si="35"/>
        <v>0</v>
      </c>
      <c r="F210">
        <f t="shared" si="36"/>
        <v>0</v>
      </c>
      <c r="G210">
        <f t="shared" si="37"/>
        <v>11.604937867379022</v>
      </c>
      <c r="H210" t="e">
        <f t="shared" si="38"/>
        <v>#N/A</v>
      </c>
      <c r="I210">
        <f t="shared" si="39"/>
        <v>0</v>
      </c>
      <c r="J210">
        <f t="shared" si="40"/>
        <v>0</v>
      </c>
      <c r="K210">
        <f t="shared" si="41"/>
        <v>0</v>
      </c>
      <c r="L210">
        <f t="shared" si="33"/>
        <v>111.60493786737902</v>
      </c>
      <c r="O210">
        <f t="shared" si="42"/>
        <v>112.2477101636207</v>
      </c>
      <c r="P210" s="12">
        <f t="shared" si="43"/>
        <v>-5.726373351444991E-3</v>
      </c>
    </row>
    <row r="211" spans="1:16" x14ac:dyDescent="0.2">
      <c r="A211" s="9">
        <v>45454</v>
      </c>
      <c r="B211">
        <f>Prices_SPY_IVV!$D211</f>
        <v>-5.6442681939762451</v>
      </c>
      <c r="C211">
        <f>IFERROR(Prices_SPY_IVV!$G211,NA())</f>
        <v>-4.6949041830089848E-2</v>
      </c>
      <c r="D211">
        <f t="shared" si="34"/>
        <v>8.7488357173697295E-2</v>
      </c>
      <c r="E211">
        <f t="shared" si="35"/>
        <v>0</v>
      </c>
      <c r="F211">
        <f t="shared" si="36"/>
        <v>0</v>
      </c>
      <c r="G211">
        <f t="shared" si="37"/>
        <v>11.604937867379022</v>
      </c>
      <c r="H211" t="e">
        <f t="shared" si="38"/>
        <v>#N/A</v>
      </c>
      <c r="I211">
        <f t="shared" si="39"/>
        <v>0</v>
      </c>
      <c r="J211">
        <f t="shared" si="40"/>
        <v>0</v>
      </c>
      <c r="K211">
        <f t="shared" si="41"/>
        <v>0</v>
      </c>
      <c r="L211">
        <f t="shared" si="33"/>
        <v>111.60493786737902</v>
      </c>
      <c r="O211">
        <f t="shared" si="42"/>
        <v>112.2477101636207</v>
      </c>
      <c r="P211" s="12">
        <f t="shared" si="43"/>
        <v>-5.726373351444991E-3</v>
      </c>
    </row>
    <row r="212" spans="1:16" x14ac:dyDescent="0.2">
      <c r="A212" s="9">
        <v>45423</v>
      </c>
      <c r="B212">
        <f>Prices_SPY_IVV!$D212</f>
        <v>-5.5088346173603213</v>
      </c>
      <c r="C212">
        <f>IFERROR(Prices_SPY_IVV!$G212,NA())</f>
        <v>0.21434214677753188</v>
      </c>
      <c r="D212">
        <f t="shared" si="34"/>
        <v>0.13543357661592381</v>
      </c>
      <c r="E212">
        <f t="shared" si="35"/>
        <v>0</v>
      </c>
      <c r="F212">
        <f t="shared" si="36"/>
        <v>0</v>
      </c>
      <c r="G212">
        <f t="shared" si="37"/>
        <v>11.604937867379022</v>
      </c>
      <c r="H212" t="e">
        <f t="shared" si="38"/>
        <v>#N/A</v>
      </c>
      <c r="I212">
        <f t="shared" si="39"/>
        <v>0</v>
      </c>
      <c r="J212">
        <f t="shared" si="40"/>
        <v>0</v>
      </c>
      <c r="K212">
        <f t="shared" si="41"/>
        <v>0</v>
      </c>
      <c r="L212">
        <f t="shared" si="33"/>
        <v>111.60493786737902</v>
      </c>
      <c r="O212">
        <f t="shared" si="42"/>
        <v>112.2477101636207</v>
      </c>
      <c r="P212" s="12">
        <f t="shared" si="43"/>
        <v>-5.726373351444991E-3</v>
      </c>
    </row>
    <row r="213" spans="1:16" x14ac:dyDescent="0.2">
      <c r="A213" s="9">
        <v>45393</v>
      </c>
      <c r="B213">
        <f>Prices_SPY_IVV!$D213</f>
        <v>-5.4377505068543996</v>
      </c>
      <c r="C213">
        <f>IFERROR(Prices_SPY_IVV!$G213,NA())</f>
        <v>0.34553365155995164</v>
      </c>
      <c r="D213">
        <f t="shared" si="34"/>
        <v>7.1084110505921672E-2</v>
      </c>
      <c r="E213">
        <f t="shared" si="35"/>
        <v>0</v>
      </c>
      <c r="F213">
        <f t="shared" si="36"/>
        <v>0</v>
      </c>
      <c r="G213">
        <f t="shared" si="37"/>
        <v>11.604937867379022</v>
      </c>
      <c r="H213" t="e">
        <f t="shared" si="38"/>
        <v>#N/A</v>
      </c>
      <c r="I213">
        <f t="shared" si="39"/>
        <v>0</v>
      </c>
      <c r="J213">
        <f t="shared" si="40"/>
        <v>0</v>
      </c>
      <c r="K213">
        <f t="shared" si="41"/>
        <v>0</v>
      </c>
      <c r="L213">
        <f t="shared" si="33"/>
        <v>111.60493786737902</v>
      </c>
      <c r="O213">
        <f t="shared" si="42"/>
        <v>112.2477101636207</v>
      </c>
      <c r="P213" s="12">
        <f t="shared" si="43"/>
        <v>-5.726373351444991E-3</v>
      </c>
    </row>
    <row r="214" spans="1:16" x14ac:dyDescent="0.2">
      <c r="A214" s="9">
        <v>45302</v>
      </c>
      <c r="B214">
        <f>Prices_SPY_IVV!$D214</f>
        <v>-5.3645780685714044</v>
      </c>
      <c r="C214">
        <f>IFERROR(Prices_SPY_IVV!$G214,NA())</f>
        <v>0.47928416143421476</v>
      </c>
      <c r="D214">
        <f t="shared" si="34"/>
        <v>7.3172438282995245E-2</v>
      </c>
      <c r="E214">
        <f t="shared" si="35"/>
        <v>0</v>
      </c>
      <c r="F214">
        <f t="shared" si="36"/>
        <v>0</v>
      </c>
      <c r="G214">
        <f t="shared" si="37"/>
        <v>11.604937867379022</v>
      </c>
      <c r="H214" t="e">
        <f t="shared" si="38"/>
        <v>#N/A</v>
      </c>
      <c r="I214">
        <f t="shared" si="39"/>
        <v>0</v>
      </c>
      <c r="J214">
        <f t="shared" si="40"/>
        <v>0</v>
      </c>
      <c r="K214">
        <f t="shared" si="41"/>
        <v>0</v>
      </c>
      <c r="L214">
        <f t="shared" si="33"/>
        <v>111.60493786737902</v>
      </c>
      <c r="O214">
        <f t="shared" si="42"/>
        <v>112.2477101636207</v>
      </c>
      <c r="P214" s="12">
        <f t="shared" si="43"/>
        <v>-5.726373351444991E-3</v>
      </c>
    </row>
    <row r="215" spans="1:16" x14ac:dyDescent="0.2">
      <c r="A215" s="10" t="s">
        <v>113</v>
      </c>
      <c r="B215">
        <f>Prices_SPY_IVV!$D215</f>
        <v>-5.2698542833032889</v>
      </c>
      <c r="C215">
        <f>IFERROR(Prices_SPY_IVV!$G215,NA())</f>
        <v>0.64911936943455062</v>
      </c>
      <c r="D215">
        <f t="shared" si="34"/>
        <v>9.4723785268115535E-2</v>
      </c>
      <c r="E215">
        <f t="shared" si="35"/>
        <v>0</v>
      </c>
      <c r="F215">
        <f t="shared" si="36"/>
        <v>0</v>
      </c>
      <c r="G215">
        <f t="shared" si="37"/>
        <v>11.604937867379022</v>
      </c>
      <c r="H215" t="e">
        <f t="shared" si="38"/>
        <v>#N/A</v>
      </c>
      <c r="I215">
        <f t="shared" si="39"/>
        <v>0</v>
      </c>
      <c r="J215">
        <f t="shared" si="40"/>
        <v>0</v>
      </c>
      <c r="K215">
        <f t="shared" si="41"/>
        <v>0</v>
      </c>
      <c r="L215">
        <f t="shared" si="33"/>
        <v>111.60493786737902</v>
      </c>
      <c r="O215">
        <f t="shared" si="42"/>
        <v>112.2477101636207</v>
      </c>
      <c r="P215" s="12">
        <f t="shared" si="43"/>
        <v>-5.726373351444991E-3</v>
      </c>
    </row>
    <row r="216" spans="1:16" x14ac:dyDescent="0.2">
      <c r="A216" s="10" t="s">
        <v>114</v>
      </c>
      <c r="B216">
        <f>Prices_SPY_IVV!$D216</f>
        <v>-5.3977143097604312</v>
      </c>
      <c r="C216">
        <f>IFERROR(Prices_SPY_IVV!$G216,NA())</f>
        <v>0.37749737449657167</v>
      </c>
      <c r="D216">
        <f t="shared" si="34"/>
        <v>-0.12786002645714234</v>
      </c>
      <c r="E216">
        <f t="shared" si="35"/>
        <v>0</v>
      </c>
      <c r="F216">
        <f t="shared" si="36"/>
        <v>0</v>
      </c>
      <c r="G216">
        <f t="shared" si="37"/>
        <v>11.604937867379022</v>
      </c>
      <c r="H216" t="e">
        <f t="shared" si="38"/>
        <v>#N/A</v>
      </c>
      <c r="I216">
        <f t="shared" si="39"/>
        <v>0</v>
      </c>
      <c r="J216">
        <f t="shared" si="40"/>
        <v>0</v>
      </c>
      <c r="K216">
        <f t="shared" si="41"/>
        <v>0</v>
      </c>
      <c r="L216">
        <f t="shared" si="33"/>
        <v>111.60493786737902</v>
      </c>
      <c r="O216">
        <f t="shared" si="42"/>
        <v>112.2477101636207</v>
      </c>
      <c r="P216" s="12">
        <f t="shared" si="43"/>
        <v>-5.726373351444991E-3</v>
      </c>
    </row>
    <row r="217" spans="1:16" x14ac:dyDescent="0.2">
      <c r="A217" s="10" t="s">
        <v>115</v>
      </c>
      <c r="B217">
        <f>Prices_SPY_IVV!$D217</f>
        <v>-5.5288758889153087</v>
      </c>
      <c r="C217">
        <f>IFERROR(Prices_SPY_IVV!$G217,NA())</f>
        <v>0.10541673960214511</v>
      </c>
      <c r="D217">
        <f t="shared" si="34"/>
        <v>-0.13116157915487747</v>
      </c>
      <c r="E217">
        <f t="shared" si="35"/>
        <v>0</v>
      </c>
      <c r="F217">
        <f t="shared" si="36"/>
        <v>0</v>
      </c>
      <c r="G217">
        <f t="shared" si="37"/>
        <v>11.604937867379022</v>
      </c>
      <c r="H217" t="e">
        <f t="shared" si="38"/>
        <v>#N/A</v>
      </c>
      <c r="I217">
        <f t="shared" si="39"/>
        <v>0</v>
      </c>
      <c r="J217">
        <f t="shared" si="40"/>
        <v>0</v>
      </c>
      <c r="K217">
        <f t="shared" si="41"/>
        <v>0</v>
      </c>
      <c r="L217">
        <f t="shared" si="33"/>
        <v>111.60493786737902</v>
      </c>
      <c r="O217">
        <f t="shared" si="42"/>
        <v>112.2477101636207</v>
      </c>
      <c r="P217" s="12">
        <f t="shared" si="43"/>
        <v>-5.726373351444991E-3</v>
      </c>
    </row>
    <row r="218" spans="1:16" x14ac:dyDescent="0.2">
      <c r="A218" s="10" t="s">
        <v>116</v>
      </c>
      <c r="B218">
        <f>Prices_SPY_IVV!$D218</f>
        <v>-5.5635325797453561</v>
      </c>
      <c r="C218">
        <f>IFERROR(Prices_SPY_IVV!$G218,NA())</f>
        <v>2.6530206169223448E-2</v>
      </c>
      <c r="D218">
        <f t="shared" si="34"/>
        <v>-3.465669083004741E-2</v>
      </c>
      <c r="E218">
        <f t="shared" si="35"/>
        <v>0</v>
      </c>
      <c r="F218">
        <f t="shared" si="36"/>
        <v>0</v>
      </c>
      <c r="G218">
        <f t="shared" si="37"/>
        <v>11.604937867379022</v>
      </c>
      <c r="H218" t="e">
        <f t="shared" si="38"/>
        <v>#N/A</v>
      </c>
      <c r="I218">
        <f t="shared" si="39"/>
        <v>0</v>
      </c>
      <c r="J218">
        <f t="shared" si="40"/>
        <v>0</v>
      </c>
      <c r="K218">
        <f t="shared" si="41"/>
        <v>0</v>
      </c>
      <c r="L218">
        <f t="shared" si="33"/>
        <v>111.60493786737902</v>
      </c>
      <c r="O218">
        <f t="shared" si="42"/>
        <v>112.2477101636207</v>
      </c>
      <c r="P218" s="12">
        <f t="shared" si="43"/>
        <v>-5.726373351444991E-3</v>
      </c>
    </row>
    <row r="219" spans="1:16" x14ac:dyDescent="0.2">
      <c r="A219" s="10" t="s">
        <v>117</v>
      </c>
      <c r="B219">
        <f>Prices_SPY_IVV!$D219</f>
        <v>-5.593142811915186</v>
      </c>
      <c r="C219">
        <f>IFERROR(Prices_SPY_IVV!$G219,NA())</f>
        <v>-4.0631782496338614E-2</v>
      </c>
      <c r="D219">
        <f t="shared" si="34"/>
        <v>-2.9610232169829942E-2</v>
      </c>
      <c r="E219">
        <f t="shared" si="35"/>
        <v>0</v>
      </c>
      <c r="F219">
        <f t="shared" si="36"/>
        <v>0</v>
      </c>
      <c r="G219">
        <f t="shared" si="37"/>
        <v>11.604937867379022</v>
      </c>
      <c r="H219" t="e">
        <f t="shared" si="38"/>
        <v>#N/A</v>
      </c>
      <c r="I219">
        <f t="shared" si="39"/>
        <v>0</v>
      </c>
      <c r="J219">
        <f t="shared" si="40"/>
        <v>0</v>
      </c>
      <c r="K219">
        <f t="shared" si="41"/>
        <v>0</v>
      </c>
      <c r="L219">
        <f t="shared" si="33"/>
        <v>111.60493786737902</v>
      </c>
      <c r="O219">
        <f t="shared" si="42"/>
        <v>112.2477101636207</v>
      </c>
      <c r="P219" s="12">
        <f t="shared" si="43"/>
        <v>-5.726373351444991E-3</v>
      </c>
    </row>
    <row r="220" spans="1:16" x14ac:dyDescent="0.2">
      <c r="A220" s="10" t="s">
        <v>118</v>
      </c>
      <c r="B220">
        <f>Prices_SPY_IVV!$D220</f>
        <v>-5.5239146232396479</v>
      </c>
      <c r="C220">
        <f>IFERROR(Prices_SPY_IVV!$G220,NA())</f>
        <v>8.7171520095880445E-2</v>
      </c>
      <c r="D220">
        <f t="shared" si="34"/>
        <v>6.9228188675538149E-2</v>
      </c>
      <c r="E220">
        <f t="shared" si="35"/>
        <v>0</v>
      </c>
      <c r="F220">
        <f t="shared" si="36"/>
        <v>0</v>
      </c>
      <c r="G220">
        <f t="shared" si="37"/>
        <v>11.604937867379022</v>
      </c>
      <c r="H220" t="e">
        <f t="shared" si="38"/>
        <v>#N/A</v>
      </c>
      <c r="I220">
        <f t="shared" si="39"/>
        <v>0</v>
      </c>
      <c r="J220">
        <f t="shared" si="40"/>
        <v>0</v>
      </c>
      <c r="K220">
        <f t="shared" si="41"/>
        <v>0</v>
      </c>
      <c r="L220">
        <f t="shared" si="33"/>
        <v>111.60493786737902</v>
      </c>
      <c r="O220">
        <f t="shared" si="42"/>
        <v>112.2477101636207</v>
      </c>
      <c r="P220" s="12">
        <f t="shared" si="43"/>
        <v>-5.726373351444991E-3</v>
      </c>
    </row>
    <row r="221" spans="1:16" x14ac:dyDescent="0.2">
      <c r="A221" s="10" t="s">
        <v>119</v>
      </c>
      <c r="B221">
        <f>Prices_SPY_IVV!$D221</f>
        <v>-5.5265527306056583</v>
      </c>
      <c r="C221">
        <f>IFERROR(Prices_SPY_IVV!$G221,NA())</f>
        <v>7.4253654208432343E-2</v>
      </c>
      <c r="D221">
        <f t="shared" si="34"/>
        <v>-2.6381073660104448E-3</v>
      </c>
      <c r="E221">
        <f t="shared" si="35"/>
        <v>0</v>
      </c>
      <c r="F221">
        <f t="shared" si="36"/>
        <v>0</v>
      </c>
      <c r="G221">
        <f t="shared" si="37"/>
        <v>11.604937867379022</v>
      </c>
      <c r="H221" t="e">
        <f t="shared" si="38"/>
        <v>#N/A</v>
      </c>
      <c r="I221">
        <f t="shared" si="39"/>
        <v>0</v>
      </c>
      <c r="J221">
        <f t="shared" si="40"/>
        <v>0</v>
      </c>
      <c r="K221">
        <f t="shared" si="41"/>
        <v>0</v>
      </c>
      <c r="L221">
        <f t="shared" si="33"/>
        <v>111.60493786737902</v>
      </c>
      <c r="O221">
        <f t="shared" si="42"/>
        <v>112.2477101636207</v>
      </c>
      <c r="P221" s="12">
        <f t="shared" si="43"/>
        <v>-5.726373351444991E-3</v>
      </c>
    </row>
    <row r="222" spans="1:16" x14ac:dyDescent="0.2">
      <c r="A222" s="10" t="s">
        <v>120</v>
      </c>
      <c r="B222">
        <f>Prices_SPY_IVV!$D222</f>
        <v>-5.5682563650134398</v>
      </c>
      <c r="C222">
        <f>IFERROR(Prices_SPY_IVV!$G222,NA())</f>
        <v>-8.35295921415408E-3</v>
      </c>
      <c r="D222">
        <f t="shared" si="34"/>
        <v>-4.1703634407781465E-2</v>
      </c>
      <c r="E222">
        <f t="shared" si="35"/>
        <v>0</v>
      </c>
      <c r="F222">
        <f t="shared" si="36"/>
        <v>0</v>
      </c>
      <c r="G222">
        <f t="shared" si="37"/>
        <v>11.604937867379022</v>
      </c>
      <c r="H222" t="e">
        <f t="shared" si="38"/>
        <v>#N/A</v>
      </c>
      <c r="I222">
        <f t="shared" si="39"/>
        <v>0</v>
      </c>
      <c r="J222">
        <f t="shared" si="40"/>
        <v>0</v>
      </c>
      <c r="K222">
        <f t="shared" si="41"/>
        <v>0</v>
      </c>
      <c r="L222">
        <f t="shared" si="33"/>
        <v>111.60493786737902</v>
      </c>
      <c r="O222">
        <f t="shared" si="42"/>
        <v>112.2477101636207</v>
      </c>
      <c r="P222" s="12">
        <f t="shared" si="43"/>
        <v>-5.726373351444991E-3</v>
      </c>
    </row>
    <row r="223" spans="1:16" x14ac:dyDescent="0.2">
      <c r="A223" s="10" t="s">
        <v>121</v>
      </c>
      <c r="B223">
        <f>Prices_SPY_IVV!$D223</f>
        <v>-5.7209873897003263</v>
      </c>
      <c r="C223">
        <f>IFERROR(Prices_SPY_IVV!$G223,NA())</f>
        <v>-0.30937076249521994</v>
      </c>
      <c r="D223">
        <f t="shared" si="34"/>
        <v>-0.15273102468688649</v>
      </c>
      <c r="E223">
        <f t="shared" si="35"/>
        <v>0</v>
      </c>
      <c r="F223">
        <f t="shared" si="36"/>
        <v>0</v>
      </c>
      <c r="G223">
        <f t="shared" si="37"/>
        <v>11.604937867379022</v>
      </c>
      <c r="H223" t="e">
        <f t="shared" si="38"/>
        <v>#N/A</v>
      </c>
      <c r="I223">
        <f t="shared" si="39"/>
        <v>0</v>
      </c>
      <c r="J223">
        <f t="shared" si="40"/>
        <v>0</v>
      </c>
      <c r="K223">
        <f t="shared" si="41"/>
        <v>0</v>
      </c>
      <c r="L223">
        <f t="shared" si="33"/>
        <v>111.60493786737902</v>
      </c>
      <c r="O223">
        <f t="shared" si="42"/>
        <v>112.2477101636207</v>
      </c>
      <c r="P223" s="12">
        <f t="shared" si="43"/>
        <v>-5.726373351444991E-3</v>
      </c>
    </row>
    <row r="224" spans="1:16" x14ac:dyDescent="0.2">
      <c r="A224" s="10" t="s">
        <v>122</v>
      </c>
      <c r="B224">
        <f>Prices_SPY_IVV!$D224</f>
        <v>-5.6361525885645278</v>
      </c>
      <c r="C224">
        <f>IFERROR(Prices_SPY_IVV!$G224,NA())</f>
        <v>-0.14379935348099879</v>
      </c>
      <c r="D224">
        <f t="shared" si="34"/>
        <v>8.4834801135798443E-2</v>
      </c>
      <c r="E224">
        <f t="shared" si="35"/>
        <v>0</v>
      </c>
      <c r="F224">
        <f t="shared" si="36"/>
        <v>0</v>
      </c>
      <c r="G224">
        <f t="shared" si="37"/>
        <v>11.604937867379022</v>
      </c>
      <c r="H224" t="e">
        <f t="shared" si="38"/>
        <v>#N/A</v>
      </c>
      <c r="I224">
        <f t="shared" si="39"/>
        <v>0</v>
      </c>
      <c r="J224">
        <f t="shared" si="40"/>
        <v>0</v>
      </c>
      <c r="K224">
        <f t="shared" si="41"/>
        <v>0</v>
      </c>
      <c r="L224">
        <f t="shared" si="33"/>
        <v>111.60493786737902</v>
      </c>
      <c r="O224">
        <f t="shared" si="42"/>
        <v>112.2477101636207</v>
      </c>
      <c r="P224" s="12">
        <f t="shared" si="43"/>
        <v>-5.726373351444991E-3</v>
      </c>
    </row>
    <row r="225" spans="1:16" x14ac:dyDescent="0.2">
      <c r="A225" s="10" t="s">
        <v>123</v>
      </c>
      <c r="B225">
        <f>Prices_SPY_IVV!$D225</f>
        <v>-5.653031796047344</v>
      </c>
      <c r="C225">
        <f>IFERROR(Prices_SPY_IVV!$G225,NA())</f>
        <v>-0.17826191633081417</v>
      </c>
      <c r="D225">
        <f t="shared" si="34"/>
        <v>-1.6879207482816128E-2</v>
      </c>
      <c r="E225">
        <f t="shared" si="35"/>
        <v>0</v>
      </c>
      <c r="F225">
        <f t="shared" si="36"/>
        <v>0</v>
      </c>
      <c r="G225">
        <f t="shared" si="37"/>
        <v>11.604937867379022</v>
      </c>
      <c r="H225" t="e">
        <f t="shared" si="38"/>
        <v>#N/A</v>
      </c>
      <c r="I225">
        <f t="shared" si="39"/>
        <v>0</v>
      </c>
      <c r="J225">
        <f t="shared" si="40"/>
        <v>0</v>
      </c>
      <c r="K225">
        <f t="shared" si="41"/>
        <v>0</v>
      </c>
      <c r="L225">
        <f t="shared" si="33"/>
        <v>111.60493786737902</v>
      </c>
      <c r="O225">
        <f t="shared" si="42"/>
        <v>112.2477101636207</v>
      </c>
      <c r="P225" s="12">
        <f t="shared" si="43"/>
        <v>-5.726373351444991E-3</v>
      </c>
    </row>
    <row r="226" spans="1:16" x14ac:dyDescent="0.2">
      <c r="A226" s="10" t="s">
        <v>124</v>
      </c>
      <c r="B226">
        <f>Prices_SPY_IVV!$D226</f>
        <v>-5.5320225043154778</v>
      </c>
      <c r="C226">
        <f>IFERROR(Prices_SPY_IVV!$G226,NA())</f>
        <v>6.5267138253395099E-2</v>
      </c>
      <c r="D226">
        <f t="shared" si="34"/>
        <v>0.12100929173186614</v>
      </c>
      <c r="E226">
        <f t="shared" si="35"/>
        <v>0</v>
      </c>
      <c r="F226">
        <f t="shared" si="36"/>
        <v>0</v>
      </c>
      <c r="G226">
        <f t="shared" si="37"/>
        <v>11.604937867379022</v>
      </c>
      <c r="H226" t="e">
        <f t="shared" si="38"/>
        <v>#N/A</v>
      </c>
      <c r="I226">
        <f t="shared" si="39"/>
        <v>0</v>
      </c>
      <c r="J226">
        <f t="shared" si="40"/>
        <v>0</v>
      </c>
      <c r="K226">
        <f t="shared" si="41"/>
        <v>0</v>
      </c>
      <c r="L226">
        <f t="shared" si="33"/>
        <v>111.60493786737902</v>
      </c>
      <c r="O226">
        <f t="shared" si="42"/>
        <v>112.2477101636207</v>
      </c>
      <c r="P226" s="12">
        <f t="shared" si="43"/>
        <v>-5.726373351444991E-3</v>
      </c>
    </row>
    <row r="227" spans="1:16" x14ac:dyDescent="0.2">
      <c r="A227" s="10" t="s">
        <v>125</v>
      </c>
      <c r="B227">
        <f>Prices_SPY_IVV!$D227</f>
        <v>-5.4466456479265162</v>
      </c>
      <c r="C227">
        <f>IFERROR(Prices_SPY_IVV!$G227,NA())</f>
        <v>0.23441190191910982</v>
      </c>
      <c r="D227">
        <f t="shared" si="34"/>
        <v>8.5376856388961642E-2</v>
      </c>
      <c r="E227">
        <f t="shared" si="35"/>
        <v>0</v>
      </c>
      <c r="F227">
        <f t="shared" si="36"/>
        <v>0</v>
      </c>
      <c r="G227">
        <f t="shared" si="37"/>
        <v>11.604937867379022</v>
      </c>
      <c r="H227" t="e">
        <f t="shared" si="38"/>
        <v>#N/A</v>
      </c>
      <c r="I227">
        <f t="shared" si="39"/>
        <v>0</v>
      </c>
      <c r="J227">
        <f t="shared" si="40"/>
        <v>0</v>
      </c>
      <c r="K227">
        <f t="shared" si="41"/>
        <v>0</v>
      </c>
      <c r="L227">
        <f t="shared" si="33"/>
        <v>111.60493786737902</v>
      </c>
      <c r="O227">
        <f t="shared" si="42"/>
        <v>112.2477101636207</v>
      </c>
      <c r="P227" s="12">
        <f t="shared" si="43"/>
        <v>-5.726373351444991E-3</v>
      </c>
    </row>
    <row r="228" spans="1:16" x14ac:dyDescent="0.2">
      <c r="A228" s="10" t="s">
        <v>126</v>
      </c>
      <c r="B228">
        <f>Prices_SPY_IVV!$D228</f>
        <v>-5.5943121154059554</v>
      </c>
      <c r="C228">
        <f>IFERROR(Prices_SPY_IVV!$G228,NA())</f>
        <v>-6.2995717756358968E-2</v>
      </c>
      <c r="D228">
        <f t="shared" si="34"/>
        <v>-0.14766646747943923</v>
      </c>
      <c r="E228">
        <f t="shared" si="35"/>
        <v>0</v>
      </c>
      <c r="F228">
        <f t="shared" si="36"/>
        <v>0</v>
      </c>
      <c r="G228">
        <f t="shared" si="37"/>
        <v>11.604937867379022</v>
      </c>
      <c r="H228" t="e">
        <f t="shared" si="38"/>
        <v>#N/A</v>
      </c>
      <c r="I228">
        <f t="shared" si="39"/>
        <v>0</v>
      </c>
      <c r="J228">
        <f t="shared" si="40"/>
        <v>0</v>
      </c>
      <c r="K228">
        <f t="shared" si="41"/>
        <v>0</v>
      </c>
      <c r="L228">
        <f t="shared" si="33"/>
        <v>111.60493786737902</v>
      </c>
      <c r="O228">
        <f t="shared" si="42"/>
        <v>112.2477101636207</v>
      </c>
      <c r="P228" s="12">
        <f t="shared" si="43"/>
        <v>-5.726373351444991E-3</v>
      </c>
    </row>
    <row r="229" spans="1:16" x14ac:dyDescent="0.2">
      <c r="A229" s="9">
        <v>45606</v>
      </c>
      <c r="B229">
        <f>Prices_SPY_IVV!$D229</f>
        <v>-5.5058144665000555</v>
      </c>
      <c r="C229">
        <f>IFERROR(Prices_SPY_IVV!$G229,NA())</f>
        <v>0.11589041884631257</v>
      </c>
      <c r="D229">
        <f t="shared" si="34"/>
        <v>8.849764890589995E-2</v>
      </c>
      <c r="E229">
        <f t="shared" si="35"/>
        <v>0</v>
      </c>
      <c r="F229">
        <f t="shared" si="36"/>
        <v>0</v>
      </c>
      <c r="G229">
        <f t="shared" si="37"/>
        <v>11.604937867379022</v>
      </c>
      <c r="H229" t="e">
        <f t="shared" si="38"/>
        <v>#N/A</v>
      </c>
      <c r="I229">
        <f t="shared" si="39"/>
        <v>0</v>
      </c>
      <c r="J229">
        <f t="shared" si="40"/>
        <v>0</v>
      </c>
      <c r="K229">
        <f t="shared" si="41"/>
        <v>0</v>
      </c>
      <c r="L229">
        <f t="shared" si="33"/>
        <v>111.60493786737902</v>
      </c>
      <c r="O229">
        <f t="shared" si="42"/>
        <v>112.2477101636207</v>
      </c>
      <c r="P229" s="12">
        <f t="shared" si="43"/>
        <v>-5.726373351444991E-3</v>
      </c>
    </row>
    <row r="230" spans="1:16" x14ac:dyDescent="0.2">
      <c r="A230" s="9">
        <v>45575</v>
      </c>
      <c r="B230">
        <f>Prices_SPY_IVV!$D230</f>
        <v>-5.4149161906358358</v>
      </c>
      <c r="C230">
        <f>IFERROR(Prices_SPY_IVV!$G230,NA())</f>
        <v>0.28869783243882224</v>
      </c>
      <c r="D230">
        <f t="shared" si="34"/>
        <v>9.0898275864219613E-2</v>
      </c>
      <c r="E230">
        <f t="shared" si="35"/>
        <v>0</v>
      </c>
      <c r="F230">
        <f t="shared" si="36"/>
        <v>0</v>
      </c>
      <c r="G230">
        <f t="shared" si="37"/>
        <v>11.604937867379022</v>
      </c>
      <c r="H230" t="e">
        <f t="shared" si="38"/>
        <v>#N/A</v>
      </c>
      <c r="I230">
        <f t="shared" si="39"/>
        <v>0</v>
      </c>
      <c r="J230">
        <f t="shared" si="40"/>
        <v>0</v>
      </c>
      <c r="K230">
        <f t="shared" si="41"/>
        <v>0</v>
      </c>
      <c r="L230">
        <f t="shared" si="33"/>
        <v>111.60493786737902</v>
      </c>
      <c r="O230">
        <f t="shared" si="42"/>
        <v>112.2477101636207</v>
      </c>
      <c r="P230" s="12">
        <f t="shared" si="43"/>
        <v>-5.726373351444991E-3</v>
      </c>
    </row>
    <row r="231" spans="1:16" x14ac:dyDescent="0.2">
      <c r="A231" s="9">
        <v>45545</v>
      </c>
      <c r="B231">
        <f>Prices_SPY_IVV!$D231</f>
        <v>-5.4309719410283606</v>
      </c>
      <c r="C231">
        <f>IFERROR(Prices_SPY_IVV!$G231,NA())</f>
        <v>0.24514942311482657</v>
      </c>
      <c r="D231">
        <f t="shared" si="34"/>
        <v>-1.6055750392524715E-2</v>
      </c>
      <c r="E231">
        <f t="shared" si="35"/>
        <v>0</v>
      </c>
      <c r="F231">
        <f t="shared" si="36"/>
        <v>0</v>
      </c>
      <c r="G231">
        <f t="shared" si="37"/>
        <v>11.604937867379022</v>
      </c>
      <c r="H231" t="e">
        <f t="shared" si="38"/>
        <v>#N/A</v>
      </c>
      <c r="I231">
        <f t="shared" si="39"/>
        <v>0</v>
      </c>
      <c r="J231">
        <f t="shared" si="40"/>
        <v>0</v>
      </c>
      <c r="K231">
        <f t="shared" si="41"/>
        <v>0</v>
      </c>
      <c r="L231">
        <f t="shared" si="33"/>
        <v>111.60493786737902</v>
      </c>
      <c r="O231">
        <f t="shared" si="42"/>
        <v>112.2477101636207</v>
      </c>
      <c r="P231" s="12">
        <f t="shared" si="43"/>
        <v>-5.726373351444991E-3</v>
      </c>
    </row>
    <row r="232" spans="1:16" x14ac:dyDescent="0.2">
      <c r="A232" s="9">
        <v>45514</v>
      </c>
      <c r="B232">
        <f>Prices_SPY_IVV!$D232</f>
        <v>-5.4677582311903734</v>
      </c>
      <c r="C232">
        <f>IFERROR(Prices_SPY_IVV!$G232,NA())</f>
        <v>0.17082323824606302</v>
      </c>
      <c r="D232">
        <f t="shared" si="34"/>
        <v>-3.6786290162012847E-2</v>
      </c>
      <c r="E232">
        <f t="shared" si="35"/>
        <v>0</v>
      </c>
      <c r="F232">
        <f t="shared" si="36"/>
        <v>0</v>
      </c>
      <c r="G232">
        <f t="shared" si="37"/>
        <v>11.604937867379022</v>
      </c>
      <c r="H232" t="e">
        <f t="shared" si="38"/>
        <v>#N/A</v>
      </c>
      <c r="I232">
        <f t="shared" si="39"/>
        <v>0</v>
      </c>
      <c r="J232">
        <f t="shared" si="40"/>
        <v>0</v>
      </c>
      <c r="K232">
        <f t="shared" si="41"/>
        <v>0</v>
      </c>
      <c r="L232">
        <f t="shared" si="33"/>
        <v>111.60493786737902</v>
      </c>
      <c r="O232">
        <f t="shared" si="42"/>
        <v>112.2477101636207</v>
      </c>
      <c r="P232" s="12">
        <f t="shared" si="43"/>
        <v>-5.726373351444991E-3</v>
      </c>
    </row>
    <row r="233" spans="1:16" x14ac:dyDescent="0.2">
      <c r="A233" s="9">
        <v>45483</v>
      </c>
      <c r="B233">
        <f>Prices_SPY_IVV!$D233</f>
        <v>-5.3956390060693593</v>
      </c>
      <c r="C233">
        <f>IFERROR(Prices_SPY_IVV!$G233,NA())</f>
        <v>0.31015544127544037</v>
      </c>
      <c r="D233">
        <f t="shared" si="34"/>
        <v>7.2119225121014097E-2</v>
      </c>
      <c r="E233">
        <f t="shared" si="35"/>
        <v>0</v>
      </c>
      <c r="F233">
        <f t="shared" si="36"/>
        <v>0</v>
      </c>
      <c r="G233">
        <f t="shared" si="37"/>
        <v>11.604937867379022</v>
      </c>
      <c r="H233" t="e">
        <f t="shared" si="38"/>
        <v>#N/A</v>
      </c>
      <c r="I233">
        <f t="shared" si="39"/>
        <v>0</v>
      </c>
      <c r="J233">
        <f t="shared" si="40"/>
        <v>0</v>
      </c>
      <c r="K233">
        <f t="shared" si="41"/>
        <v>0</v>
      </c>
      <c r="L233">
        <f t="shared" si="33"/>
        <v>111.60493786737902</v>
      </c>
      <c r="O233">
        <f t="shared" si="42"/>
        <v>112.2477101636207</v>
      </c>
      <c r="P233" s="12">
        <f t="shared" si="43"/>
        <v>-5.726373351444991E-3</v>
      </c>
    </row>
    <row r="234" spans="1:16" x14ac:dyDescent="0.2">
      <c r="A234" s="9">
        <v>45392</v>
      </c>
      <c r="B234">
        <f>Prices_SPY_IVV!$D234</f>
        <v>-5.4062739786431848</v>
      </c>
      <c r="C234">
        <f>IFERROR(Prices_SPY_IVV!$G234,NA())</f>
        <v>0.28990454237424146</v>
      </c>
      <c r="D234">
        <f t="shared" si="34"/>
        <v>-1.0634972573825507E-2</v>
      </c>
      <c r="E234">
        <f t="shared" si="35"/>
        <v>0</v>
      </c>
      <c r="F234">
        <f t="shared" si="36"/>
        <v>0</v>
      </c>
      <c r="G234">
        <f t="shared" si="37"/>
        <v>11.604937867379022</v>
      </c>
      <c r="H234" t="e">
        <f t="shared" si="38"/>
        <v>#N/A</v>
      </c>
      <c r="I234">
        <f t="shared" si="39"/>
        <v>0</v>
      </c>
      <c r="J234">
        <f t="shared" si="40"/>
        <v>0</v>
      </c>
      <c r="K234">
        <f t="shared" si="41"/>
        <v>0</v>
      </c>
      <c r="L234">
        <f t="shared" si="33"/>
        <v>111.60493786737902</v>
      </c>
      <c r="O234">
        <f t="shared" si="42"/>
        <v>112.2477101636207</v>
      </c>
      <c r="P234" s="12">
        <f t="shared" si="43"/>
        <v>-5.726373351444991E-3</v>
      </c>
    </row>
    <row r="235" spans="1:16" x14ac:dyDescent="0.2">
      <c r="A235" s="9">
        <v>45361</v>
      </c>
      <c r="B235">
        <f>Prices_SPY_IVV!$D235</f>
        <v>-5.3555202658654935</v>
      </c>
      <c r="C235">
        <f>IFERROR(Prices_SPY_IVV!$G235,NA())</f>
        <v>0.38542643833056561</v>
      </c>
      <c r="D235">
        <f t="shared" si="34"/>
        <v>5.0753712777691362E-2</v>
      </c>
      <c r="E235">
        <f t="shared" si="35"/>
        <v>0</v>
      </c>
      <c r="F235">
        <f t="shared" si="36"/>
        <v>0</v>
      </c>
      <c r="G235">
        <f t="shared" si="37"/>
        <v>11.604937867379022</v>
      </c>
      <c r="H235" t="e">
        <f t="shared" si="38"/>
        <v>#N/A</v>
      </c>
      <c r="I235">
        <f t="shared" si="39"/>
        <v>0</v>
      </c>
      <c r="J235">
        <f t="shared" si="40"/>
        <v>0</v>
      </c>
      <c r="K235">
        <f t="shared" si="41"/>
        <v>0</v>
      </c>
      <c r="L235">
        <f t="shared" si="33"/>
        <v>111.60493786737902</v>
      </c>
      <c r="O235">
        <f t="shared" si="42"/>
        <v>112.2477101636207</v>
      </c>
      <c r="P235" s="12">
        <f t="shared" si="43"/>
        <v>-5.726373351444991E-3</v>
      </c>
    </row>
    <row r="236" spans="1:16" x14ac:dyDescent="0.2">
      <c r="A236" s="9">
        <v>45332</v>
      </c>
      <c r="B236">
        <f>Prices_SPY_IVV!$D236</f>
        <v>-5.4119916069712417</v>
      </c>
      <c r="C236">
        <f>IFERROR(Prices_SPY_IVV!$G236,NA())</f>
        <v>0.27399886266018847</v>
      </c>
      <c r="D236">
        <f t="shared" si="34"/>
        <v>-5.6471341105748252E-2</v>
      </c>
      <c r="E236">
        <f t="shared" si="35"/>
        <v>0</v>
      </c>
      <c r="F236">
        <f t="shared" si="36"/>
        <v>0</v>
      </c>
      <c r="G236">
        <f t="shared" si="37"/>
        <v>11.604937867379022</v>
      </c>
      <c r="H236" t="e">
        <f t="shared" si="38"/>
        <v>#N/A</v>
      </c>
      <c r="I236">
        <f t="shared" si="39"/>
        <v>0</v>
      </c>
      <c r="J236">
        <f t="shared" si="40"/>
        <v>0</v>
      </c>
      <c r="K236">
        <f t="shared" si="41"/>
        <v>0</v>
      </c>
      <c r="L236">
        <f t="shared" si="33"/>
        <v>111.60493786737902</v>
      </c>
      <c r="O236">
        <f t="shared" si="42"/>
        <v>112.2477101636207</v>
      </c>
      <c r="P236" s="12">
        <f t="shared" si="43"/>
        <v>-5.726373351444991E-3</v>
      </c>
    </row>
    <row r="237" spans="1:16" x14ac:dyDescent="0.2">
      <c r="A237" s="9">
        <v>45301</v>
      </c>
      <c r="B237">
        <f>Prices_SPY_IVV!$D237</f>
        <v>-5.420626094627778</v>
      </c>
      <c r="C237">
        <f>IFERROR(Prices_SPY_IVV!$G237,NA())</f>
        <v>0.25060424022350986</v>
      </c>
      <c r="D237">
        <f t="shared" si="34"/>
        <v>-8.6344876565362938E-3</v>
      </c>
      <c r="E237">
        <f t="shared" si="35"/>
        <v>0</v>
      </c>
      <c r="F237">
        <f t="shared" si="36"/>
        <v>0</v>
      </c>
      <c r="G237">
        <f t="shared" si="37"/>
        <v>11.604937867379022</v>
      </c>
      <c r="H237" t="e">
        <f t="shared" si="38"/>
        <v>#N/A</v>
      </c>
      <c r="I237">
        <f t="shared" si="39"/>
        <v>0</v>
      </c>
      <c r="J237">
        <f t="shared" si="40"/>
        <v>0</v>
      </c>
      <c r="K237">
        <f t="shared" si="41"/>
        <v>0</v>
      </c>
      <c r="L237">
        <f t="shared" si="33"/>
        <v>111.60493786737902</v>
      </c>
      <c r="O237">
        <f t="shared" si="42"/>
        <v>112.2477101636207</v>
      </c>
      <c r="P237" s="12">
        <f t="shared" si="43"/>
        <v>-5.726373351444991E-3</v>
      </c>
    </row>
    <row r="238" spans="1:16" x14ac:dyDescent="0.2">
      <c r="A238" s="10" t="s">
        <v>127</v>
      </c>
      <c r="B238">
        <f>Prices_SPY_IVV!$D238</f>
        <v>-5.7629828001564647</v>
      </c>
      <c r="C238">
        <f>IFERROR(Prices_SPY_IVV!$G238,NA())</f>
        <v>-0.44687727941053113</v>
      </c>
      <c r="D238">
        <f t="shared" si="34"/>
        <v>-0.34235670552868669</v>
      </c>
      <c r="E238">
        <f t="shared" si="35"/>
        <v>0</v>
      </c>
      <c r="F238">
        <f t="shared" si="36"/>
        <v>0</v>
      </c>
      <c r="G238">
        <f t="shared" si="37"/>
        <v>11.604937867379022</v>
      </c>
      <c r="H238" t="e">
        <f t="shared" si="38"/>
        <v>#N/A</v>
      </c>
      <c r="I238">
        <f t="shared" si="39"/>
        <v>0</v>
      </c>
      <c r="J238">
        <f t="shared" si="40"/>
        <v>0</v>
      </c>
      <c r="K238">
        <f t="shared" si="41"/>
        <v>0</v>
      </c>
      <c r="L238">
        <f t="shared" si="33"/>
        <v>111.60493786737902</v>
      </c>
      <c r="O238">
        <f t="shared" si="42"/>
        <v>112.2477101636207</v>
      </c>
      <c r="P238" s="12">
        <f t="shared" si="43"/>
        <v>-5.726373351444991E-3</v>
      </c>
    </row>
    <row r="239" spans="1:16" x14ac:dyDescent="0.2">
      <c r="A239" s="10" t="s">
        <v>128</v>
      </c>
      <c r="B239">
        <f>Prices_SPY_IVV!$D239</f>
        <v>-5.2866560221374357</v>
      </c>
      <c r="C239">
        <f>IFERROR(Prices_SPY_IVV!$G239,NA())</f>
        <v>0.5004235747428678</v>
      </c>
      <c r="D239">
        <f t="shared" si="34"/>
        <v>0.47632677801902901</v>
      </c>
      <c r="E239">
        <f t="shared" si="35"/>
        <v>0</v>
      </c>
      <c r="F239">
        <f t="shared" si="36"/>
        <v>0</v>
      </c>
      <c r="G239">
        <f t="shared" si="37"/>
        <v>11.604937867379022</v>
      </c>
      <c r="H239" t="e">
        <f t="shared" si="38"/>
        <v>#N/A</v>
      </c>
      <c r="I239">
        <f t="shared" si="39"/>
        <v>0</v>
      </c>
      <c r="J239">
        <f t="shared" si="40"/>
        <v>0</v>
      </c>
      <c r="K239">
        <f t="shared" si="41"/>
        <v>0</v>
      </c>
      <c r="L239">
        <f t="shared" si="33"/>
        <v>111.60493786737902</v>
      </c>
      <c r="O239">
        <f t="shared" si="42"/>
        <v>112.2477101636207</v>
      </c>
      <c r="P239" s="12">
        <f t="shared" si="43"/>
        <v>-5.726373351444991E-3</v>
      </c>
    </row>
    <row r="240" spans="1:16" x14ac:dyDescent="0.2">
      <c r="A240" s="10" t="s">
        <v>129</v>
      </c>
      <c r="B240">
        <f>Prices_SPY_IVV!$D240</f>
        <v>-5.5028305127337944</v>
      </c>
      <c r="C240">
        <f>IFERROR(Prices_SPY_IVV!$G240,NA())</f>
        <v>8.1526607701685433E-2</v>
      </c>
      <c r="D240">
        <f t="shared" si="34"/>
        <v>-0.21617449059635874</v>
      </c>
      <c r="E240">
        <f t="shared" si="35"/>
        <v>0</v>
      </c>
      <c r="F240">
        <f t="shared" si="36"/>
        <v>0</v>
      </c>
      <c r="G240">
        <f t="shared" si="37"/>
        <v>11.604937867379022</v>
      </c>
      <c r="H240" t="e">
        <f t="shared" si="38"/>
        <v>#N/A</v>
      </c>
      <c r="I240">
        <f t="shared" si="39"/>
        <v>0</v>
      </c>
      <c r="J240">
        <f t="shared" si="40"/>
        <v>0</v>
      </c>
      <c r="K240">
        <f t="shared" si="41"/>
        <v>0</v>
      </c>
      <c r="L240">
        <f t="shared" si="33"/>
        <v>111.60493786737902</v>
      </c>
      <c r="O240">
        <f t="shared" si="42"/>
        <v>112.2477101636207</v>
      </c>
      <c r="P240" s="12">
        <f t="shared" si="43"/>
        <v>-5.726373351444991E-3</v>
      </c>
    </row>
    <row r="241" spans="1:16" x14ac:dyDescent="0.2">
      <c r="A241" s="10" t="s">
        <v>130</v>
      </c>
      <c r="B241">
        <f>Prices_SPY_IVV!$D241</f>
        <v>-5.2982848377713481</v>
      </c>
      <c r="C241">
        <f>IFERROR(Prices_SPY_IVV!$G241,NA())</f>
        <v>0.66994193586364037</v>
      </c>
      <c r="D241">
        <f t="shared" si="34"/>
        <v>0.20454567496244636</v>
      </c>
      <c r="E241">
        <f t="shared" si="35"/>
        <v>0</v>
      </c>
      <c r="F241">
        <f t="shared" si="36"/>
        <v>0</v>
      </c>
      <c r="G241">
        <f t="shared" si="37"/>
        <v>11.604937867379022</v>
      </c>
      <c r="H241" t="e">
        <f t="shared" si="38"/>
        <v>#N/A</v>
      </c>
      <c r="I241">
        <f t="shared" si="39"/>
        <v>0</v>
      </c>
      <c r="J241">
        <f t="shared" si="40"/>
        <v>0</v>
      </c>
      <c r="K241">
        <f t="shared" si="41"/>
        <v>0</v>
      </c>
      <c r="L241">
        <f t="shared" si="33"/>
        <v>111.60493786737902</v>
      </c>
      <c r="O241">
        <f t="shared" si="42"/>
        <v>112.2477101636207</v>
      </c>
      <c r="P241" s="12">
        <f t="shared" si="43"/>
        <v>-5.726373351444991E-3</v>
      </c>
    </row>
    <row r="242" spans="1:16" x14ac:dyDescent="0.2">
      <c r="A242" s="10" t="s">
        <v>131</v>
      </c>
      <c r="B242">
        <f>Prices_SPY_IVV!$D242</f>
        <v>-7.6495987043489322</v>
      </c>
      <c r="C242">
        <f>IFERROR(Prices_SPY_IVV!$G242,NA())</f>
        <v>-4.7409065344831047</v>
      </c>
      <c r="D242">
        <f t="shared" si="34"/>
        <v>-2.3513138665775841</v>
      </c>
      <c r="E242">
        <f t="shared" si="35"/>
        <v>1</v>
      </c>
      <c r="F242">
        <f t="shared" si="36"/>
        <v>0</v>
      </c>
      <c r="G242">
        <f t="shared" si="37"/>
        <v>11.604937867379022</v>
      </c>
      <c r="H242">
        <f t="shared" si="38"/>
        <v>-4.7409065344831047</v>
      </c>
      <c r="I242">
        <f t="shared" si="39"/>
        <v>1</v>
      </c>
      <c r="J242">
        <f t="shared" si="40"/>
        <v>0</v>
      </c>
      <c r="K242">
        <f t="shared" si="41"/>
        <v>1</v>
      </c>
      <c r="L242">
        <f t="shared" si="33"/>
        <v>111.60493786737902</v>
      </c>
      <c r="O242">
        <f t="shared" si="42"/>
        <v>112.2477101636207</v>
      </c>
      <c r="P242" s="12">
        <f t="shared" si="43"/>
        <v>-5.726373351444991E-3</v>
      </c>
    </row>
    <row r="243" spans="1:16" x14ac:dyDescent="0.2">
      <c r="A243" s="10" t="s">
        <v>132</v>
      </c>
      <c r="B243">
        <f>Prices_SPY_IVV!$D243</f>
        <v>-7.5996838973337617</v>
      </c>
      <c r="C243">
        <f>IFERROR(Prices_SPY_IVV!$G243,NA())</f>
        <v>-4.5635459901047257</v>
      </c>
      <c r="D243">
        <f t="shared" si="34"/>
        <v>4.9914807015170481E-2</v>
      </c>
      <c r="E243">
        <f t="shared" si="35"/>
        <v>0</v>
      </c>
      <c r="F243">
        <f t="shared" si="36"/>
        <v>4.9914807015170481E-2</v>
      </c>
      <c r="G243">
        <f t="shared" si="37"/>
        <v>11.654852674394192</v>
      </c>
      <c r="H243" t="e">
        <f t="shared" si="38"/>
        <v>#N/A</v>
      </c>
      <c r="I243">
        <f t="shared" si="39"/>
        <v>0</v>
      </c>
      <c r="J243">
        <f t="shared" si="40"/>
        <v>1</v>
      </c>
      <c r="K243">
        <f t="shared" si="41"/>
        <v>0</v>
      </c>
      <c r="L243">
        <f t="shared" si="33"/>
        <v>111.65485267439419</v>
      </c>
      <c r="O243">
        <f t="shared" si="42"/>
        <v>112.2477101636207</v>
      </c>
      <c r="P243" s="12">
        <f t="shared" si="43"/>
        <v>-5.2816889392426347E-3</v>
      </c>
    </row>
    <row r="244" spans="1:16" x14ac:dyDescent="0.2">
      <c r="A244" s="10" t="s">
        <v>133</v>
      </c>
      <c r="B244">
        <f>Prices_SPY_IVV!$D244</f>
        <v>-7.4202440511336363</v>
      </c>
      <c r="C244">
        <f>IFERROR(Prices_SPY_IVV!$G244,NA())</f>
        <v>-3.5988652243728043</v>
      </c>
      <c r="D244">
        <f t="shared" si="34"/>
        <v>0.17943984620012543</v>
      </c>
      <c r="E244">
        <f t="shared" si="35"/>
        <v>1</v>
      </c>
      <c r="F244">
        <f t="shared" si="36"/>
        <v>0</v>
      </c>
      <c r="G244">
        <f t="shared" si="37"/>
        <v>11.654852674394192</v>
      </c>
      <c r="H244">
        <f t="shared" si="38"/>
        <v>-3.5988652243728043</v>
      </c>
      <c r="I244">
        <f t="shared" si="39"/>
        <v>1</v>
      </c>
      <c r="J244">
        <f t="shared" si="40"/>
        <v>0</v>
      </c>
      <c r="K244">
        <f t="shared" si="41"/>
        <v>1</v>
      </c>
      <c r="L244">
        <f t="shared" si="33"/>
        <v>111.65485267439419</v>
      </c>
      <c r="O244">
        <f t="shared" si="42"/>
        <v>112.2477101636207</v>
      </c>
      <c r="P244" s="12">
        <f t="shared" si="43"/>
        <v>-5.2816889392426347E-3</v>
      </c>
    </row>
    <row r="245" spans="1:16" x14ac:dyDescent="0.2">
      <c r="A245" s="10" t="s">
        <v>134</v>
      </c>
      <c r="B245">
        <f>Prices_SPY_IVV!$D245</f>
        <v>-5.8973684633600669</v>
      </c>
      <c r="C245">
        <f>IFERROR(Prices_SPY_IVV!$G245,NA())</f>
        <v>-0.35949627069890927</v>
      </c>
      <c r="D245">
        <f t="shared" si="34"/>
        <v>1.5228755877735694</v>
      </c>
      <c r="E245">
        <f t="shared" si="35"/>
        <v>0</v>
      </c>
      <c r="F245">
        <f t="shared" si="36"/>
        <v>1.5228755877735694</v>
      </c>
      <c r="G245">
        <f t="shared" si="37"/>
        <v>13.177728262167761</v>
      </c>
      <c r="H245" t="e">
        <f t="shared" si="38"/>
        <v>#N/A</v>
      </c>
      <c r="I245">
        <f t="shared" si="39"/>
        <v>0</v>
      </c>
      <c r="J245">
        <f t="shared" si="40"/>
        <v>1</v>
      </c>
      <c r="K245">
        <f t="shared" si="41"/>
        <v>0</v>
      </c>
      <c r="L245">
        <f t="shared" si="33"/>
        <v>113.17772826216776</v>
      </c>
      <c r="O245">
        <f t="shared" si="42"/>
        <v>113.17772826216776</v>
      </c>
      <c r="P245" s="12">
        <f t="shared" si="43"/>
        <v>0</v>
      </c>
    </row>
    <row r="246" spans="1:16" x14ac:dyDescent="0.2">
      <c r="A246" s="10" t="s">
        <v>135</v>
      </c>
      <c r="B246">
        <f>Prices_SPY_IVV!$D246</f>
        <v>-5.7398982047330946</v>
      </c>
      <c r="C246">
        <f>IFERROR(Prices_SPY_IVV!$G246,NA())</f>
        <v>-3.0258660155106015E-2</v>
      </c>
      <c r="D246">
        <f t="shared" si="34"/>
        <v>0.15747025862697228</v>
      </c>
      <c r="E246">
        <f t="shared" si="35"/>
        <v>0</v>
      </c>
      <c r="F246">
        <f t="shared" si="36"/>
        <v>0</v>
      </c>
      <c r="G246">
        <f t="shared" si="37"/>
        <v>13.177728262167761</v>
      </c>
      <c r="H246" t="e">
        <f t="shared" si="38"/>
        <v>#N/A</v>
      </c>
      <c r="I246">
        <f t="shared" si="39"/>
        <v>0</v>
      </c>
      <c r="J246">
        <f t="shared" si="40"/>
        <v>0</v>
      </c>
      <c r="K246">
        <f t="shared" si="41"/>
        <v>0</v>
      </c>
      <c r="L246">
        <f t="shared" si="33"/>
        <v>113.17772826216776</v>
      </c>
      <c r="O246">
        <f t="shared" si="42"/>
        <v>113.17772826216776</v>
      </c>
      <c r="P246" s="12">
        <f t="shared" si="43"/>
        <v>0</v>
      </c>
    </row>
    <row r="247" spans="1:16" x14ac:dyDescent="0.2">
      <c r="A247" s="10" t="s">
        <v>136</v>
      </c>
      <c r="B247">
        <f>Prices_SPY_IVV!$D247</f>
        <v>-5.7699317519520719</v>
      </c>
      <c r="C247">
        <f>IFERROR(Prices_SPY_IVV!$G247,NA())</f>
        <v>-0.10398273369969289</v>
      </c>
      <c r="D247">
        <f t="shared" si="34"/>
        <v>-3.0033547218977219E-2</v>
      </c>
      <c r="E247">
        <f t="shared" si="35"/>
        <v>0</v>
      </c>
      <c r="F247">
        <f t="shared" si="36"/>
        <v>0</v>
      </c>
      <c r="G247">
        <f t="shared" si="37"/>
        <v>13.177728262167761</v>
      </c>
      <c r="H247" t="e">
        <f t="shared" si="38"/>
        <v>#N/A</v>
      </c>
      <c r="I247">
        <f t="shared" si="39"/>
        <v>0</v>
      </c>
      <c r="J247">
        <f t="shared" si="40"/>
        <v>0</v>
      </c>
      <c r="K247">
        <f t="shared" si="41"/>
        <v>0</v>
      </c>
      <c r="L247">
        <f t="shared" si="33"/>
        <v>113.17772826216776</v>
      </c>
      <c r="O247">
        <f t="shared" si="42"/>
        <v>113.17772826216776</v>
      </c>
      <c r="P247" s="12">
        <f t="shared" si="43"/>
        <v>0</v>
      </c>
    </row>
    <row r="248" spans="1:16" x14ac:dyDescent="0.2">
      <c r="A248" s="10" t="s">
        <v>137</v>
      </c>
      <c r="B248">
        <f>Prices_SPY_IVV!$D248</f>
        <v>-5.7886849798123876</v>
      </c>
      <c r="C248">
        <f>IFERROR(Prices_SPY_IVV!$G248,NA())</f>
        <v>-0.15188430844689058</v>
      </c>
      <c r="D248">
        <f t="shared" si="34"/>
        <v>-1.8753227860315747E-2</v>
      </c>
      <c r="E248">
        <f t="shared" si="35"/>
        <v>0</v>
      </c>
      <c r="F248">
        <f t="shared" si="36"/>
        <v>0</v>
      </c>
      <c r="G248">
        <f t="shared" si="37"/>
        <v>13.177728262167761</v>
      </c>
      <c r="H248" t="e">
        <f t="shared" si="38"/>
        <v>#N/A</v>
      </c>
      <c r="I248">
        <f t="shared" si="39"/>
        <v>0</v>
      </c>
      <c r="J248">
        <f t="shared" si="40"/>
        <v>0</v>
      </c>
      <c r="K248">
        <f t="shared" si="41"/>
        <v>0</v>
      </c>
      <c r="L248">
        <f t="shared" si="33"/>
        <v>113.17772826216776</v>
      </c>
      <c r="O248">
        <f t="shared" si="42"/>
        <v>113.17772826216776</v>
      </c>
      <c r="P248" s="12">
        <f t="shared" si="43"/>
        <v>0</v>
      </c>
    </row>
    <row r="249" spans="1:16" x14ac:dyDescent="0.2">
      <c r="A249" s="10" t="s">
        <v>138</v>
      </c>
      <c r="B249">
        <f>Prices_SPY_IVV!$D249</f>
        <v>-5.6731041902349943</v>
      </c>
      <c r="C249">
        <f>IFERROR(Prices_SPY_IVV!$G249,NA())</f>
        <v>8.843131760443744E-2</v>
      </c>
      <c r="D249">
        <f t="shared" si="34"/>
        <v>0.11558078957739326</v>
      </c>
      <c r="E249">
        <f t="shared" si="35"/>
        <v>0</v>
      </c>
      <c r="F249">
        <f t="shared" si="36"/>
        <v>0</v>
      </c>
      <c r="G249">
        <f t="shared" si="37"/>
        <v>13.177728262167761</v>
      </c>
      <c r="H249" t="e">
        <f t="shared" si="38"/>
        <v>#N/A</v>
      </c>
      <c r="I249">
        <f t="shared" si="39"/>
        <v>0</v>
      </c>
      <c r="J249">
        <f t="shared" si="40"/>
        <v>0</v>
      </c>
      <c r="K249">
        <f t="shared" si="41"/>
        <v>0</v>
      </c>
      <c r="L249">
        <f t="shared" si="33"/>
        <v>113.17772826216776</v>
      </c>
      <c r="O249">
        <f t="shared" si="42"/>
        <v>113.17772826216776</v>
      </c>
      <c r="P249" s="12">
        <f t="shared" si="43"/>
        <v>0</v>
      </c>
    </row>
    <row r="250" spans="1:16" x14ac:dyDescent="0.2">
      <c r="A250" s="9">
        <v>45635</v>
      </c>
      <c r="B250">
        <f>Prices_SPY_IVV!$D250</f>
        <v>-5.6960056008914535</v>
      </c>
      <c r="C250">
        <f>IFERROR(Prices_SPY_IVV!$G250,NA())</f>
        <v>3.113803365410282E-2</v>
      </c>
      <c r="D250">
        <f t="shared" si="34"/>
        <v>-2.290141065645912E-2</v>
      </c>
      <c r="E250">
        <f t="shared" si="35"/>
        <v>0</v>
      </c>
      <c r="F250">
        <f t="shared" si="36"/>
        <v>0</v>
      </c>
      <c r="G250">
        <f t="shared" si="37"/>
        <v>13.177728262167761</v>
      </c>
      <c r="H250" t="e">
        <f t="shared" si="38"/>
        <v>#N/A</v>
      </c>
      <c r="I250">
        <f t="shared" si="39"/>
        <v>0</v>
      </c>
      <c r="J250">
        <f t="shared" si="40"/>
        <v>0</v>
      </c>
      <c r="K250">
        <f t="shared" si="41"/>
        <v>0</v>
      </c>
      <c r="L250">
        <f t="shared" si="33"/>
        <v>113.17772826216776</v>
      </c>
      <c r="O250">
        <f t="shared" si="42"/>
        <v>113.17772826216776</v>
      </c>
      <c r="P250" s="12">
        <f t="shared" si="43"/>
        <v>0</v>
      </c>
    </row>
    <row r="251" spans="1:16" x14ac:dyDescent="0.2">
      <c r="A251" s="9">
        <v>45605</v>
      </c>
      <c r="B251">
        <f>Prices_SPY_IVV!$D251</f>
        <v>-5.6179829128008123</v>
      </c>
      <c r="C251">
        <f>IFERROR(Prices_SPY_IVV!$G251,NA())</f>
        <v>0.18679417009051485</v>
      </c>
      <c r="D251">
        <f t="shared" si="34"/>
        <v>7.8022688090641168E-2</v>
      </c>
      <c r="E251">
        <f t="shared" si="35"/>
        <v>0</v>
      </c>
      <c r="F251">
        <f t="shared" si="36"/>
        <v>0</v>
      </c>
      <c r="G251">
        <f t="shared" si="37"/>
        <v>13.177728262167761</v>
      </c>
      <c r="H251" t="e">
        <f t="shared" si="38"/>
        <v>#N/A</v>
      </c>
      <c r="I251">
        <f t="shared" si="39"/>
        <v>0</v>
      </c>
      <c r="J251">
        <f t="shared" si="40"/>
        <v>0</v>
      </c>
      <c r="K251">
        <f t="shared" si="41"/>
        <v>0</v>
      </c>
      <c r="L251">
        <f t="shared" si="33"/>
        <v>113.17772826216776</v>
      </c>
      <c r="O251">
        <f t="shared" si="42"/>
        <v>113.17772826216776</v>
      </c>
      <c r="P251" s="12">
        <f t="shared" si="43"/>
        <v>0</v>
      </c>
    </row>
    <row r="252" spans="1:16" x14ac:dyDescent="0.2">
      <c r="A252" s="9">
        <v>45574</v>
      </c>
      <c r="B252">
        <f>Prices_SPY_IVV!$D252</f>
        <v>-5.2626577021777621</v>
      </c>
      <c r="C252">
        <f>IFERROR(Prices_SPY_IVV!$G252,NA())</f>
        <v>0.92345583896780736</v>
      </c>
      <c r="D252">
        <f t="shared" si="34"/>
        <v>0.35532521062305022</v>
      </c>
      <c r="E252">
        <f t="shared" si="35"/>
        <v>0</v>
      </c>
      <c r="F252">
        <f t="shared" si="36"/>
        <v>0</v>
      </c>
      <c r="G252">
        <f t="shared" si="37"/>
        <v>13.177728262167761</v>
      </c>
      <c r="H252" t="e">
        <f t="shared" si="38"/>
        <v>#N/A</v>
      </c>
      <c r="I252">
        <f t="shared" si="39"/>
        <v>0</v>
      </c>
      <c r="J252">
        <f t="shared" si="40"/>
        <v>0</v>
      </c>
      <c r="K252">
        <f t="shared" si="41"/>
        <v>0</v>
      </c>
      <c r="L252">
        <f t="shared" si="33"/>
        <v>113.17772826216776</v>
      </c>
      <c r="O252">
        <f t="shared" si="42"/>
        <v>113.17772826216776</v>
      </c>
      <c r="P252" s="12">
        <f t="shared" si="43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6A9B-41F3-1E49-B21B-A2696B4C7251}">
  <dimension ref="A1:P260"/>
  <sheetViews>
    <sheetView workbookViewId="0">
      <selection activeCell="M22" sqref="M22"/>
    </sheetView>
  </sheetViews>
  <sheetFormatPr baseColWidth="10" defaultRowHeight="16" x14ac:dyDescent="0.2"/>
  <cols>
    <col min="12" max="12" width="13.5" customWidth="1"/>
    <col min="13" max="13" width="17.83203125" customWidth="1"/>
    <col min="15" max="15" width="13.5" customWidth="1"/>
    <col min="16" max="16" width="15.1640625" style="12" customWidth="1"/>
  </cols>
  <sheetData>
    <row r="1" spans="1:16" x14ac:dyDescent="0.2">
      <c r="A1" t="s">
        <v>0</v>
      </c>
      <c r="B1" t="s">
        <v>2368</v>
      </c>
      <c r="C1" t="s">
        <v>2371</v>
      </c>
      <c r="D1" t="s">
        <v>2390</v>
      </c>
      <c r="E1" t="s">
        <v>2391</v>
      </c>
      <c r="F1" t="s">
        <v>2392</v>
      </c>
      <c r="G1" t="s">
        <v>2393</v>
      </c>
      <c r="H1" t="s">
        <v>2394</v>
      </c>
      <c r="I1" t="s">
        <v>2395</v>
      </c>
      <c r="J1" t="s">
        <v>2396</v>
      </c>
      <c r="K1" t="s">
        <v>2397</v>
      </c>
      <c r="L1" t="s">
        <v>2413</v>
      </c>
      <c r="O1" t="s">
        <v>2414</v>
      </c>
      <c r="P1" s="12" t="s">
        <v>2415</v>
      </c>
    </row>
    <row r="2" spans="1:16" x14ac:dyDescent="0.2">
      <c r="A2" s="7">
        <f>Prices_SPY_EEM!$A2</f>
        <v>45939</v>
      </c>
      <c r="B2">
        <f>Prices_SPY_EEM!$D2</f>
        <v>2.398674346634877</v>
      </c>
      <c r="C2" t="e">
        <f>IFERROR(Prices_SPY_EEM!$G2,NA())</f>
        <v>#N/A</v>
      </c>
      <c r="E2">
        <v>0</v>
      </c>
      <c r="F2">
        <v>0</v>
      </c>
      <c r="G2">
        <f>F2</f>
        <v>0</v>
      </c>
      <c r="H2" t="e">
        <f>IF(E2=0,NA(),C2)</f>
        <v>#N/A</v>
      </c>
      <c r="I2">
        <v>0</v>
      </c>
      <c r="J2">
        <v>0</v>
      </c>
      <c r="K2">
        <v>0</v>
      </c>
      <c r="L2">
        <f>100+G2</f>
        <v>100</v>
      </c>
      <c r="M2" t="s">
        <v>2398</v>
      </c>
      <c r="N2">
        <f>COUNTA(A:A)-1</f>
        <v>251</v>
      </c>
      <c r="O2">
        <f>L2</f>
        <v>100</v>
      </c>
      <c r="P2" s="12">
        <v>0</v>
      </c>
    </row>
    <row r="3" spans="1:16" x14ac:dyDescent="0.2">
      <c r="A3" s="7">
        <f>Prices_SPY_EEM!$A3</f>
        <v>45909</v>
      </c>
      <c r="B3">
        <f>Prices_SPY_EEM!$D3</f>
        <v>2.1701633064999015</v>
      </c>
      <c r="C3" t="e">
        <f>IFERROR(Prices_SPY_EEM!$G3,NA())</f>
        <v>#N/A</v>
      </c>
      <c r="D3">
        <f>B3-B2</f>
        <v>-0.22851104013497547</v>
      </c>
      <c r="E3">
        <f>IF(E2=0,IF(ABS(IFERROR(C3,0))&gt;=2,-SIGN(IFERROR(C3,0)),0),IF(OR(ABS(IFERROR(C3,0))&lt;=0.5,ABS(IFERROR(C3,0))&gt;=3),0,E2))</f>
        <v>0</v>
      </c>
      <c r="F3">
        <f>E2*D3</f>
        <v>0</v>
      </c>
      <c r="G3">
        <f>G2+F3</f>
        <v>0</v>
      </c>
      <c r="H3" t="e">
        <f>IF(E3=0,NA(),IF(E2=0,C3,H2))</f>
        <v>#N/A</v>
      </c>
      <c r="I3">
        <f>IF(AND(E2=0,E3&lt;&gt;0),1,0)</f>
        <v>0</v>
      </c>
      <c r="J3">
        <f>IF(AND(E2&lt;&gt;0,E3=0),1,0)</f>
        <v>0</v>
      </c>
      <c r="K3">
        <f>IF(E3=0,0,K2+I3)</f>
        <v>0</v>
      </c>
      <c r="L3">
        <f t="shared" ref="L3:L66" si="0">100+G3</f>
        <v>100</v>
      </c>
      <c r="M3" t="s">
        <v>2399</v>
      </c>
      <c r="N3" cm="1">
        <f t="array" ref="N3">COUNTIF(E3:INDEX(E:E,LOOKUP(2,1/(A:A&lt;&gt;""),ROW(A:A))),"&lt;&gt;0")/ROWS(E3:INDEX(E:E,LOOKUP(2,1/(A:A&lt;&gt;""),ROW(A:A))))</f>
        <v>0.16400000000000001</v>
      </c>
      <c r="O3">
        <f>MAX(O2,L3)</f>
        <v>100</v>
      </c>
      <c r="P3" s="12">
        <f>L3/O3-1</f>
        <v>0</v>
      </c>
    </row>
    <row r="4" spans="1:16" x14ac:dyDescent="0.2">
      <c r="A4" s="7">
        <f>Prices_SPY_EEM!$A4</f>
        <v>45878</v>
      </c>
      <c r="B4">
        <f>Prices_SPY_EEM!$D4</f>
        <v>1.9870959872432792</v>
      </c>
      <c r="C4" t="e">
        <f>IFERROR(Prices_SPY_EEM!$G4,NA())</f>
        <v>#N/A</v>
      </c>
      <c r="D4">
        <f t="shared" ref="D4:D67" si="1">B4-B3</f>
        <v>-0.18306731925662234</v>
      </c>
      <c r="E4">
        <f t="shared" ref="E4:E67" si="2">IF(E3=0,IF(ABS(IFERROR(C4,0))&gt;=2,-SIGN(IFERROR(C4,0)),0),IF(OR(ABS(IFERROR(C4,0))&lt;=0.5,ABS(IFERROR(C4,0))&gt;=3),0,E3))</f>
        <v>0</v>
      </c>
      <c r="F4">
        <f t="shared" ref="F4:F67" si="3">E3*D4</f>
        <v>0</v>
      </c>
      <c r="G4">
        <f t="shared" ref="G4:G67" si="4">G3+F4</f>
        <v>0</v>
      </c>
      <c r="H4" t="e">
        <f t="shared" ref="H4:H67" si="5">IF(E4=0,NA(),IF(E3=0,C4,H3))</f>
        <v>#N/A</v>
      </c>
      <c r="I4">
        <f t="shared" ref="I4:I67" si="6">IF(AND(E3=0,E4&lt;&gt;0),1,0)</f>
        <v>0</v>
      </c>
      <c r="J4">
        <f t="shared" ref="J4:J67" si="7">IF(AND(E3&lt;&gt;0,E4=0),1,0)</f>
        <v>0</v>
      </c>
      <c r="K4">
        <f t="shared" ref="K4:K67" si="8">IF(E4=0,0,K3+I4)</f>
        <v>0</v>
      </c>
      <c r="L4">
        <f t="shared" si="0"/>
        <v>100</v>
      </c>
      <c r="M4" t="s">
        <v>2400</v>
      </c>
      <c r="N4">
        <f>SUM(I:I)</f>
        <v>4</v>
      </c>
      <c r="O4">
        <f t="shared" ref="O4:O67" si="9">MAX(O3,L4)</f>
        <v>100</v>
      </c>
      <c r="P4" s="12">
        <f t="shared" ref="P4:P67" si="10">L4/O4-1</f>
        <v>0</v>
      </c>
    </row>
    <row r="5" spans="1:16" x14ac:dyDescent="0.2">
      <c r="A5" s="7">
        <f>Prices_SPY_EEM!$A5</f>
        <v>45786</v>
      </c>
      <c r="B5">
        <f>Prices_SPY_EEM!$D5</f>
        <v>1.6298446288312647</v>
      </c>
      <c r="C5" t="e">
        <f>IFERROR(Prices_SPY_EEM!$G5,NA())</f>
        <v>#N/A</v>
      </c>
      <c r="D5">
        <f t="shared" si="1"/>
        <v>-0.3572513584120145</v>
      </c>
      <c r="E5">
        <f t="shared" si="2"/>
        <v>0</v>
      </c>
      <c r="F5">
        <f t="shared" si="3"/>
        <v>0</v>
      </c>
      <c r="G5">
        <f t="shared" si="4"/>
        <v>0</v>
      </c>
      <c r="H5" t="e">
        <f t="shared" si="5"/>
        <v>#N/A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0"/>
        <v>100</v>
      </c>
      <c r="M5" t="s">
        <v>2401</v>
      </c>
      <c r="N5">
        <f>SUM(J:J)</f>
        <v>4</v>
      </c>
      <c r="O5">
        <f t="shared" si="9"/>
        <v>100</v>
      </c>
      <c r="P5" s="12">
        <f t="shared" si="10"/>
        <v>0</v>
      </c>
    </row>
    <row r="6" spans="1:16" x14ac:dyDescent="0.2">
      <c r="A6" s="7">
        <f>Prices_SPY_EEM!$A6</f>
        <v>45756</v>
      </c>
      <c r="B6">
        <f>Prices_SPY_EEM!$D6</f>
        <v>0.90835566896623021</v>
      </c>
      <c r="C6" t="e">
        <f>IFERROR(Prices_SPY_EEM!$G6,NA())</f>
        <v>#N/A</v>
      </c>
      <c r="D6">
        <f t="shared" si="1"/>
        <v>-0.72148895986503447</v>
      </c>
      <c r="E6">
        <f t="shared" si="2"/>
        <v>0</v>
      </c>
      <c r="F6">
        <f t="shared" si="3"/>
        <v>0</v>
      </c>
      <c r="G6">
        <f t="shared" si="4"/>
        <v>0</v>
      </c>
      <c r="H6" t="e">
        <f t="shared" si="5"/>
        <v>#N/A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0"/>
        <v>100</v>
      </c>
      <c r="M6" t="s">
        <v>2402</v>
      </c>
      <c r="N6">
        <f>MAX(K:K)</f>
        <v>1</v>
      </c>
      <c r="O6">
        <f t="shared" si="9"/>
        <v>100</v>
      </c>
      <c r="P6" s="12">
        <f t="shared" si="10"/>
        <v>0</v>
      </c>
    </row>
    <row r="7" spans="1:16" x14ac:dyDescent="0.2">
      <c r="A7" s="7">
        <f>Prices_SPY_EEM!$A7</f>
        <v>45725</v>
      </c>
      <c r="B7">
        <f>Prices_SPY_EEM!$D7</f>
        <v>1.4160208838991366</v>
      </c>
      <c r="C7" t="e">
        <f>IFERROR(Prices_SPY_EEM!$G7,NA())</f>
        <v>#N/A</v>
      </c>
      <c r="D7">
        <f t="shared" si="1"/>
        <v>0.50766521493290639</v>
      </c>
      <c r="E7">
        <f t="shared" si="2"/>
        <v>0</v>
      </c>
      <c r="F7">
        <f t="shared" si="3"/>
        <v>0</v>
      </c>
      <c r="G7">
        <f t="shared" si="4"/>
        <v>0</v>
      </c>
      <c r="H7" t="e">
        <f t="shared" si="5"/>
        <v>#N/A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0"/>
        <v>100</v>
      </c>
      <c r="M7" t="s">
        <v>2403</v>
      </c>
      <c r="N7">
        <f>SUM(I:I)-SUM(J:J)</f>
        <v>0</v>
      </c>
      <c r="O7">
        <f t="shared" si="9"/>
        <v>100</v>
      </c>
      <c r="P7" s="12">
        <f t="shared" si="10"/>
        <v>0</v>
      </c>
    </row>
    <row r="8" spans="1:16" x14ac:dyDescent="0.2">
      <c r="A8" s="7">
        <f>Prices_SPY_EEM!$A8</f>
        <v>45697</v>
      </c>
      <c r="B8">
        <f>Prices_SPY_EEM!$D8</f>
        <v>1.4502584853521512</v>
      </c>
      <c r="C8" t="e">
        <f>IFERROR(Prices_SPY_EEM!$G8,NA())</f>
        <v>#N/A</v>
      </c>
      <c r="D8">
        <f t="shared" si="1"/>
        <v>3.4237601453014577E-2</v>
      </c>
      <c r="E8">
        <f t="shared" si="2"/>
        <v>0</v>
      </c>
      <c r="F8">
        <f t="shared" si="3"/>
        <v>0</v>
      </c>
      <c r="G8">
        <f t="shared" si="4"/>
        <v>0</v>
      </c>
      <c r="H8" t="e">
        <f t="shared" si="5"/>
        <v>#N/A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0"/>
        <v>100</v>
      </c>
      <c r="M8" t="s">
        <v>2407</v>
      </c>
      <c r="N8" cm="1">
        <f t="array" ref="N8">LOOKUP(2,1/(G:G&lt;&gt;""),G:G)</f>
        <v>10.284907323718961</v>
      </c>
      <c r="O8">
        <f t="shared" si="9"/>
        <v>100</v>
      </c>
      <c r="P8" s="12">
        <f t="shared" si="10"/>
        <v>0</v>
      </c>
    </row>
    <row r="9" spans="1:16" x14ac:dyDescent="0.2">
      <c r="A9" s="7" t="str">
        <f>Prices_SPY_EEM!$A9</f>
        <v>08/29/2025</v>
      </c>
      <c r="B9">
        <f>Prices_SPY_EEM!$D9</f>
        <v>1.1813663427165935</v>
      </c>
      <c r="C9" t="e">
        <f>IFERROR(Prices_SPY_EEM!$G9,NA())</f>
        <v>#N/A</v>
      </c>
      <c r="D9">
        <f t="shared" si="1"/>
        <v>-0.26889214263555772</v>
      </c>
      <c r="E9">
        <f t="shared" si="2"/>
        <v>0</v>
      </c>
      <c r="F9">
        <f t="shared" si="3"/>
        <v>0</v>
      </c>
      <c r="G9">
        <f t="shared" si="4"/>
        <v>0</v>
      </c>
      <c r="H9" t="e">
        <f t="shared" si="5"/>
        <v>#N/A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0"/>
        <v>100</v>
      </c>
      <c r="M9" t="s">
        <v>2405</v>
      </c>
      <c r="N9" cm="1">
        <f t="array" ref="N9">SUMPRODUCT((I:I=1)*IFERROR(ABS(H:H),0))/SUM(I:I)</f>
        <v>2.3250099471188399</v>
      </c>
      <c r="O9">
        <f t="shared" si="9"/>
        <v>100</v>
      </c>
      <c r="P9" s="12">
        <f t="shared" si="10"/>
        <v>0</v>
      </c>
    </row>
    <row r="10" spans="1:16" x14ac:dyDescent="0.2">
      <c r="A10" s="7" t="str">
        <f>Prices_SPY_EEM!$A10</f>
        <v>08/28/2025</v>
      </c>
      <c r="B10">
        <f>Prices_SPY_EEM!$D10</f>
        <v>1.1712800263986836</v>
      </c>
      <c r="C10" t="e">
        <f>IFERROR(Prices_SPY_EEM!$G10,NA())</f>
        <v>#N/A</v>
      </c>
      <c r="D10">
        <f t="shared" si="1"/>
        <v>-1.0086316317909905E-2</v>
      </c>
      <c r="E10">
        <f t="shared" si="2"/>
        <v>0</v>
      </c>
      <c r="F10">
        <f t="shared" si="3"/>
        <v>0</v>
      </c>
      <c r="G10">
        <f t="shared" si="4"/>
        <v>0</v>
      </c>
      <c r="H10" t="e">
        <f t="shared" si="5"/>
        <v>#N/A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0"/>
        <v>100</v>
      </c>
      <c r="M10" t="s">
        <v>2408</v>
      </c>
      <c r="N10" cm="1">
        <f t="array" ref="N10">COUNTIF(F3:INDEX(F:F,LOOKUP(2,1/(A:A&lt;&gt;""),ROW(A:A))),"&lt;&gt;0")/ROWS(F3:INDEX(F:F,LOOKUP(2,1/(A:A&lt;&gt;""),ROW(A:A))))</f>
        <v>0.16400000000000001</v>
      </c>
      <c r="O10">
        <f t="shared" si="9"/>
        <v>100</v>
      </c>
      <c r="P10" s="12">
        <f t="shared" si="10"/>
        <v>0</v>
      </c>
    </row>
    <row r="11" spans="1:16" x14ac:dyDescent="0.2">
      <c r="A11" s="7" t="str">
        <f>Prices_SPY_EEM!$A11</f>
        <v>08/27/2025</v>
      </c>
      <c r="B11">
        <f>Prices_SPY_EEM!$D11</f>
        <v>1.1292639190002305</v>
      </c>
      <c r="C11" t="e">
        <f>IFERROR(Prices_SPY_EEM!$G11,NA())</f>
        <v>#N/A</v>
      </c>
      <c r="D11">
        <f t="shared" si="1"/>
        <v>-4.2016107398453073E-2</v>
      </c>
      <c r="E11">
        <f t="shared" si="2"/>
        <v>0</v>
      </c>
      <c r="F11">
        <f t="shared" si="3"/>
        <v>0</v>
      </c>
      <c r="G11">
        <f t="shared" si="4"/>
        <v>0</v>
      </c>
      <c r="H11" t="e">
        <f t="shared" si="5"/>
        <v>#N/A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0"/>
        <v>100</v>
      </c>
      <c r="O11">
        <f t="shared" si="9"/>
        <v>100</v>
      </c>
      <c r="P11" s="12">
        <f t="shared" si="10"/>
        <v>0</v>
      </c>
    </row>
    <row r="12" spans="1:16" x14ac:dyDescent="0.2">
      <c r="A12" s="7" t="str">
        <f>Prices_SPY_EEM!$A12</f>
        <v>08/26/2025</v>
      </c>
      <c r="B12">
        <f>Prices_SPY_EEM!$D12</f>
        <v>1.5242579461287491</v>
      </c>
      <c r="C12" t="e">
        <f>IFERROR(Prices_SPY_EEM!$G12,NA())</f>
        <v>#N/A</v>
      </c>
      <c r="D12">
        <f t="shared" si="1"/>
        <v>0.39499402712851861</v>
      </c>
      <c r="E12">
        <f t="shared" si="2"/>
        <v>0</v>
      </c>
      <c r="F12">
        <f t="shared" si="3"/>
        <v>0</v>
      </c>
      <c r="G12">
        <f t="shared" si="4"/>
        <v>0</v>
      </c>
      <c r="H12" t="e">
        <f t="shared" si="5"/>
        <v>#N/A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0"/>
        <v>100</v>
      </c>
      <c r="M12" t="s">
        <v>2409</v>
      </c>
      <c r="N12" cm="1">
        <f t="array" ref="N12">SUMPRODUCT((I3:INDEX(I:I,LOOKUP(2,1/(A:A&lt;&gt;""),ROW(A:A)))=1)*
(ABS(_xlfn.IFNA(C3:INDEX(C:C,LOOKUP(2,1/(A:A&lt;&gt;""),ROW(A:A))),1000000000))&lt;2))</f>
        <v>0</v>
      </c>
      <c r="O12">
        <f t="shared" si="9"/>
        <v>100</v>
      </c>
      <c r="P12" s="12">
        <f t="shared" si="10"/>
        <v>0</v>
      </c>
    </row>
    <row r="13" spans="1:16" x14ac:dyDescent="0.2">
      <c r="A13" s="7" t="str">
        <f>Prices_SPY_EEM!$A13</f>
        <v>08/25/2025</v>
      </c>
      <c r="B13">
        <f>Prices_SPY_EEM!$D13</f>
        <v>1.8280905535951959</v>
      </c>
      <c r="C13" t="e">
        <f>IFERROR(Prices_SPY_EEM!$G13,NA())</f>
        <v>#N/A</v>
      </c>
      <c r="D13">
        <f t="shared" si="1"/>
        <v>0.3038326074664468</v>
      </c>
      <c r="E13">
        <f t="shared" si="2"/>
        <v>0</v>
      </c>
      <c r="F13">
        <f t="shared" si="3"/>
        <v>0</v>
      </c>
      <c r="G13">
        <f t="shared" si="4"/>
        <v>0</v>
      </c>
      <c r="H13" t="e">
        <f t="shared" si="5"/>
        <v>#N/A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0"/>
        <v>100</v>
      </c>
      <c r="M13" t="s">
        <v>2410</v>
      </c>
      <c r="N13" cm="1">
        <f t="array" ref="N13">SUMPRODUCT((J3:INDEX(J:J,LOOKUP(2,1/(A:A&lt;&gt;""),ROW(A:A)))=1)*
(ABS(_xlfn.IFNA(C3:INDEX(C:C,LOOKUP(2,1/(A:A&lt;&gt;""),ROW(A:A))),0))&gt;0.5)*
(ABS(_xlfn.IFNA(C3:INDEX(C:C,LOOKUP(2,1/(A:A&lt;&gt;""),ROW(A:A))),0))&lt;3))</f>
        <v>0</v>
      </c>
      <c r="O13">
        <f t="shared" si="9"/>
        <v>100</v>
      </c>
      <c r="P13" s="12">
        <f t="shared" si="10"/>
        <v>0</v>
      </c>
    </row>
    <row r="14" spans="1:16" x14ac:dyDescent="0.2">
      <c r="A14" s="7" t="str">
        <f>Prices_SPY_EEM!$A14</f>
        <v>08/22/2025</v>
      </c>
      <c r="B14">
        <f>Prices_SPY_EEM!$D14</f>
        <v>1.9345646780544143</v>
      </c>
      <c r="C14" t="e">
        <f>IFERROR(Prices_SPY_EEM!$G14,NA())</f>
        <v>#N/A</v>
      </c>
      <c r="D14">
        <f t="shared" si="1"/>
        <v>0.10647412445921844</v>
      </c>
      <c r="E14">
        <f t="shared" si="2"/>
        <v>0</v>
      </c>
      <c r="F14">
        <f t="shared" si="3"/>
        <v>0</v>
      </c>
      <c r="G14">
        <f t="shared" si="4"/>
        <v>0</v>
      </c>
      <c r="H14" t="e">
        <f t="shared" si="5"/>
        <v>#N/A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0"/>
        <v>100</v>
      </c>
      <c r="M14" t="s">
        <v>2416</v>
      </c>
      <c r="N14" s="12" cm="1">
        <f t="array" ref="N14">MIN(P2:INDEX(P:P,LOOKUP(2,1/(A:A&lt;&gt;""),ROW(A:A))))</f>
        <v>-1.3943367132352891E-2</v>
      </c>
      <c r="O14">
        <f t="shared" si="9"/>
        <v>100</v>
      </c>
      <c r="P14" s="12">
        <f t="shared" si="10"/>
        <v>0</v>
      </c>
    </row>
    <row r="15" spans="1:16" x14ac:dyDescent="0.2">
      <c r="A15" s="7" t="str">
        <f>Prices_SPY_EEM!$A15</f>
        <v>08/21/2025</v>
      </c>
      <c r="B15">
        <f>Prices_SPY_EEM!$D15</f>
        <v>1.5752733207579723</v>
      </c>
      <c r="C15" t="e">
        <f>IFERROR(Prices_SPY_EEM!$G15,NA())</f>
        <v>#N/A</v>
      </c>
      <c r="D15">
        <f t="shared" si="1"/>
        <v>-0.35929135729644202</v>
      </c>
      <c r="E15">
        <f t="shared" si="2"/>
        <v>0</v>
      </c>
      <c r="F15">
        <f t="shared" si="3"/>
        <v>0</v>
      </c>
      <c r="G15">
        <f t="shared" si="4"/>
        <v>0</v>
      </c>
      <c r="H15" t="e">
        <f t="shared" si="5"/>
        <v>#N/A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0"/>
        <v>100</v>
      </c>
      <c r="M15" t="s">
        <v>2417</v>
      </c>
      <c r="N15" cm="1">
        <f t="array" ref="N15">IFERROR(AVERAGE(F3:INDEX(F:F,LOOKUP(2,1/(A:A&lt;&gt;""),ROW(A:A))))/_xlfn.STDEV.S(F3:INDEX(F:F,LOOKUP(2,1/(A:A&lt;&gt;""),ROW(A:A))))*SQRT(252),0)</f>
        <v>2.7146228211107841</v>
      </c>
      <c r="O15">
        <f t="shared" si="9"/>
        <v>100</v>
      </c>
      <c r="P15" s="12">
        <f t="shared" si="10"/>
        <v>0</v>
      </c>
    </row>
    <row r="16" spans="1:16" x14ac:dyDescent="0.2">
      <c r="A16" s="7" t="str">
        <f>Prices_SPY_EEM!$A16</f>
        <v>08/20/2025</v>
      </c>
      <c r="B16">
        <f>Prices_SPY_EEM!$D16</f>
        <v>1.5198415456226115</v>
      </c>
      <c r="C16" t="e">
        <f>IFERROR(Prices_SPY_EEM!$G16,NA())</f>
        <v>#N/A</v>
      </c>
      <c r="D16">
        <f t="shared" si="1"/>
        <v>-5.5431775135360795E-2</v>
      </c>
      <c r="E16">
        <f t="shared" si="2"/>
        <v>0</v>
      </c>
      <c r="F16">
        <f t="shared" si="3"/>
        <v>0</v>
      </c>
      <c r="G16">
        <f t="shared" si="4"/>
        <v>0</v>
      </c>
      <c r="H16" t="e">
        <f t="shared" si="5"/>
        <v>#N/A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0"/>
        <v>100</v>
      </c>
      <c r="M16" t="s">
        <v>2418</v>
      </c>
      <c r="N16" cm="1">
        <f t="array" ref="N16">IFERROR(AVERAGE(F3:INDEX(F:F,LOOKUP(2,1/(A:A&lt;&gt;""),ROW(A:A))))*SQRT(252)/SQRT(SUMPRODUCT((F3:INDEX(F:F,LOOKUP(2,1/(A:A&lt;&gt;""),ROW(A:A)))&lt;0)*(F3:INDEX(F:F,LOOKUP(2,1/(A:A&lt;&gt;""),ROW(A:A)))*F3:INDEX(F:F,LOOKUP(2,1/(A:A&lt;&gt;""),ROW(A:A))))) / MAX(1,COUNTIF(F3:INDEX(F:F,LOOKUP(2,1/(A:A&lt;&gt;""),ROW(A:A))),"&lt;0"))),0)</f>
        <v>1.3647659103286964</v>
      </c>
      <c r="O16">
        <f t="shared" si="9"/>
        <v>100</v>
      </c>
      <c r="P16" s="12">
        <f t="shared" si="10"/>
        <v>0</v>
      </c>
    </row>
    <row r="17" spans="1:16" x14ac:dyDescent="0.2">
      <c r="A17" s="7" t="str">
        <f>Prices_SPY_EEM!$A17</f>
        <v>08/19/2025</v>
      </c>
      <c r="B17">
        <f>Prices_SPY_EEM!$D17</f>
        <v>1.4799845074467868</v>
      </c>
      <c r="C17" t="e">
        <f>IFERROR(Prices_SPY_EEM!$G17,NA())</f>
        <v>#N/A</v>
      </c>
      <c r="D17">
        <f t="shared" si="1"/>
        <v>-3.9857038175824755E-2</v>
      </c>
      <c r="E17">
        <f t="shared" si="2"/>
        <v>0</v>
      </c>
      <c r="F17">
        <f t="shared" si="3"/>
        <v>0</v>
      </c>
      <c r="G17">
        <f t="shared" si="4"/>
        <v>0</v>
      </c>
      <c r="H17" t="e">
        <f t="shared" si="5"/>
        <v>#N/A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0"/>
        <v>100</v>
      </c>
      <c r="M17" t="s">
        <v>2419</v>
      </c>
      <c r="N17" cm="1">
        <f t="array" ref="N17">SUMPRODUCT(ABS(E3:INDEX(E:E,LOOKUP(2,1/(A:A&lt;&gt;""),ROW(A:A)))-E2:INDEX(E:E,LOOKUP(2,1/(A:A&lt;&gt;""),ROW(A:A))-1)))/ROWS(E3:INDEX(E:E,LOOKUP(2,1/(A:A&lt;&gt;""),ROW(A:A))))</f>
        <v>3.2000000000000001E-2</v>
      </c>
      <c r="O17">
        <f t="shared" si="9"/>
        <v>100</v>
      </c>
      <c r="P17" s="12">
        <f t="shared" si="10"/>
        <v>0</v>
      </c>
    </row>
    <row r="18" spans="1:16" x14ac:dyDescent="0.2">
      <c r="A18" s="7" t="str">
        <f>Prices_SPY_EEM!$A18</f>
        <v>08/18/2025</v>
      </c>
      <c r="B18">
        <f>Prices_SPY_EEM!$D18</f>
        <v>1.6644544702505328</v>
      </c>
      <c r="C18" t="e">
        <f>IFERROR(Prices_SPY_EEM!$G18,NA())</f>
        <v>#N/A</v>
      </c>
      <c r="D18">
        <f t="shared" si="1"/>
        <v>0.18446996280374606</v>
      </c>
      <c r="E18">
        <f t="shared" si="2"/>
        <v>0</v>
      </c>
      <c r="F18">
        <f t="shared" si="3"/>
        <v>0</v>
      </c>
      <c r="G18">
        <f t="shared" si="4"/>
        <v>0</v>
      </c>
      <c r="H18" t="e">
        <f t="shared" si="5"/>
        <v>#N/A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0"/>
        <v>100</v>
      </c>
      <c r="O18">
        <f t="shared" si="9"/>
        <v>100</v>
      </c>
      <c r="P18" s="12">
        <f t="shared" si="10"/>
        <v>0</v>
      </c>
    </row>
    <row r="19" spans="1:16" x14ac:dyDescent="0.2">
      <c r="A19" s="7" t="str">
        <f>Prices_SPY_EEM!$A19</f>
        <v>08/15/2025</v>
      </c>
      <c r="B19">
        <f>Prices_SPY_EEM!$D19</f>
        <v>1.3654074200478092</v>
      </c>
      <c r="C19" t="e">
        <f>IFERROR(Prices_SPY_EEM!$G19,NA())</f>
        <v>#N/A</v>
      </c>
      <c r="D19">
        <f t="shared" si="1"/>
        <v>-0.2990470502027236</v>
      </c>
      <c r="E19">
        <f t="shared" si="2"/>
        <v>0</v>
      </c>
      <c r="F19">
        <f t="shared" si="3"/>
        <v>0</v>
      </c>
      <c r="G19">
        <f t="shared" si="4"/>
        <v>0</v>
      </c>
      <c r="H19" t="e">
        <f t="shared" si="5"/>
        <v>#N/A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0"/>
        <v>100</v>
      </c>
      <c r="O19">
        <f t="shared" si="9"/>
        <v>100</v>
      </c>
      <c r="P19" s="12">
        <f t="shared" si="10"/>
        <v>0</v>
      </c>
    </row>
    <row r="20" spans="1:16" x14ac:dyDescent="0.2">
      <c r="A20" s="7" t="str">
        <f>Prices_SPY_EEM!$A20</f>
        <v>08/14/2025</v>
      </c>
      <c r="B20">
        <f>Prices_SPY_EEM!$D20</f>
        <v>1.2078285214328162</v>
      </c>
      <c r="C20" t="e">
        <f>IFERROR(Prices_SPY_EEM!$G20,NA())</f>
        <v>#N/A</v>
      </c>
      <c r="D20">
        <f t="shared" si="1"/>
        <v>-0.15757889861499308</v>
      </c>
      <c r="E20">
        <f t="shared" si="2"/>
        <v>0</v>
      </c>
      <c r="F20">
        <f t="shared" si="3"/>
        <v>0</v>
      </c>
      <c r="G20">
        <f t="shared" si="4"/>
        <v>0</v>
      </c>
      <c r="H20" t="e">
        <f t="shared" si="5"/>
        <v>#N/A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0"/>
        <v>100</v>
      </c>
      <c r="O20">
        <f t="shared" si="9"/>
        <v>100</v>
      </c>
      <c r="P20" s="12">
        <f t="shared" si="10"/>
        <v>0</v>
      </c>
    </row>
    <row r="21" spans="1:16" x14ac:dyDescent="0.2">
      <c r="A21" s="7" t="str">
        <f>Prices_SPY_EEM!$A21</f>
        <v>08/13/2025</v>
      </c>
      <c r="B21">
        <f>Prices_SPY_EEM!$D21</f>
        <v>1.8317058286625496</v>
      </c>
      <c r="C21" t="e">
        <f>IFERROR(Prices_SPY_EEM!$G21,NA())</f>
        <v>#N/A</v>
      </c>
      <c r="D21">
        <f t="shared" si="1"/>
        <v>0.62387730722973345</v>
      </c>
      <c r="E21">
        <f t="shared" si="2"/>
        <v>0</v>
      </c>
      <c r="F21">
        <f t="shared" si="3"/>
        <v>0</v>
      </c>
      <c r="G21">
        <f t="shared" si="4"/>
        <v>0</v>
      </c>
      <c r="H21" t="e">
        <f t="shared" si="5"/>
        <v>#N/A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0"/>
        <v>100</v>
      </c>
      <c r="O21">
        <f t="shared" si="9"/>
        <v>100</v>
      </c>
      <c r="P21" s="12">
        <f t="shared" si="10"/>
        <v>0</v>
      </c>
    </row>
    <row r="22" spans="1:16" x14ac:dyDescent="0.2">
      <c r="A22" s="7">
        <f>Prices_SPY_EEM!$A22</f>
        <v>45999</v>
      </c>
      <c r="B22">
        <f>Prices_SPY_EEM!$D22</f>
        <v>1.3738737604194995</v>
      </c>
      <c r="C22" t="e">
        <f>IFERROR(Prices_SPY_EEM!$G22,NA())</f>
        <v>#N/A</v>
      </c>
      <c r="D22">
        <f t="shared" si="1"/>
        <v>-0.45783206824305012</v>
      </c>
      <c r="E22">
        <f t="shared" si="2"/>
        <v>0</v>
      </c>
      <c r="F22">
        <f t="shared" si="3"/>
        <v>0</v>
      </c>
      <c r="G22">
        <f t="shared" si="4"/>
        <v>0</v>
      </c>
      <c r="H22" t="e">
        <f t="shared" si="5"/>
        <v>#N/A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0"/>
        <v>100</v>
      </c>
      <c r="O22">
        <f t="shared" si="9"/>
        <v>100</v>
      </c>
      <c r="P22" s="12">
        <f t="shared" si="10"/>
        <v>0</v>
      </c>
    </row>
    <row r="23" spans="1:16" x14ac:dyDescent="0.2">
      <c r="A23" s="7">
        <f>Prices_SPY_EEM!$A23</f>
        <v>45969</v>
      </c>
      <c r="B23">
        <f>Prices_SPY_EEM!$D23</f>
        <v>1.2113632595079338</v>
      </c>
      <c r="C23" t="e">
        <f>IFERROR(Prices_SPY_EEM!$G23,NA())</f>
        <v>#N/A</v>
      </c>
      <c r="D23">
        <f t="shared" si="1"/>
        <v>-0.16251050091156571</v>
      </c>
      <c r="E23">
        <f t="shared" si="2"/>
        <v>0</v>
      </c>
      <c r="F23">
        <f t="shared" si="3"/>
        <v>0</v>
      </c>
      <c r="G23">
        <f t="shared" si="4"/>
        <v>0</v>
      </c>
      <c r="H23" t="e">
        <f t="shared" si="5"/>
        <v>#N/A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0"/>
        <v>100</v>
      </c>
      <c r="O23">
        <f t="shared" si="9"/>
        <v>100</v>
      </c>
      <c r="P23" s="12">
        <f t="shared" si="10"/>
        <v>0</v>
      </c>
    </row>
    <row r="24" spans="1:16" x14ac:dyDescent="0.2">
      <c r="A24" s="7">
        <f>Prices_SPY_EEM!$A24</f>
        <v>45877</v>
      </c>
      <c r="B24">
        <f>Prices_SPY_EEM!$D24</f>
        <v>1.2699398076834996</v>
      </c>
      <c r="C24" t="e">
        <f>IFERROR(Prices_SPY_EEM!$G24,NA())</f>
        <v>#N/A</v>
      </c>
      <c r="D24">
        <f t="shared" si="1"/>
        <v>5.857654817556579E-2</v>
      </c>
      <c r="E24">
        <f t="shared" si="2"/>
        <v>0</v>
      </c>
      <c r="F24">
        <f t="shared" si="3"/>
        <v>0</v>
      </c>
      <c r="G24">
        <f t="shared" si="4"/>
        <v>0</v>
      </c>
      <c r="H24" t="e">
        <f t="shared" si="5"/>
        <v>#N/A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0"/>
        <v>100</v>
      </c>
      <c r="O24">
        <f t="shared" si="9"/>
        <v>100</v>
      </c>
      <c r="P24" s="12">
        <f t="shared" si="10"/>
        <v>0</v>
      </c>
    </row>
    <row r="25" spans="1:16" x14ac:dyDescent="0.2">
      <c r="A25" s="7">
        <f>Prices_SPY_EEM!$A25</f>
        <v>45846</v>
      </c>
      <c r="B25">
        <f>Prices_SPY_EEM!$D25</f>
        <v>1.628525218393392</v>
      </c>
      <c r="C25" t="e">
        <f>IFERROR(Prices_SPY_EEM!$G25,NA())</f>
        <v>#N/A</v>
      </c>
      <c r="D25">
        <f t="shared" si="1"/>
        <v>0.35858541070989247</v>
      </c>
      <c r="E25">
        <f t="shared" si="2"/>
        <v>0</v>
      </c>
      <c r="F25">
        <f t="shared" si="3"/>
        <v>0</v>
      </c>
      <c r="G25">
        <f t="shared" si="4"/>
        <v>0</v>
      </c>
      <c r="H25" t="e">
        <f t="shared" si="5"/>
        <v>#N/A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0"/>
        <v>100</v>
      </c>
      <c r="O25">
        <f t="shared" si="9"/>
        <v>100</v>
      </c>
      <c r="P25" s="12">
        <f t="shared" si="10"/>
        <v>0</v>
      </c>
    </row>
    <row r="26" spans="1:16" x14ac:dyDescent="0.2">
      <c r="A26" s="7">
        <f>Prices_SPY_EEM!$A26</f>
        <v>45816</v>
      </c>
      <c r="B26">
        <f>Prices_SPY_EEM!$D26</f>
        <v>1.1842756711974047</v>
      </c>
      <c r="C26" t="e">
        <f>IFERROR(Prices_SPY_EEM!$G26,NA())</f>
        <v>#N/A</v>
      </c>
      <c r="D26">
        <f t="shared" si="1"/>
        <v>-0.4442495471959873</v>
      </c>
      <c r="E26">
        <f t="shared" si="2"/>
        <v>0</v>
      </c>
      <c r="F26">
        <f t="shared" si="3"/>
        <v>0</v>
      </c>
      <c r="G26">
        <f t="shared" si="4"/>
        <v>0</v>
      </c>
      <c r="H26" t="e">
        <f t="shared" si="5"/>
        <v>#N/A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0"/>
        <v>100</v>
      </c>
      <c r="O26">
        <f t="shared" si="9"/>
        <v>100</v>
      </c>
      <c r="P26" s="12">
        <f t="shared" si="10"/>
        <v>0</v>
      </c>
    </row>
    <row r="27" spans="1:16" x14ac:dyDescent="0.2">
      <c r="A27" s="7">
        <f>Prices_SPY_EEM!$A27</f>
        <v>45785</v>
      </c>
      <c r="B27">
        <f>Prices_SPY_EEM!$D27</f>
        <v>1.2651064674478292</v>
      </c>
      <c r="C27" t="e">
        <f>IFERROR(Prices_SPY_EEM!$G27,NA())</f>
        <v>#N/A</v>
      </c>
      <c r="D27">
        <f t="shared" si="1"/>
        <v>8.0830796250424441E-2</v>
      </c>
      <c r="E27">
        <f t="shared" si="2"/>
        <v>0</v>
      </c>
      <c r="F27">
        <f t="shared" si="3"/>
        <v>0</v>
      </c>
      <c r="G27">
        <f t="shared" si="4"/>
        <v>0</v>
      </c>
      <c r="H27" t="e">
        <f t="shared" si="5"/>
        <v>#N/A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0"/>
        <v>100</v>
      </c>
      <c r="O27">
        <f t="shared" si="9"/>
        <v>100</v>
      </c>
      <c r="P27" s="12">
        <f t="shared" si="10"/>
        <v>0</v>
      </c>
    </row>
    <row r="28" spans="1:16" x14ac:dyDescent="0.2">
      <c r="A28" s="7">
        <f>Prices_SPY_EEM!$A28</f>
        <v>45755</v>
      </c>
      <c r="B28">
        <f>Prices_SPY_EEM!$D28</f>
        <v>0.91831674852863188</v>
      </c>
      <c r="C28" t="e">
        <f>IFERROR(Prices_SPY_EEM!$G28,NA())</f>
        <v>#N/A</v>
      </c>
      <c r="D28">
        <f t="shared" si="1"/>
        <v>-0.3467897189191973</v>
      </c>
      <c r="E28">
        <f t="shared" si="2"/>
        <v>0</v>
      </c>
      <c r="F28">
        <f t="shared" si="3"/>
        <v>0</v>
      </c>
      <c r="G28">
        <f t="shared" si="4"/>
        <v>0</v>
      </c>
      <c r="H28" t="e">
        <f t="shared" si="5"/>
        <v>#N/A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0"/>
        <v>100</v>
      </c>
      <c r="O28">
        <f t="shared" si="9"/>
        <v>100</v>
      </c>
      <c r="P28" s="12">
        <f t="shared" si="10"/>
        <v>0</v>
      </c>
    </row>
    <row r="29" spans="1:16" x14ac:dyDescent="0.2">
      <c r="A29" s="7">
        <f>Prices_SPY_EEM!$A29</f>
        <v>45665</v>
      </c>
      <c r="B29">
        <f>Prices_SPY_EEM!$D29</f>
        <v>1.0289926372118927</v>
      </c>
      <c r="C29" t="e">
        <f>IFERROR(Prices_SPY_EEM!$G29,NA())</f>
        <v>#N/A</v>
      </c>
      <c r="D29">
        <f t="shared" si="1"/>
        <v>0.11067588868326084</v>
      </c>
      <c r="E29">
        <f t="shared" si="2"/>
        <v>0</v>
      </c>
      <c r="F29">
        <f t="shared" si="3"/>
        <v>0</v>
      </c>
      <c r="G29">
        <f t="shared" si="4"/>
        <v>0</v>
      </c>
      <c r="H29" t="e">
        <f t="shared" si="5"/>
        <v>#N/A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0"/>
        <v>100</v>
      </c>
      <c r="O29">
        <f t="shared" si="9"/>
        <v>100</v>
      </c>
      <c r="P29" s="12">
        <f t="shared" si="10"/>
        <v>0</v>
      </c>
    </row>
    <row r="30" spans="1:16" x14ac:dyDescent="0.2">
      <c r="A30" s="7" t="str">
        <f>Prices_SPY_EEM!$A30</f>
        <v>07/31/2025</v>
      </c>
      <c r="B30">
        <f>Prices_SPY_EEM!$D30</f>
        <v>0.71951092221097923</v>
      </c>
      <c r="C30" t="e">
        <f>IFERROR(Prices_SPY_EEM!$G30,NA())</f>
        <v>#N/A</v>
      </c>
      <c r="D30">
        <f t="shared" si="1"/>
        <v>-0.30948171500091348</v>
      </c>
      <c r="E30">
        <f t="shared" si="2"/>
        <v>0</v>
      </c>
      <c r="F30">
        <f t="shared" si="3"/>
        <v>0</v>
      </c>
      <c r="G30">
        <f t="shared" si="4"/>
        <v>0</v>
      </c>
      <c r="H30" t="e">
        <f t="shared" si="5"/>
        <v>#N/A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0"/>
        <v>100</v>
      </c>
      <c r="O30">
        <f t="shared" si="9"/>
        <v>100</v>
      </c>
      <c r="P30" s="12">
        <f t="shared" si="10"/>
        <v>0</v>
      </c>
    </row>
    <row r="31" spans="1:16" x14ac:dyDescent="0.2">
      <c r="A31" s="7" t="str">
        <f>Prices_SPY_EEM!$A31</f>
        <v>07/30/2025</v>
      </c>
      <c r="B31">
        <f>Prices_SPY_EEM!$D31</f>
        <v>0.84571106876482105</v>
      </c>
      <c r="C31" t="e">
        <f>IFERROR(Prices_SPY_EEM!$G31,NA())</f>
        <v>#N/A</v>
      </c>
      <c r="D31">
        <f t="shared" si="1"/>
        <v>0.12620014655384182</v>
      </c>
      <c r="E31">
        <f t="shared" si="2"/>
        <v>0</v>
      </c>
      <c r="F31">
        <f t="shared" si="3"/>
        <v>0</v>
      </c>
      <c r="G31">
        <f t="shared" si="4"/>
        <v>0</v>
      </c>
      <c r="H31" t="e">
        <f t="shared" si="5"/>
        <v>#N/A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0"/>
        <v>100</v>
      </c>
      <c r="O31">
        <f t="shared" si="9"/>
        <v>100</v>
      </c>
      <c r="P31" s="12">
        <f t="shared" si="10"/>
        <v>0</v>
      </c>
    </row>
    <row r="32" spans="1:16" x14ac:dyDescent="0.2">
      <c r="A32" s="7" t="str">
        <f>Prices_SPY_EEM!$A32</f>
        <v>07/29/2025</v>
      </c>
      <c r="B32">
        <f>Prices_SPY_EEM!$D32</f>
        <v>1.1540136390350284</v>
      </c>
      <c r="C32" t="e">
        <f>IFERROR(Prices_SPY_EEM!$G32,NA())</f>
        <v>#N/A</v>
      </c>
      <c r="D32">
        <f t="shared" si="1"/>
        <v>0.30830257027020735</v>
      </c>
      <c r="E32">
        <f t="shared" si="2"/>
        <v>0</v>
      </c>
      <c r="F32">
        <f t="shared" si="3"/>
        <v>0</v>
      </c>
      <c r="G32">
        <f t="shared" si="4"/>
        <v>0</v>
      </c>
      <c r="H32" t="e">
        <f t="shared" si="5"/>
        <v>#N/A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0"/>
        <v>100</v>
      </c>
      <c r="O32">
        <f t="shared" si="9"/>
        <v>100</v>
      </c>
      <c r="P32" s="12">
        <f t="shared" si="10"/>
        <v>0</v>
      </c>
    </row>
    <row r="33" spans="1:16" x14ac:dyDescent="0.2">
      <c r="A33" s="7" t="str">
        <f>Prices_SPY_EEM!$A33</f>
        <v>07/28/2025</v>
      </c>
      <c r="B33">
        <f>Prices_SPY_EEM!$D33</f>
        <v>1.0254490366024385</v>
      </c>
      <c r="C33" t="e">
        <f>IFERROR(Prices_SPY_EEM!$G33,NA())</f>
        <v>#N/A</v>
      </c>
      <c r="D33">
        <f t="shared" si="1"/>
        <v>-0.12856460243258994</v>
      </c>
      <c r="E33">
        <f t="shared" si="2"/>
        <v>0</v>
      </c>
      <c r="F33">
        <f t="shared" si="3"/>
        <v>0</v>
      </c>
      <c r="G33">
        <f t="shared" si="4"/>
        <v>0</v>
      </c>
      <c r="H33" t="e">
        <f t="shared" si="5"/>
        <v>#N/A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0"/>
        <v>100</v>
      </c>
      <c r="O33">
        <f t="shared" si="9"/>
        <v>100</v>
      </c>
      <c r="P33" s="12">
        <f t="shared" si="10"/>
        <v>0</v>
      </c>
    </row>
    <row r="34" spans="1:16" x14ac:dyDescent="0.2">
      <c r="A34" s="7" t="str">
        <f>Prices_SPY_EEM!$A34</f>
        <v>07/25/2025</v>
      </c>
      <c r="B34">
        <f>Prices_SPY_EEM!$D34</f>
        <v>1.3451095506564812</v>
      </c>
      <c r="C34" t="e">
        <f>IFERROR(Prices_SPY_EEM!$G34,NA())</f>
        <v>#N/A</v>
      </c>
      <c r="D34">
        <f t="shared" si="1"/>
        <v>0.31966051405404272</v>
      </c>
      <c r="E34">
        <f t="shared" si="2"/>
        <v>0</v>
      </c>
      <c r="F34">
        <f t="shared" si="3"/>
        <v>0</v>
      </c>
      <c r="G34">
        <f t="shared" si="4"/>
        <v>0</v>
      </c>
      <c r="H34" t="e">
        <f t="shared" si="5"/>
        <v>#N/A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0"/>
        <v>100</v>
      </c>
      <c r="O34">
        <f t="shared" si="9"/>
        <v>100</v>
      </c>
      <c r="P34" s="12">
        <f t="shared" si="10"/>
        <v>0</v>
      </c>
    </row>
    <row r="35" spans="1:16" x14ac:dyDescent="0.2">
      <c r="A35" s="7" t="str">
        <f>Prices_SPY_EEM!$A35</f>
        <v>07/24/2025</v>
      </c>
      <c r="B35">
        <f>Prices_SPY_EEM!$D35</f>
        <v>1.668295940251312</v>
      </c>
      <c r="C35" t="e">
        <f>IFERROR(Prices_SPY_EEM!$G35,NA())</f>
        <v>#N/A</v>
      </c>
      <c r="D35">
        <f t="shared" si="1"/>
        <v>0.32318638959483081</v>
      </c>
      <c r="E35">
        <f t="shared" si="2"/>
        <v>0</v>
      </c>
      <c r="F35">
        <f t="shared" si="3"/>
        <v>0</v>
      </c>
      <c r="G35">
        <f t="shared" si="4"/>
        <v>0</v>
      </c>
      <c r="H35" t="e">
        <f t="shared" si="5"/>
        <v>#N/A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0"/>
        <v>100</v>
      </c>
      <c r="O35">
        <f t="shared" si="9"/>
        <v>100</v>
      </c>
      <c r="P35" s="12">
        <f t="shared" si="10"/>
        <v>0</v>
      </c>
    </row>
    <row r="36" spans="1:16" x14ac:dyDescent="0.2">
      <c r="A36" s="7" t="str">
        <f>Prices_SPY_EEM!$A36</f>
        <v>07/23/2025</v>
      </c>
      <c r="B36">
        <f>Prices_SPY_EEM!$D36</f>
        <v>1.9518665155553805</v>
      </c>
      <c r="C36" t="e">
        <f>IFERROR(Prices_SPY_EEM!$G36,NA())</f>
        <v>#N/A</v>
      </c>
      <c r="D36">
        <f t="shared" si="1"/>
        <v>0.28357057530406848</v>
      </c>
      <c r="E36">
        <f t="shared" si="2"/>
        <v>0</v>
      </c>
      <c r="F36">
        <f t="shared" si="3"/>
        <v>0</v>
      </c>
      <c r="G36">
        <f t="shared" si="4"/>
        <v>0</v>
      </c>
      <c r="H36" t="e">
        <f t="shared" si="5"/>
        <v>#N/A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0"/>
        <v>100</v>
      </c>
      <c r="O36">
        <f t="shared" si="9"/>
        <v>100</v>
      </c>
      <c r="P36" s="12">
        <f t="shared" si="10"/>
        <v>0</v>
      </c>
    </row>
    <row r="37" spans="1:16" x14ac:dyDescent="0.2">
      <c r="A37" s="7" t="str">
        <f>Prices_SPY_EEM!$A37</f>
        <v>07/22/2025</v>
      </c>
      <c r="B37">
        <f>Prices_SPY_EEM!$D37</f>
        <v>1.7975930768734258</v>
      </c>
      <c r="C37" t="e">
        <f>IFERROR(Prices_SPY_EEM!$G37,NA())</f>
        <v>#N/A</v>
      </c>
      <c r="D37">
        <f t="shared" si="1"/>
        <v>-0.15427343868195464</v>
      </c>
      <c r="E37">
        <f t="shared" si="2"/>
        <v>0</v>
      </c>
      <c r="F37">
        <f t="shared" si="3"/>
        <v>0</v>
      </c>
      <c r="G37">
        <f t="shared" si="4"/>
        <v>0</v>
      </c>
      <c r="H37" t="e">
        <f t="shared" si="5"/>
        <v>#N/A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0"/>
        <v>100</v>
      </c>
      <c r="O37">
        <f t="shared" si="9"/>
        <v>100</v>
      </c>
      <c r="P37" s="12">
        <f t="shared" si="10"/>
        <v>0</v>
      </c>
    </row>
    <row r="38" spans="1:16" x14ac:dyDescent="0.2">
      <c r="A38" s="7" t="str">
        <f>Prices_SPY_EEM!$A38</f>
        <v>07/21/2025</v>
      </c>
      <c r="B38">
        <f>Prices_SPY_EEM!$D38</f>
        <v>1.7734090377180252</v>
      </c>
      <c r="C38" t="e">
        <f>IFERROR(Prices_SPY_EEM!$G38,NA())</f>
        <v>#N/A</v>
      </c>
      <c r="D38">
        <f t="shared" si="1"/>
        <v>-2.4184039155400683E-2</v>
      </c>
      <c r="E38">
        <f t="shared" si="2"/>
        <v>0</v>
      </c>
      <c r="F38">
        <f t="shared" si="3"/>
        <v>0</v>
      </c>
      <c r="G38">
        <f t="shared" si="4"/>
        <v>0</v>
      </c>
      <c r="H38" t="e">
        <f t="shared" si="5"/>
        <v>#N/A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0"/>
        <v>100</v>
      </c>
      <c r="O38">
        <f t="shared" si="9"/>
        <v>100</v>
      </c>
      <c r="P38" s="12">
        <f t="shared" si="10"/>
        <v>0</v>
      </c>
    </row>
    <row r="39" spans="1:16" x14ac:dyDescent="0.2">
      <c r="A39" s="7" t="str">
        <f>Prices_SPY_EEM!$A39</f>
        <v>07/18/2025</v>
      </c>
      <c r="B39">
        <f>Prices_SPY_EEM!$D39</f>
        <v>1.5303089644411045</v>
      </c>
      <c r="C39" t="e">
        <f>IFERROR(Prices_SPY_EEM!$G39,NA())</f>
        <v>#N/A</v>
      </c>
      <c r="D39">
        <f t="shared" si="1"/>
        <v>-0.24310007327692063</v>
      </c>
      <c r="E39">
        <f t="shared" si="2"/>
        <v>0</v>
      </c>
      <c r="F39">
        <f t="shared" si="3"/>
        <v>0</v>
      </c>
      <c r="G39">
        <f t="shared" si="4"/>
        <v>0</v>
      </c>
      <c r="H39" t="e">
        <f t="shared" si="5"/>
        <v>#N/A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0"/>
        <v>100</v>
      </c>
      <c r="O39">
        <f t="shared" si="9"/>
        <v>100</v>
      </c>
      <c r="P39" s="12">
        <f t="shared" si="10"/>
        <v>0</v>
      </c>
    </row>
    <row r="40" spans="1:16" x14ac:dyDescent="0.2">
      <c r="A40" s="7" t="str">
        <f>Prices_SPY_EEM!$A40</f>
        <v>07/17/2025</v>
      </c>
      <c r="B40">
        <f>Prices_SPY_EEM!$D40</f>
        <v>1.6105829423464684</v>
      </c>
      <c r="C40" t="e">
        <f>IFERROR(Prices_SPY_EEM!$G40,NA())</f>
        <v>#N/A</v>
      </c>
      <c r="D40">
        <f t="shared" si="1"/>
        <v>8.0273977905363836E-2</v>
      </c>
      <c r="E40">
        <f t="shared" si="2"/>
        <v>0</v>
      </c>
      <c r="F40">
        <f t="shared" si="3"/>
        <v>0</v>
      </c>
      <c r="G40">
        <f t="shared" si="4"/>
        <v>0</v>
      </c>
      <c r="H40" t="e">
        <f t="shared" si="5"/>
        <v>#N/A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0"/>
        <v>100</v>
      </c>
      <c r="O40">
        <f t="shared" si="9"/>
        <v>100</v>
      </c>
      <c r="P40" s="12">
        <f t="shared" si="10"/>
        <v>0</v>
      </c>
    </row>
    <row r="41" spans="1:16" x14ac:dyDescent="0.2">
      <c r="A41" s="7" t="str">
        <f>Prices_SPY_EEM!$A41</f>
        <v>07/16/2025</v>
      </c>
      <c r="B41">
        <f>Prices_SPY_EEM!$D41</f>
        <v>1.5774381693062622</v>
      </c>
      <c r="C41" t="e">
        <f>IFERROR(Prices_SPY_EEM!$G41,NA())</f>
        <v>#N/A</v>
      </c>
      <c r="D41">
        <f t="shared" si="1"/>
        <v>-3.3144773040206132E-2</v>
      </c>
      <c r="E41">
        <f t="shared" si="2"/>
        <v>0</v>
      </c>
      <c r="F41">
        <f t="shared" si="3"/>
        <v>0</v>
      </c>
      <c r="G41">
        <f t="shared" si="4"/>
        <v>0</v>
      </c>
      <c r="H41" t="e">
        <f t="shared" si="5"/>
        <v>#N/A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0"/>
        <v>100</v>
      </c>
      <c r="O41">
        <f t="shared" si="9"/>
        <v>100</v>
      </c>
      <c r="P41" s="12">
        <f t="shared" si="10"/>
        <v>0</v>
      </c>
    </row>
    <row r="42" spans="1:16" x14ac:dyDescent="0.2">
      <c r="A42" s="7" t="str">
        <f>Prices_SPY_EEM!$A42</f>
        <v>07/15/2025</v>
      </c>
      <c r="B42">
        <f>Prices_SPY_EEM!$D42</f>
        <v>1.4818514866037518</v>
      </c>
      <c r="C42" t="e">
        <f>IFERROR(Prices_SPY_EEM!$G42,NA())</f>
        <v>#N/A</v>
      </c>
      <c r="D42">
        <f t="shared" si="1"/>
        <v>-9.5586682702510473E-2</v>
      </c>
      <c r="E42">
        <f t="shared" si="2"/>
        <v>0</v>
      </c>
      <c r="F42">
        <f t="shared" si="3"/>
        <v>0</v>
      </c>
      <c r="G42">
        <f t="shared" si="4"/>
        <v>0</v>
      </c>
      <c r="H42" t="e">
        <f t="shared" si="5"/>
        <v>#N/A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0"/>
        <v>100</v>
      </c>
      <c r="O42">
        <f t="shared" si="9"/>
        <v>100</v>
      </c>
      <c r="P42" s="12">
        <f t="shared" si="10"/>
        <v>0</v>
      </c>
    </row>
    <row r="43" spans="1:16" x14ac:dyDescent="0.2">
      <c r="A43" s="7" t="str">
        <f>Prices_SPY_EEM!$A43</f>
        <v>07/14/2025</v>
      </c>
      <c r="B43">
        <f>Prices_SPY_EEM!$D43</f>
        <v>0.95931131488054433</v>
      </c>
      <c r="C43" t="e">
        <f>IFERROR(Prices_SPY_EEM!$G43,NA())</f>
        <v>#N/A</v>
      </c>
      <c r="D43">
        <f t="shared" si="1"/>
        <v>-0.52254017172320744</v>
      </c>
      <c r="E43">
        <f t="shared" si="2"/>
        <v>0</v>
      </c>
      <c r="F43">
        <f t="shared" si="3"/>
        <v>0</v>
      </c>
      <c r="G43">
        <f t="shared" si="4"/>
        <v>0</v>
      </c>
      <c r="H43" t="e">
        <f t="shared" si="5"/>
        <v>#N/A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0"/>
        <v>100</v>
      </c>
      <c r="O43">
        <f t="shared" si="9"/>
        <v>100</v>
      </c>
      <c r="P43" s="12">
        <f t="shared" si="10"/>
        <v>0</v>
      </c>
    </row>
    <row r="44" spans="1:16" x14ac:dyDescent="0.2">
      <c r="A44" s="7">
        <f>Prices_SPY_EEM!$A44</f>
        <v>45968</v>
      </c>
      <c r="B44">
        <f>Prices_SPY_EEM!$D44</f>
        <v>0.9662112416036166</v>
      </c>
      <c r="C44" t="e">
        <f>IFERROR(Prices_SPY_EEM!$G44,NA())</f>
        <v>#N/A</v>
      </c>
      <c r="D44">
        <f t="shared" si="1"/>
        <v>6.8999267230722694E-3</v>
      </c>
      <c r="E44">
        <f t="shared" si="2"/>
        <v>0</v>
      </c>
      <c r="F44">
        <f t="shared" si="3"/>
        <v>0</v>
      </c>
      <c r="G44">
        <f t="shared" si="4"/>
        <v>0</v>
      </c>
      <c r="H44" t="e">
        <f t="shared" si="5"/>
        <v>#N/A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0"/>
        <v>100</v>
      </c>
      <c r="O44">
        <f t="shared" si="9"/>
        <v>100</v>
      </c>
      <c r="P44" s="12">
        <f t="shared" si="10"/>
        <v>0</v>
      </c>
    </row>
    <row r="45" spans="1:16" x14ac:dyDescent="0.2">
      <c r="A45" s="7">
        <f>Prices_SPY_EEM!$A45</f>
        <v>45937</v>
      </c>
      <c r="B45">
        <f>Prices_SPY_EEM!$D45</f>
        <v>0.98404330984666188</v>
      </c>
      <c r="C45" t="e">
        <f>IFERROR(Prices_SPY_EEM!$G45,NA())</f>
        <v>#N/A</v>
      </c>
      <c r="D45">
        <f t="shared" si="1"/>
        <v>1.7832068243045285E-2</v>
      </c>
      <c r="E45">
        <f t="shared" si="2"/>
        <v>0</v>
      </c>
      <c r="F45">
        <f t="shared" si="3"/>
        <v>0</v>
      </c>
      <c r="G45">
        <f t="shared" si="4"/>
        <v>0</v>
      </c>
      <c r="H45" t="e">
        <f t="shared" si="5"/>
        <v>#N/A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0"/>
        <v>100</v>
      </c>
      <c r="O45">
        <f t="shared" si="9"/>
        <v>100</v>
      </c>
      <c r="P45" s="12">
        <f t="shared" si="10"/>
        <v>0</v>
      </c>
    </row>
    <row r="46" spans="1:16" x14ac:dyDescent="0.2">
      <c r="A46" s="7">
        <f>Prices_SPY_EEM!$A46</f>
        <v>45907</v>
      </c>
      <c r="B46">
        <f>Prices_SPY_EEM!$D46</f>
        <v>0.96777765525222748</v>
      </c>
      <c r="C46" t="e">
        <f>IFERROR(Prices_SPY_EEM!$G46,NA())</f>
        <v>#N/A</v>
      </c>
      <c r="D46">
        <f t="shared" si="1"/>
        <v>-1.6265654594434409E-2</v>
      </c>
      <c r="E46">
        <f t="shared" si="2"/>
        <v>0</v>
      </c>
      <c r="F46">
        <f t="shared" si="3"/>
        <v>0</v>
      </c>
      <c r="G46">
        <f t="shared" si="4"/>
        <v>0</v>
      </c>
      <c r="H46" t="e">
        <f t="shared" si="5"/>
        <v>#N/A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0"/>
        <v>100</v>
      </c>
      <c r="O46">
        <f t="shared" si="9"/>
        <v>100</v>
      </c>
      <c r="P46" s="12">
        <f t="shared" si="10"/>
        <v>0</v>
      </c>
    </row>
    <row r="47" spans="1:16" x14ac:dyDescent="0.2">
      <c r="A47" s="7">
        <f>Prices_SPY_EEM!$A47</f>
        <v>45876</v>
      </c>
      <c r="B47">
        <f>Prices_SPY_EEM!$D47</f>
        <v>1.2881707034957941</v>
      </c>
      <c r="C47" t="e">
        <f>IFERROR(Prices_SPY_EEM!$G47,NA())</f>
        <v>#N/A</v>
      </c>
      <c r="D47">
        <f t="shared" si="1"/>
        <v>0.32039304824356662</v>
      </c>
      <c r="E47">
        <f t="shared" si="2"/>
        <v>0</v>
      </c>
      <c r="F47">
        <f t="shared" si="3"/>
        <v>0</v>
      </c>
      <c r="G47">
        <f t="shared" si="4"/>
        <v>0</v>
      </c>
      <c r="H47" t="e">
        <f t="shared" si="5"/>
        <v>#N/A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0"/>
        <v>100</v>
      </c>
      <c r="O47">
        <f t="shared" si="9"/>
        <v>100</v>
      </c>
      <c r="P47" s="12">
        <f t="shared" si="10"/>
        <v>0</v>
      </c>
    </row>
    <row r="48" spans="1:16" x14ac:dyDescent="0.2">
      <c r="A48" s="7">
        <f>Prices_SPY_EEM!$A48</f>
        <v>45845</v>
      </c>
      <c r="B48">
        <f>Prices_SPY_EEM!$D48</f>
        <v>0.96619929586064046</v>
      </c>
      <c r="C48" t="e">
        <f>IFERROR(Prices_SPY_EEM!$G48,NA())</f>
        <v>#N/A</v>
      </c>
      <c r="D48">
        <f t="shared" si="1"/>
        <v>-0.32197140763515364</v>
      </c>
      <c r="E48">
        <f t="shared" si="2"/>
        <v>0</v>
      </c>
      <c r="F48">
        <f t="shared" si="3"/>
        <v>0</v>
      </c>
      <c r="G48">
        <f t="shared" si="4"/>
        <v>0</v>
      </c>
      <c r="H48" t="e">
        <f t="shared" si="5"/>
        <v>#N/A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0"/>
        <v>100</v>
      </c>
      <c r="O48">
        <f t="shared" si="9"/>
        <v>100</v>
      </c>
      <c r="P48" s="12">
        <f t="shared" si="10"/>
        <v>0</v>
      </c>
    </row>
    <row r="49" spans="1:16" x14ac:dyDescent="0.2">
      <c r="A49" s="7">
        <f>Prices_SPY_EEM!$A49</f>
        <v>45723</v>
      </c>
      <c r="B49">
        <f>Prices_SPY_EEM!$D49</f>
        <v>1.3550617676845391</v>
      </c>
      <c r="C49" t="e">
        <f>IFERROR(Prices_SPY_EEM!$G49,NA())</f>
        <v>#N/A</v>
      </c>
      <c r="D49">
        <f t="shared" si="1"/>
        <v>0.38886247182389866</v>
      </c>
      <c r="E49">
        <f t="shared" si="2"/>
        <v>0</v>
      </c>
      <c r="F49">
        <f t="shared" si="3"/>
        <v>0</v>
      </c>
      <c r="G49">
        <f t="shared" si="4"/>
        <v>0</v>
      </c>
      <c r="H49" t="e">
        <f t="shared" si="5"/>
        <v>#N/A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0"/>
        <v>100</v>
      </c>
      <c r="O49">
        <f t="shared" si="9"/>
        <v>100</v>
      </c>
      <c r="P49" s="12">
        <f t="shared" si="10"/>
        <v>0</v>
      </c>
    </row>
    <row r="50" spans="1:16" x14ac:dyDescent="0.2">
      <c r="A50" s="7">
        <f>Prices_SPY_EEM!$A50</f>
        <v>45695</v>
      </c>
      <c r="B50">
        <f>Prices_SPY_EEM!$D50</f>
        <v>1.45106230690795</v>
      </c>
      <c r="C50" t="e">
        <f>IFERROR(Prices_SPY_EEM!$G50,NA())</f>
        <v>#N/A</v>
      </c>
      <c r="D50">
        <f t="shared" si="1"/>
        <v>9.6000539223410897E-2</v>
      </c>
      <c r="E50">
        <f t="shared" si="2"/>
        <v>0</v>
      </c>
      <c r="F50">
        <f t="shared" si="3"/>
        <v>0</v>
      </c>
      <c r="G50">
        <f t="shared" si="4"/>
        <v>0</v>
      </c>
      <c r="H50" t="e">
        <f t="shared" si="5"/>
        <v>#N/A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0"/>
        <v>100</v>
      </c>
      <c r="O50">
        <f t="shared" si="9"/>
        <v>100</v>
      </c>
      <c r="P50" s="12">
        <f t="shared" si="10"/>
        <v>0</v>
      </c>
    </row>
    <row r="51" spans="1:16" x14ac:dyDescent="0.2">
      <c r="A51" s="7">
        <f>Prices_SPY_EEM!$A51</f>
        <v>45664</v>
      </c>
      <c r="B51">
        <f>Prices_SPY_EEM!$D51</f>
        <v>1.4220033109622534</v>
      </c>
      <c r="C51" t="e">
        <f>IFERROR(Prices_SPY_EEM!$G51,NA())</f>
        <v>#N/A</v>
      </c>
      <c r="D51">
        <f t="shared" si="1"/>
        <v>-2.9058995945696608E-2</v>
      </c>
      <c r="E51">
        <f t="shared" si="2"/>
        <v>0</v>
      </c>
      <c r="F51">
        <f t="shared" si="3"/>
        <v>0</v>
      </c>
      <c r="G51">
        <f t="shared" si="4"/>
        <v>0</v>
      </c>
      <c r="H51" t="e">
        <f t="shared" si="5"/>
        <v>#N/A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0"/>
        <v>100</v>
      </c>
      <c r="O51">
        <f t="shared" si="9"/>
        <v>100</v>
      </c>
      <c r="P51" s="12">
        <f t="shared" si="10"/>
        <v>0</v>
      </c>
    </row>
    <row r="52" spans="1:16" x14ac:dyDescent="0.2">
      <c r="A52" s="7" t="str">
        <f>Prices_SPY_EEM!$A52</f>
        <v>06/30/2025</v>
      </c>
      <c r="B52">
        <f>Prices_SPY_EEM!$D52</f>
        <v>1.3190789535298038</v>
      </c>
      <c r="C52" t="e">
        <f>IFERROR(Prices_SPY_EEM!$G52,NA())</f>
        <v>#N/A</v>
      </c>
      <c r="D52">
        <f t="shared" si="1"/>
        <v>-0.10292435743244965</v>
      </c>
      <c r="E52">
        <f t="shared" si="2"/>
        <v>0</v>
      </c>
      <c r="F52">
        <f t="shared" si="3"/>
        <v>0</v>
      </c>
      <c r="G52">
        <f t="shared" si="4"/>
        <v>0</v>
      </c>
      <c r="H52" t="e">
        <f t="shared" si="5"/>
        <v>#N/A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0"/>
        <v>100</v>
      </c>
      <c r="O52">
        <f t="shared" si="9"/>
        <v>100</v>
      </c>
      <c r="P52" s="12">
        <f t="shared" si="10"/>
        <v>0</v>
      </c>
    </row>
    <row r="53" spans="1:16" x14ac:dyDescent="0.2">
      <c r="A53" s="7" t="str">
        <f>Prices_SPY_EEM!$A53</f>
        <v>06/27/2025</v>
      </c>
      <c r="B53">
        <f>Prices_SPY_EEM!$D53</f>
        <v>1.3590670077868268</v>
      </c>
      <c r="C53" t="e">
        <f>IFERROR(Prices_SPY_EEM!$G53,NA())</f>
        <v>#N/A</v>
      </c>
      <c r="D53">
        <f t="shared" si="1"/>
        <v>3.9988054257023009E-2</v>
      </c>
      <c r="E53">
        <f t="shared" si="2"/>
        <v>0</v>
      </c>
      <c r="F53">
        <f t="shared" si="3"/>
        <v>0</v>
      </c>
      <c r="G53">
        <f t="shared" si="4"/>
        <v>0</v>
      </c>
      <c r="H53" t="e">
        <f t="shared" si="5"/>
        <v>#N/A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0"/>
        <v>100</v>
      </c>
      <c r="O53">
        <f t="shared" si="9"/>
        <v>100</v>
      </c>
      <c r="P53" s="12">
        <f t="shared" si="10"/>
        <v>0</v>
      </c>
    </row>
    <row r="54" spans="1:16" x14ac:dyDescent="0.2">
      <c r="A54" s="7" t="str">
        <f>Prices_SPY_EEM!$A54</f>
        <v>06/26/2025</v>
      </c>
      <c r="B54">
        <f>Prices_SPY_EEM!$D54</f>
        <v>1.7455172407600585</v>
      </c>
      <c r="C54" t="e">
        <f>IFERROR(Prices_SPY_EEM!$G54,NA())</f>
        <v>#N/A</v>
      </c>
      <c r="D54">
        <f t="shared" si="1"/>
        <v>0.38645023297323178</v>
      </c>
      <c r="E54">
        <f t="shared" si="2"/>
        <v>0</v>
      </c>
      <c r="F54">
        <f t="shared" si="3"/>
        <v>0</v>
      </c>
      <c r="G54">
        <f t="shared" si="4"/>
        <v>0</v>
      </c>
      <c r="H54" t="e">
        <f t="shared" si="5"/>
        <v>#N/A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0"/>
        <v>100</v>
      </c>
      <c r="O54">
        <f t="shared" si="9"/>
        <v>100</v>
      </c>
      <c r="P54" s="12">
        <f t="shared" si="10"/>
        <v>0</v>
      </c>
    </row>
    <row r="55" spans="1:16" x14ac:dyDescent="0.2">
      <c r="A55" s="7" t="str">
        <f>Prices_SPY_EEM!$A55</f>
        <v>06/25/2025</v>
      </c>
      <c r="B55">
        <f>Prices_SPY_EEM!$D55</f>
        <v>1.7324707297807507</v>
      </c>
      <c r="C55" t="e">
        <f>IFERROR(Prices_SPY_EEM!$G55,NA())</f>
        <v>#N/A</v>
      </c>
      <c r="D55">
        <f t="shared" si="1"/>
        <v>-1.3046510979307868E-2</v>
      </c>
      <c r="E55">
        <f t="shared" si="2"/>
        <v>0</v>
      </c>
      <c r="F55">
        <f t="shared" si="3"/>
        <v>0</v>
      </c>
      <c r="G55">
        <f t="shared" si="4"/>
        <v>0</v>
      </c>
      <c r="H55" t="e">
        <f t="shared" si="5"/>
        <v>#N/A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0"/>
        <v>100</v>
      </c>
      <c r="O55">
        <f t="shared" si="9"/>
        <v>100</v>
      </c>
      <c r="P55" s="12">
        <f t="shared" si="10"/>
        <v>0</v>
      </c>
    </row>
    <row r="56" spans="1:16" x14ac:dyDescent="0.2">
      <c r="A56" s="7" t="str">
        <f>Prices_SPY_EEM!$A56</f>
        <v>06/24/2025</v>
      </c>
      <c r="B56">
        <f>Prices_SPY_EEM!$D56</f>
        <v>1.7144421374159151</v>
      </c>
      <c r="C56" t="e">
        <f>IFERROR(Prices_SPY_EEM!$G56,NA())</f>
        <v>#N/A</v>
      </c>
      <c r="D56">
        <f t="shared" si="1"/>
        <v>-1.8028592364835561E-2</v>
      </c>
      <c r="E56">
        <f t="shared" si="2"/>
        <v>0</v>
      </c>
      <c r="F56">
        <f t="shared" si="3"/>
        <v>0</v>
      </c>
      <c r="G56">
        <f t="shared" si="4"/>
        <v>0</v>
      </c>
      <c r="H56" t="e">
        <f t="shared" si="5"/>
        <v>#N/A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0"/>
        <v>100</v>
      </c>
      <c r="O56">
        <f t="shared" si="9"/>
        <v>100</v>
      </c>
      <c r="P56" s="12">
        <f t="shared" si="10"/>
        <v>0</v>
      </c>
    </row>
    <row r="57" spans="1:16" x14ac:dyDescent="0.2">
      <c r="A57" s="7" t="str">
        <f>Prices_SPY_EEM!$A57</f>
        <v>06/23/2025</v>
      </c>
      <c r="B57">
        <f>Prices_SPY_EEM!$D57</f>
        <v>0.93288458630163973</v>
      </c>
      <c r="C57" t="e">
        <f>IFERROR(Prices_SPY_EEM!$G57,NA())</f>
        <v>#N/A</v>
      </c>
      <c r="D57">
        <f t="shared" si="1"/>
        <v>-0.78155755111427538</v>
      </c>
      <c r="E57">
        <f t="shared" si="2"/>
        <v>0</v>
      </c>
      <c r="F57">
        <f t="shared" si="3"/>
        <v>0</v>
      </c>
      <c r="G57">
        <f t="shared" si="4"/>
        <v>0</v>
      </c>
      <c r="H57" t="e">
        <f t="shared" si="5"/>
        <v>#N/A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0"/>
        <v>100</v>
      </c>
      <c r="O57">
        <f t="shared" si="9"/>
        <v>100</v>
      </c>
      <c r="P57" s="12">
        <f t="shared" si="10"/>
        <v>0</v>
      </c>
    </row>
    <row r="58" spans="1:16" x14ac:dyDescent="0.2">
      <c r="A58" s="7" t="str">
        <f>Prices_SPY_EEM!$A58</f>
        <v>06/20/2025</v>
      </c>
      <c r="B58">
        <f>Prices_SPY_EEM!$D58</f>
        <v>0.93221447694404702</v>
      </c>
      <c r="C58" t="e">
        <f>IFERROR(Prices_SPY_EEM!$G58,NA())</f>
        <v>#N/A</v>
      </c>
      <c r="D58">
        <f t="shared" si="1"/>
        <v>-6.7010935759270751E-4</v>
      </c>
      <c r="E58">
        <f t="shared" si="2"/>
        <v>0</v>
      </c>
      <c r="F58">
        <f t="shared" si="3"/>
        <v>0</v>
      </c>
      <c r="G58">
        <f t="shared" si="4"/>
        <v>0</v>
      </c>
      <c r="H58" t="e">
        <f t="shared" si="5"/>
        <v>#N/A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0"/>
        <v>100</v>
      </c>
      <c r="O58">
        <f t="shared" si="9"/>
        <v>100</v>
      </c>
      <c r="P58" s="12">
        <f t="shared" si="10"/>
        <v>0</v>
      </c>
    </row>
    <row r="59" spans="1:16" x14ac:dyDescent="0.2">
      <c r="A59" s="7" t="str">
        <f>Prices_SPY_EEM!$A59</f>
        <v>06/18/2025</v>
      </c>
      <c r="B59">
        <f>Prices_SPY_EEM!$D59</f>
        <v>0.99800962951132988</v>
      </c>
      <c r="C59" t="e">
        <f>IFERROR(Prices_SPY_EEM!$G59,NA())</f>
        <v>#N/A</v>
      </c>
      <c r="D59">
        <f t="shared" si="1"/>
        <v>6.5795152567282855E-2</v>
      </c>
      <c r="E59">
        <f t="shared" si="2"/>
        <v>0</v>
      </c>
      <c r="F59">
        <f t="shared" si="3"/>
        <v>0</v>
      </c>
      <c r="G59">
        <f t="shared" si="4"/>
        <v>0</v>
      </c>
      <c r="H59" t="e">
        <f t="shared" si="5"/>
        <v>#N/A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0"/>
        <v>100</v>
      </c>
      <c r="O59">
        <f t="shared" si="9"/>
        <v>100</v>
      </c>
      <c r="P59" s="12">
        <f t="shared" si="10"/>
        <v>0</v>
      </c>
    </row>
    <row r="60" spans="1:16" x14ac:dyDescent="0.2">
      <c r="A60" s="7" t="str">
        <f>Prices_SPY_EEM!$A60</f>
        <v>06/17/2025</v>
      </c>
      <c r="B60">
        <f>Prices_SPY_EEM!$D60</f>
        <v>1.0021936686667345</v>
      </c>
      <c r="C60" t="e">
        <f>IFERROR(Prices_SPY_EEM!$G60,NA())</f>
        <v>#N/A</v>
      </c>
      <c r="D60">
        <f t="shared" si="1"/>
        <v>4.1840391554046619E-3</v>
      </c>
      <c r="E60">
        <f t="shared" si="2"/>
        <v>0</v>
      </c>
      <c r="F60">
        <f t="shared" si="3"/>
        <v>0</v>
      </c>
      <c r="G60">
        <f t="shared" si="4"/>
        <v>0</v>
      </c>
      <c r="H60" t="e">
        <f t="shared" si="5"/>
        <v>#N/A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0"/>
        <v>100</v>
      </c>
      <c r="O60">
        <f t="shared" si="9"/>
        <v>100</v>
      </c>
      <c r="P60" s="12">
        <f t="shared" si="10"/>
        <v>0</v>
      </c>
    </row>
    <row r="61" spans="1:16" x14ac:dyDescent="0.2">
      <c r="A61" s="7" t="str">
        <f>Prices_SPY_EEM!$A61</f>
        <v>06/16/2025</v>
      </c>
      <c r="B61">
        <f>Prices_SPY_EEM!$D61</f>
        <v>1.28939146478114</v>
      </c>
      <c r="C61">
        <f>IFERROR(Prices_SPY_EEM!$G61,NA())</f>
        <v>0.52277782519132265</v>
      </c>
      <c r="D61">
        <f t="shared" si="1"/>
        <v>0.28719779611440543</v>
      </c>
      <c r="E61">
        <f t="shared" si="2"/>
        <v>0</v>
      </c>
      <c r="F61">
        <f t="shared" si="3"/>
        <v>0</v>
      </c>
      <c r="G61">
        <f t="shared" si="4"/>
        <v>0</v>
      </c>
      <c r="H61" t="e">
        <f t="shared" si="5"/>
        <v>#N/A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0"/>
        <v>100</v>
      </c>
      <c r="O61">
        <f t="shared" si="9"/>
        <v>100</v>
      </c>
      <c r="P61" s="12">
        <f t="shared" si="10"/>
        <v>0</v>
      </c>
    </row>
    <row r="62" spans="1:16" x14ac:dyDescent="0.2">
      <c r="A62" s="7" t="str">
        <f>Prices_SPY_EEM!$A62</f>
        <v>06/13/2025</v>
      </c>
      <c r="B62">
        <f>Prices_SPY_EEM!$D62</f>
        <v>1.5364432158627253</v>
      </c>
      <c r="C62">
        <f>IFERROR(Prices_SPY_EEM!$G62,NA())</f>
        <v>0.91658881501260892</v>
      </c>
      <c r="D62">
        <f t="shared" si="1"/>
        <v>0.24705175108158528</v>
      </c>
      <c r="E62">
        <f t="shared" si="2"/>
        <v>0</v>
      </c>
      <c r="F62">
        <f t="shared" si="3"/>
        <v>0</v>
      </c>
      <c r="G62">
        <f t="shared" si="4"/>
        <v>0</v>
      </c>
      <c r="H62" t="e">
        <f t="shared" si="5"/>
        <v>#N/A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0"/>
        <v>100</v>
      </c>
      <c r="O62">
        <f t="shared" si="9"/>
        <v>100</v>
      </c>
      <c r="P62" s="12">
        <f t="shared" si="10"/>
        <v>0</v>
      </c>
    </row>
    <row r="63" spans="1:16" x14ac:dyDescent="0.2">
      <c r="A63" s="7">
        <f>Prices_SPY_EEM!$A63</f>
        <v>45997</v>
      </c>
      <c r="B63">
        <f>Prices_SPY_EEM!$D63</f>
        <v>1.8602461525175329</v>
      </c>
      <c r="C63">
        <f>IFERROR(Prices_SPY_EEM!$G63,NA())</f>
        <v>1.4290323332594119</v>
      </c>
      <c r="D63">
        <f t="shared" si="1"/>
        <v>0.32380293665480764</v>
      </c>
      <c r="E63">
        <f t="shared" si="2"/>
        <v>0</v>
      </c>
      <c r="F63">
        <f t="shared" si="3"/>
        <v>0</v>
      </c>
      <c r="G63">
        <f t="shared" si="4"/>
        <v>0</v>
      </c>
      <c r="H63" t="e">
        <f t="shared" si="5"/>
        <v>#N/A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0"/>
        <v>100</v>
      </c>
      <c r="O63">
        <f t="shared" si="9"/>
        <v>100</v>
      </c>
      <c r="P63" s="12">
        <f t="shared" si="10"/>
        <v>0</v>
      </c>
    </row>
    <row r="64" spans="1:16" x14ac:dyDescent="0.2">
      <c r="A64" s="7">
        <f>Prices_SPY_EEM!$A64</f>
        <v>45967</v>
      </c>
      <c r="B64">
        <f>Prices_SPY_EEM!$D64</f>
        <v>1.9346922238353059</v>
      </c>
      <c r="C64">
        <f>IFERROR(Prices_SPY_EEM!$G64,NA())</f>
        <v>1.5471996551251967</v>
      </c>
      <c r="D64">
        <f t="shared" si="1"/>
        <v>7.4446071317773033E-2</v>
      </c>
      <c r="E64">
        <f t="shared" si="2"/>
        <v>0</v>
      </c>
      <c r="F64">
        <f t="shared" si="3"/>
        <v>0</v>
      </c>
      <c r="G64">
        <f t="shared" si="4"/>
        <v>0</v>
      </c>
      <c r="H64" t="e">
        <f t="shared" si="5"/>
        <v>#N/A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0"/>
        <v>100</v>
      </c>
      <c r="O64">
        <f t="shared" si="9"/>
        <v>100</v>
      </c>
      <c r="P64" s="12">
        <f t="shared" si="10"/>
        <v>0</v>
      </c>
    </row>
    <row r="65" spans="1:16" x14ac:dyDescent="0.2">
      <c r="A65" s="7">
        <f>Prices_SPY_EEM!$A65</f>
        <v>45936</v>
      </c>
      <c r="B65">
        <f>Prices_SPY_EEM!$D65</f>
        <v>1.6235427499162398</v>
      </c>
      <c r="C65">
        <f>IFERROR(Prices_SPY_EEM!$G65,NA())</f>
        <v>1.0686205163203817</v>
      </c>
      <c r="D65">
        <f t="shared" si="1"/>
        <v>-0.31114947391906611</v>
      </c>
      <c r="E65">
        <f t="shared" si="2"/>
        <v>0</v>
      </c>
      <c r="F65">
        <f t="shared" si="3"/>
        <v>0</v>
      </c>
      <c r="G65">
        <f t="shared" si="4"/>
        <v>0</v>
      </c>
      <c r="H65" t="e">
        <f t="shared" si="5"/>
        <v>#N/A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0"/>
        <v>100</v>
      </c>
      <c r="O65">
        <f t="shared" si="9"/>
        <v>100</v>
      </c>
      <c r="P65" s="12">
        <f t="shared" si="10"/>
        <v>0</v>
      </c>
    </row>
    <row r="66" spans="1:16" x14ac:dyDescent="0.2">
      <c r="A66" s="7">
        <f>Prices_SPY_EEM!$A66</f>
        <v>45906</v>
      </c>
      <c r="B66">
        <f>Prices_SPY_EEM!$D66</f>
        <v>1.5732568262678939</v>
      </c>
      <c r="C66">
        <f>IFERROR(Prices_SPY_EEM!$G66,NA())</f>
        <v>1.0072844377503554</v>
      </c>
      <c r="D66">
        <f t="shared" si="1"/>
        <v>-5.0285923648345943E-2</v>
      </c>
      <c r="E66">
        <f t="shared" si="2"/>
        <v>0</v>
      </c>
      <c r="F66">
        <f t="shared" si="3"/>
        <v>0</v>
      </c>
      <c r="G66">
        <f t="shared" si="4"/>
        <v>0</v>
      </c>
      <c r="H66" t="e">
        <f t="shared" si="5"/>
        <v>#N/A</v>
      </c>
      <c r="I66">
        <f t="shared" si="6"/>
        <v>0</v>
      </c>
      <c r="J66">
        <f t="shared" si="7"/>
        <v>0</v>
      </c>
      <c r="K66">
        <f t="shared" si="8"/>
        <v>0</v>
      </c>
      <c r="L66">
        <f t="shared" si="0"/>
        <v>100</v>
      </c>
      <c r="O66">
        <f t="shared" si="9"/>
        <v>100</v>
      </c>
      <c r="P66" s="12">
        <f t="shared" si="10"/>
        <v>0</v>
      </c>
    </row>
    <row r="67" spans="1:16" x14ac:dyDescent="0.2">
      <c r="A67" s="7">
        <f>Prices_SPY_EEM!$A67</f>
        <v>45814</v>
      </c>
      <c r="B67">
        <f>Prices_SPY_EEM!$D67</f>
        <v>1.2081525913355122</v>
      </c>
      <c r="C67">
        <f>IFERROR(Prices_SPY_EEM!$G67,NA())</f>
        <v>0.43190300796154196</v>
      </c>
      <c r="D67">
        <f t="shared" si="1"/>
        <v>-0.36510423493238164</v>
      </c>
      <c r="E67">
        <f t="shared" si="2"/>
        <v>0</v>
      </c>
      <c r="F67">
        <f t="shared" si="3"/>
        <v>0</v>
      </c>
      <c r="G67">
        <f t="shared" si="4"/>
        <v>0</v>
      </c>
      <c r="H67" t="e">
        <f t="shared" si="5"/>
        <v>#N/A</v>
      </c>
      <c r="I67">
        <f t="shared" si="6"/>
        <v>0</v>
      </c>
      <c r="J67">
        <f t="shared" si="7"/>
        <v>0</v>
      </c>
      <c r="K67">
        <f t="shared" si="8"/>
        <v>0</v>
      </c>
      <c r="L67">
        <f t="shared" ref="L67:L130" si="11">100+G67</f>
        <v>100</v>
      </c>
      <c r="O67">
        <f t="shared" si="9"/>
        <v>100</v>
      </c>
      <c r="P67" s="12">
        <f t="shared" si="10"/>
        <v>0</v>
      </c>
    </row>
    <row r="68" spans="1:16" x14ac:dyDescent="0.2">
      <c r="A68" s="7">
        <f>Prices_SPY_EEM!$A68</f>
        <v>45783</v>
      </c>
      <c r="B68">
        <f>Prices_SPY_EEM!$D68</f>
        <v>1.4516992751536151</v>
      </c>
      <c r="C68">
        <f>IFERROR(Prices_SPY_EEM!$G68,NA())</f>
        <v>0.8395421695063402</v>
      </c>
      <c r="D68">
        <f t="shared" ref="D68:D131" si="12">B68-B67</f>
        <v>0.24354668381810285</v>
      </c>
      <c r="E68">
        <f t="shared" ref="E68:E131" si="13">IF(E67=0,IF(ABS(IFERROR(C68,0))&gt;=2,-SIGN(IFERROR(C68,0)),0),IF(OR(ABS(IFERROR(C68,0))&lt;=0.5,ABS(IFERROR(C68,0))&gt;=3),0,E67))</f>
        <v>0</v>
      </c>
      <c r="F68">
        <f t="shared" ref="F68:F131" si="14">E67*D68</f>
        <v>0</v>
      </c>
      <c r="G68">
        <f t="shared" ref="G68:G131" si="15">G67+F68</f>
        <v>0</v>
      </c>
      <c r="H68" t="e">
        <f t="shared" ref="H68:H131" si="16">IF(E68=0,NA(),IF(E67=0,C68,H67))</f>
        <v>#N/A</v>
      </c>
      <c r="I68">
        <f t="shared" ref="I68:I131" si="17">IF(AND(E67=0,E68&lt;&gt;0),1,0)</f>
        <v>0</v>
      </c>
      <c r="J68">
        <f t="shared" ref="J68:J131" si="18">IF(AND(E67&lt;&gt;0,E68=0),1,0)</f>
        <v>0</v>
      </c>
      <c r="K68">
        <f t="shared" ref="K68:K131" si="19">IF(E68=0,0,K67+I68)</f>
        <v>0</v>
      </c>
      <c r="L68">
        <f t="shared" si="11"/>
        <v>100</v>
      </c>
      <c r="O68">
        <f t="shared" ref="O68:O131" si="20">MAX(O67,L68)</f>
        <v>100</v>
      </c>
      <c r="P68" s="12">
        <f t="shared" ref="P68:P131" si="21">L68/O68-1</f>
        <v>0</v>
      </c>
    </row>
    <row r="69" spans="1:16" x14ac:dyDescent="0.2">
      <c r="A69" s="7">
        <f>Prices_SPY_EEM!$A69</f>
        <v>45753</v>
      </c>
      <c r="B69">
        <f>Prices_SPY_EEM!$D69</f>
        <v>1.0255885281263346</v>
      </c>
      <c r="C69">
        <f>IFERROR(Prices_SPY_EEM!$G69,NA())</f>
        <v>0.16305911353817734</v>
      </c>
      <c r="D69">
        <f t="shared" si="12"/>
        <v>-0.42611074702728047</v>
      </c>
      <c r="E69">
        <f t="shared" si="13"/>
        <v>0</v>
      </c>
      <c r="F69">
        <f t="shared" si="14"/>
        <v>0</v>
      </c>
      <c r="G69">
        <f t="shared" si="15"/>
        <v>0</v>
      </c>
      <c r="H69" t="e">
        <f t="shared" si="16"/>
        <v>#N/A</v>
      </c>
      <c r="I69">
        <f t="shared" si="17"/>
        <v>0</v>
      </c>
      <c r="J69">
        <f t="shared" si="18"/>
        <v>0</v>
      </c>
      <c r="K69">
        <f t="shared" si="19"/>
        <v>0</v>
      </c>
      <c r="L69">
        <f t="shared" si="11"/>
        <v>100</v>
      </c>
      <c r="O69">
        <f t="shared" si="20"/>
        <v>100</v>
      </c>
      <c r="P69" s="12">
        <f t="shared" si="21"/>
        <v>0</v>
      </c>
    </row>
    <row r="70" spans="1:16" x14ac:dyDescent="0.2">
      <c r="A70" s="7">
        <f>Prices_SPY_EEM!$A70</f>
        <v>45722</v>
      </c>
      <c r="B70">
        <f>Prices_SPY_EEM!$D70</f>
        <v>0.44524904218037165</v>
      </c>
      <c r="C70">
        <f>IFERROR(Prices_SPY_EEM!$G70,NA())</f>
        <v>-0.75469898982622263</v>
      </c>
      <c r="D70">
        <f t="shared" si="12"/>
        <v>-0.58033948594596296</v>
      </c>
      <c r="E70">
        <f t="shared" si="13"/>
        <v>0</v>
      </c>
      <c r="F70">
        <f t="shared" si="14"/>
        <v>0</v>
      </c>
      <c r="G70">
        <f t="shared" si="15"/>
        <v>0</v>
      </c>
      <c r="H70" t="e">
        <f t="shared" si="16"/>
        <v>#N/A</v>
      </c>
      <c r="I70">
        <f t="shared" si="17"/>
        <v>0</v>
      </c>
      <c r="J70">
        <f t="shared" si="18"/>
        <v>0</v>
      </c>
      <c r="K70">
        <f t="shared" si="19"/>
        <v>0</v>
      </c>
      <c r="L70">
        <f t="shared" si="11"/>
        <v>100</v>
      </c>
      <c r="O70">
        <f t="shared" si="20"/>
        <v>100</v>
      </c>
      <c r="P70" s="12">
        <f t="shared" si="21"/>
        <v>0</v>
      </c>
    </row>
    <row r="71" spans="1:16" x14ac:dyDescent="0.2">
      <c r="A71" s="7">
        <f>Prices_SPY_EEM!$A71</f>
        <v>45694</v>
      </c>
      <c r="B71">
        <f>Prices_SPY_EEM!$D71</f>
        <v>0.55367068278877696</v>
      </c>
      <c r="C71">
        <f>IFERROR(Prices_SPY_EEM!$G71,NA())</f>
        <v>-0.56932308282710442</v>
      </c>
      <c r="D71">
        <f t="shared" si="12"/>
        <v>0.10842164060840531</v>
      </c>
      <c r="E71">
        <f t="shared" si="13"/>
        <v>0</v>
      </c>
      <c r="F71">
        <f t="shared" si="14"/>
        <v>0</v>
      </c>
      <c r="G71">
        <f t="shared" si="15"/>
        <v>0</v>
      </c>
      <c r="H71" t="e">
        <f t="shared" si="16"/>
        <v>#N/A</v>
      </c>
      <c r="I71">
        <f t="shared" si="17"/>
        <v>0</v>
      </c>
      <c r="J71">
        <f t="shared" si="18"/>
        <v>0</v>
      </c>
      <c r="K71">
        <f t="shared" si="19"/>
        <v>0</v>
      </c>
      <c r="L71">
        <f t="shared" si="11"/>
        <v>100</v>
      </c>
      <c r="O71">
        <f t="shared" si="20"/>
        <v>100</v>
      </c>
      <c r="P71" s="12">
        <f t="shared" si="21"/>
        <v>0</v>
      </c>
    </row>
    <row r="72" spans="1:16" x14ac:dyDescent="0.2">
      <c r="A72" s="7" t="str">
        <f>Prices_SPY_EEM!$A72</f>
        <v>05/30/2025</v>
      </c>
      <c r="B72">
        <f>Prices_SPY_EEM!$D72</f>
        <v>0.43821501616745451</v>
      </c>
      <c r="C72">
        <f>IFERROR(Prices_SPY_EEM!$G72,NA())</f>
        <v>-0.73938694133101768</v>
      </c>
      <c r="D72">
        <f t="shared" si="12"/>
        <v>-0.11545566662132245</v>
      </c>
      <c r="E72">
        <f t="shared" si="13"/>
        <v>0</v>
      </c>
      <c r="F72">
        <f t="shared" si="14"/>
        <v>0</v>
      </c>
      <c r="G72">
        <f t="shared" si="15"/>
        <v>0</v>
      </c>
      <c r="H72" t="e">
        <f t="shared" si="16"/>
        <v>#N/A</v>
      </c>
      <c r="I72">
        <f t="shared" si="17"/>
        <v>0</v>
      </c>
      <c r="J72">
        <f t="shared" si="18"/>
        <v>0</v>
      </c>
      <c r="K72">
        <f t="shared" si="19"/>
        <v>0</v>
      </c>
      <c r="L72">
        <f t="shared" si="11"/>
        <v>100</v>
      </c>
      <c r="O72">
        <f t="shared" si="20"/>
        <v>100</v>
      </c>
      <c r="P72" s="12">
        <f t="shared" si="21"/>
        <v>0</v>
      </c>
    </row>
    <row r="73" spans="1:16" x14ac:dyDescent="0.2">
      <c r="A73" s="7" t="str">
        <f>Prices_SPY_EEM!$A73</f>
        <v>05/29/2025</v>
      </c>
      <c r="B73">
        <f>Prices_SPY_EEM!$D73</f>
        <v>0.95556463664036073</v>
      </c>
      <c r="C73">
        <f>IFERROR(Prices_SPY_EEM!$G73,NA())</f>
        <v>0.10089002511104438</v>
      </c>
      <c r="D73">
        <f t="shared" si="12"/>
        <v>0.51734962047290622</v>
      </c>
      <c r="E73">
        <f t="shared" si="13"/>
        <v>0</v>
      </c>
      <c r="F73">
        <f t="shared" si="14"/>
        <v>0</v>
      </c>
      <c r="G73">
        <f t="shared" si="15"/>
        <v>0</v>
      </c>
      <c r="H73" t="e">
        <f t="shared" si="16"/>
        <v>#N/A</v>
      </c>
      <c r="I73">
        <f t="shared" si="17"/>
        <v>0</v>
      </c>
      <c r="J73">
        <f t="shared" si="18"/>
        <v>0</v>
      </c>
      <c r="K73">
        <f t="shared" si="19"/>
        <v>0</v>
      </c>
      <c r="L73">
        <f t="shared" si="11"/>
        <v>100</v>
      </c>
      <c r="O73">
        <f t="shared" si="20"/>
        <v>100</v>
      </c>
      <c r="P73" s="12">
        <f t="shared" si="21"/>
        <v>0</v>
      </c>
    </row>
    <row r="74" spans="1:16" x14ac:dyDescent="0.2">
      <c r="A74" s="7" t="str">
        <f>Prices_SPY_EEM!$A74</f>
        <v>05/28/2025</v>
      </c>
      <c r="B74">
        <f>Prices_SPY_EEM!$D74</f>
        <v>0.93548718285678234</v>
      </c>
      <c r="C74">
        <f>IFERROR(Prices_SPY_EEM!$G74,NA())</f>
        <v>0.11391242485089108</v>
      </c>
      <c r="D74">
        <f t="shared" si="12"/>
        <v>-2.0077453783578392E-2</v>
      </c>
      <c r="E74">
        <f t="shared" si="13"/>
        <v>0</v>
      </c>
      <c r="F74">
        <f t="shared" si="14"/>
        <v>0</v>
      </c>
      <c r="G74">
        <f t="shared" si="15"/>
        <v>0</v>
      </c>
      <c r="H74" t="e">
        <f t="shared" si="16"/>
        <v>#N/A</v>
      </c>
      <c r="I74">
        <f t="shared" si="17"/>
        <v>0</v>
      </c>
      <c r="J74">
        <f t="shared" si="18"/>
        <v>0</v>
      </c>
      <c r="K74">
        <f t="shared" si="19"/>
        <v>0</v>
      </c>
      <c r="L74">
        <f t="shared" si="11"/>
        <v>100</v>
      </c>
      <c r="O74">
        <f t="shared" si="20"/>
        <v>100</v>
      </c>
      <c r="P74" s="12">
        <f t="shared" si="21"/>
        <v>0</v>
      </c>
    </row>
    <row r="75" spans="1:16" x14ac:dyDescent="0.2">
      <c r="A75" s="7" t="str">
        <f>Prices_SPY_EEM!$A75</f>
        <v>05/27/2025</v>
      </c>
      <c r="B75">
        <f>Prices_SPY_EEM!$D75</f>
        <v>0.92448067076188778</v>
      </c>
      <c r="C75">
        <f>IFERROR(Prices_SPY_EEM!$G75,NA())</f>
        <v>0.14787558233215156</v>
      </c>
      <c r="D75">
        <f t="shared" si="12"/>
        <v>-1.1006512094894561E-2</v>
      </c>
      <c r="E75">
        <f t="shared" si="13"/>
        <v>0</v>
      </c>
      <c r="F75">
        <f t="shared" si="14"/>
        <v>0</v>
      </c>
      <c r="G75">
        <f t="shared" si="15"/>
        <v>0</v>
      </c>
      <c r="H75" t="e">
        <f t="shared" si="16"/>
        <v>#N/A</v>
      </c>
      <c r="I75">
        <f t="shared" si="17"/>
        <v>0</v>
      </c>
      <c r="J75">
        <f t="shared" si="18"/>
        <v>0</v>
      </c>
      <c r="K75">
        <f t="shared" si="19"/>
        <v>0</v>
      </c>
      <c r="L75">
        <f t="shared" si="11"/>
        <v>100</v>
      </c>
      <c r="O75">
        <f t="shared" si="20"/>
        <v>100</v>
      </c>
      <c r="P75" s="12">
        <f t="shared" si="21"/>
        <v>0</v>
      </c>
    </row>
    <row r="76" spans="1:16" x14ac:dyDescent="0.2">
      <c r="A76" s="7" t="str">
        <f>Prices_SPY_EEM!$A76</f>
        <v>05/23/2025</v>
      </c>
      <c r="B76">
        <f>Prices_SPY_EEM!$D76</f>
        <v>1.8125269881953798</v>
      </c>
      <c r="C76">
        <f>IFERROR(Prices_SPY_EEM!$G76,NA())</f>
        <v>1.2189472651743898</v>
      </c>
      <c r="D76">
        <f t="shared" si="12"/>
        <v>0.88804631743349205</v>
      </c>
      <c r="E76">
        <f t="shared" si="13"/>
        <v>0</v>
      </c>
      <c r="F76">
        <f t="shared" si="14"/>
        <v>0</v>
      </c>
      <c r="G76">
        <f t="shared" si="15"/>
        <v>0</v>
      </c>
      <c r="H76" t="e">
        <f t="shared" si="16"/>
        <v>#N/A</v>
      </c>
      <c r="I76">
        <f t="shared" si="17"/>
        <v>0</v>
      </c>
      <c r="J76">
        <f t="shared" si="18"/>
        <v>0</v>
      </c>
      <c r="K76">
        <f t="shared" si="19"/>
        <v>0</v>
      </c>
      <c r="L76">
        <f t="shared" si="11"/>
        <v>100</v>
      </c>
      <c r="O76">
        <f t="shared" si="20"/>
        <v>100</v>
      </c>
      <c r="P76" s="12">
        <f t="shared" si="21"/>
        <v>0</v>
      </c>
    </row>
    <row r="77" spans="1:16" x14ac:dyDescent="0.2">
      <c r="A77" s="7" t="str">
        <f>Prices_SPY_EEM!$A77</f>
        <v>05/22/2025</v>
      </c>
      <c r="B77">
        <f>Prices_SPY_EEM!$D77</f>
        <v>1.3653322752896244</v>
      </c>
      <c r="C77">
        <f>IFERROR(Prices_SPY_EEM!$G77,NA())</f>
        <v>0.74083478583315465</v>
      </c>
      <c r="D77">
        <f t="shared" si="12"/>
        <v>-0.44719471290575541</v>
      </c>
      <c r="E77">
        <f t="shared" si="13"/>
        <v>0</v>
      </c>
      <c r="F77">
        <f t="shared" si="14"/>
        <v>0</v>
      </c>
      <c r="G77">
        <f t="shared" si="15"/>
        <v>0</v>
      </c>
      <c r="H77" t="e">
        <f t="shared" si="16"/>
        <v>#N/A</v>
      </c>
      <c r="I77">
        <f t="shared" si="17"/>
        <v>0</v>
      </c>
      <c r="J77">
        <f t="shared" si="18"/>
        <v>0</v>
      </c>
      <c r="K77">
        <f t="shared" si="19"/>
        <v>0</v>
      </c>
      <c r="L77">
        <f t="shared" si="11"/>
        <v>100</v>
      </c>
      <c r="O77">
        <f t="shared" si="20"/>
        <v>100</v>
      </c>
      <c r="P77" s="12">
        <f t="shared" si="21"/>
        <v>0</v>
      </c>
    </row>
    <row r="78" spans="1:16" x14ac:dyDescent="0.2">
      <c r="A78" s="7" t="str">
        <f>Prices_SPY_EEM!$A78</f>
        <v>05/21/2025</v>
      </c>
      <c r="B78">
        <f>Prices_SPY_EEM!$D78</f>
        <v>1.5301952863369408</v>
      </c>
      <c r="C78">
        <f>IFERROR(Prices_SPY_EEM!$G78,NA())</f>
        <v>0.95097861215569734</v>
      </c>
      <c r="D78">
        <f t="shared" si="12"/>
        <v>0.16486301104731638</v>
      </c>
      <c r="E78">
        <f t="shared" si="13"/>
        <v>0</v>
      </c>
      <c r="F78">
        <f t="shared" si="14"/>
        <v>0</v>
      </c>
      <c r="G78">
        <f t="shared" si="15"/>
        <v>0</v>
      </c>
      <c r="H78" t="e">
        <f t="shared" si="16"/>
        <v>#N/A</v>
      </c>
      <c r="I78">
        <f t="shared" si="17"/>
        <v>0</v>
      </c>
      <c r="J78">
        <f t="shared" si="18"/>
        <v>0</v>
      </c>
      <c r="K78">
        <f t="shared" si="19"/>
        <v>0</v>
      </c>
      <c r="L78">
        <f t="shared" si="11"/>
        <v>100</v>
      </c>
      <c r="O78">
        <f t="shared" si="20"/>
        <v>100</v>
      </c>
      <c r="P78" s="12">
        <f t="shared" si="21"/>
        <v>0</v>
      </c>
    </row>
    <row r="79" spans="1:16" x14ac:dyDescent="0.2">
      <c r="A79" s="7" t="str">
        <f>Prices_SPY_EEM!$A79</f>
        <v>05/20/2025</v>
      </c>
      <c r="B79">
        <f>Prices_SPY_EEM!$D79</f>
        <v>1.0046236325860605</v>
      </c>
      <c r="C79">
        <f>IFERROR(Prices_SPY_EEM!$G79,NA())</f>
        <v>0.40483733253143228</v>
      </c>
      <c r="D79">
        <f t="shared" si="12"/>
        <v>-0.52557165375088033</v>
      </c>
      <c r="E79">
        <f t="shared" si="13"/>
        <v>0</v>
      </c>
      <c r="F79">
        <f t="shared" si="14"/>
        <v>0</v>
      </c>
      <c r="G79">
        <f t="shared" si="15"/>
        <v>0</v>
      </c>
      <c r="H79" t="e">
        <f t="shared" si="16"/>
        <v>#N/A</v>
      </c>
      <c r="I79">
        <f t="shared" si="17"/>
        <v>0</v>
      </c>
      <c r="J79">
        <f t="shared" si="18"/>
        <v>0</v>
      </c>
      <c r="K79">
        <f t="shared" si="19"/>
        <v>0</v>
      </c>
      <c r="L79">
        <f t="shared" si="11"/>
        <v>100</v>
      </c>
      <c r="O79">
        <f t="shared" si="20"/>
        <v>100</v>
      </c>
      <c r="P79" s="12">
        <f t="shared" si="21"/>
        <v>0</v>
      </c>
    </row>
    <row r="80" spans="1:16" x14ac:dyDescent="0.2">
      <c r="A80" s="7" t="str">
        <f>Prices_SPY_EEM!$A80</f>
        <v>05/19/2025</v>
      </c>
      <c r="B80">
        <f>Prices_SPY_EEM!$D80</f>
        <v>0.92538005826155967</v>
      </c>
      <c r="C80">
        <f>IFERROR(Prices_SPY_EEM!$G80,NA())</f>
        <v>0.3488913254221091</v>
      </c>
      <c r="D80">
        <f t="shared" si="12"/>
        <v>-7.9243574324500798E-2</v>
      </c>
      <c r="E80">
        <f t="shared" si="13"/>
        <v>0</v>
      </c>
      <c r="F80">
        <f t="shared" si="14"/>
        <v>0</v>
      </c>
      <c r="G80">
        <f t="shared" si="15"/>
        <v>0</v>
      </c>
      <c r="H80" t="e">
        <f t="shared" si="16"/>
        <v>#N/A</v>
      </c>
      <c r="I80">
        <f t="shared" si="17"/>
        <v>0</v>
      </c>
      <c r="J80">
        <f t="shared" si="18"/>
        <v>0</v>
      </c>
      <c r="K80">
        <f t="shared" si="19"/>
        <v>0</v>
      </c>
      <c r="L80">
        <f t="shared" si="11"/>
        <v>100</v>
      </c>
      <c r="O80">
        <f t="shared" si="20"/>
        <v>100</v>
      </c>
      <c r="P80" s="12">
        <f t="shared" si="21"/>
        <v>0</v>
      </c>
    </row>
    <row r="81" spans="1:16" x14ac:dyDescent="0.2">
      <c r="A81" s="7" t="str">
        <f>Prices_SPY_EEM!$A81</f>
        <v>05/16/2025</v>
      </c>
      <c r="B81">
        <f>Prices_SPY_EEM!$D81</f>
        <v>0.86738421991702097</v>
      </c>
      <c r="C81">
        <f>IFERROR(Prices_SPY_EEM!$G81,NA())</f>
        <v>0.31375306281346893</v>
      </c>
      <c r="D81">
        <f t="shared" si="12"/>
        <v>-5.7995838344538697E-2</v>
      </c>
      <c r="E81">
        <f t="shared" si="13"/>
        <v>0</v>
      </c>
      <c r="F81">
        <f t="shared" si="14"/>
        <v>0</v>
      </c>
      <c r="G81">
        <f t="shared" si="15"/>
        <v>0</v>
      </c>
      <c r="H81" t="e">
        <f t="shared" si="16"/>
        <v>#N/A</v>
      </c>
      <c r="I81">
        <f t="shared" si="17"/>
        <v>0</v>
      </c>
      <c r="J81">
        <f t="shared" si="18"/>
        <v>0</v>
      </c>
      <c r="K81">
        <f t="shared" si="19"/>
        <v>0</v>
      </c>
      <c r="L81">
        <f t="shared" si="11"/>
        <v>100</v>
      </c>
      <c r="O81">
        <f t="shared" si="20"/>
        <v>100</v>
      </c>
      <c r="P81" s="12">
        <f t="shared" si="21"/>
        <v>0</v>
      </c>
    </row>
    <row r="82" spans="1:16" x14ac:dyDescent="0.2">
      <c r="A82" s="7" t="str">
        <f>Prices_SPY_EEM!$A82</f>
        <v>05/15/2025</v>
      </c>
      <c r="B82">
        <f>Prices_SPY_EEM!$D82</f>
        <v>1.1390697039038358</v>
      </c>
      <c r="C82">
        <f>IFERROR(Prices_SPY_EEM!$G82,NA())</f>
        <v>0.61211278473373065</v>
      </c>
      <c r="D82">
        <f t="shared" si="12"/>
        <v>0.2716854839868148</v>
      </c>
      <c r="E82">
        <f t="shared" si="13"/>
        <v>0</v>
      </c>
      <c r="F82">
        <f t="shared" si="14"/>
        <v>0</v>
      </c>
      <c r="G82">
        <f t="shared" si="15"/>
        <v>0</v>
      </c>
      <c r="H82" t="e">
        <f t="shared" si="16"/>
        <v>#N/A</v>
      </c>
      <c r="I82">
        <f t="shared" si="17"/>
        <v>0</v>
      </c>
      <c r="J82">
        <f t="shared" si="18"/>
        <v>0</v>
      </c>
      <c r="K82">
        <f t="shared" si="19"/>
        <v>0</v>
      </c>
      <c r="L82">
        <f t="shared" si="11"/>
        <v>100</v>
      </c>
      <c r="O82">
        <f t="shared" si="20"/>
        <v>100</v>
      </c>
      <c r="P82" s="12">
        <f t="shared" si="21"/>
        <v>0</v>
      </c>
    </row>
    <row r="83" spans="1:16" x14ac:dyDescent="0.2">
      <c r="A83" s="7" t="str">
        <f>Prices_SPY_EEM!$A83</f>
        <v>05/14/2025</v>
      </c>
      <c r="B83">
        <f>Prices_SPY_EEM!$D83</f>
        <v>1.3445342330594983</v>
      </c>
      <c r="C83">
        <f>IFERROR(Prices_SPY_EEM!$G83,NA())</f>
        <v>0.82938444361120645</v>
      </c>
      <c r="D83">
        <f t="shared" si="12"/>
        <v>0.20546452915566249</v>
      </c>
      <c r="E83">
        <f t="shared" si="13"/>
        <v>0</v>
      </c>
      <c r="F83">
        <f t="shared" si="14"/>
        <v>0</v>
      </c>
      <c r="G83">
        <f t="shared" si="15"/>
        <v>0</v>
      </c>
      <c r="H83" t="e">
        <f t="shared" si="16"/>
        <v>#N/A</v>
      </c>
      <c r="I83">
        <f t="shared" si="17"/>
        <v>0</v>
      </c>
      <c r="J83">
        <f t="shared" si="18"/>
        <v>0</v>
      </c>
      <c r="K83">
        <f t="shared" si="19"/>
        <v>0</v>
      </c>
      <c r="L83">
        <f t="shared" si="11"/>
        <v>100</v>
      </c>
      <c r="O83">
        <f t="shared" si="20"/>
        <v>100</v>
      </c>
      <c r="P83" s="12">
        <f t="shared" si="21"/>
        <v>0</v>
      </c>
    </row>
    <row r="84" spans="1:16" x14ac:dyDescent="0.2">
      <c r="A84" s="7" t="str">
        <f>Prices_SPY_EEM!$A84</f>
        <v>05/13/2025</v>
      </c>
      <c r="B84">
        <f>Prices_SPY_EEM!$D84</f>
        <v>1.0430005734311862</v>
      </c>
      <c r="C84">
        <f>IFERROR(Prices_SPY_EEM!$G84,NA())</f>
        <v>0.57409556006223006</v>
      </c>
      <c r="D84">
        <f t="shared" si="12"/>
        <v>-0.30153365962831202</v>
      </c>
      <c r="E84">
        <f t="shared" si="13"/>
        <v>0</v>
      </c>
      <c r="F84">
        <f t="shared" si="14"/>
        <v>0</v>
      </c>
      <c r="G84">
        <f t="shared" si="15"/>
        <v>0</v>
      </c>
      <c r="H84" t="e">
        <f t="shared" si="16"/>
        <v>#N/A</v>
      </c>
      <c r="I84">
        <f t="shared" si="17"/>
        <v>0</v>
      </c>
      <c r="J84">
        <f t="shared" si="18"/>
        <v>0</v>
      </c>
      <c r="K84">
        <f t="shared" si="19"/>
        <v>0</v>
      </c>
      <c r="L84">
        <f t="shared" si="11"/>
        <v>100</v>
      </c>
      <c r="O84">
        <f t="shared" si="20"/>
        <v>100</v>
      </c>
      <c r="P84" s="12">
        <f t="shared" si="21"/>
        <v>0</v>
      </c>
    </row>
    <row r="85" spans="1:16" x14ac:dyDescent="0.2">
      <c r="A85" s="7">
        <f>Prices_SPY_EEM!$A85</f>
        <v>45996</v>
      </c>
      <c r="B85">
        <f>Prices_SPY_EEM!$D85</f>
        <v>1.2117944540058545</v>
      </c>
      <c r="C85">
        <f>IFERROR(Prices_SPY_EEM!$G85,NA())</f>
        <v>0.74833364912919853</v>
      </c>
      <c r="D85">
        <f t="shared" si="12"/>
        <v>0.16879388057466826</v>
      </c>
      <c r="E85">
        <f t="shared" si="13"/>
        <v>0</v>
      </c>
      <c r="F85">
        <f t="shared" si="14"/>
        <v>0</v>
      </c>
      <c r="G85">
        <f t="shared" si="15"/>
        <v>0</v>
      </c>
      <c r="H85" t="e">
        <f t="shared" si="16"/>
        <v>#N/A</v>
      </c>
      <c r="I85">
        <f t="shared" si="17"/>
        <v>0</v>
      </c>
      <c r="J85">
        <f t="shared" si="18"/>
        <v>0</v>
      </c>
      <c r="K85">
        <f t="shared" si="19"/>
        <v>0</v>
      </c>
      <c r="L85">
        <f t="shared" si="11"/>
        <v>100</v>
      </c>
      <c r="O85">
        <f t="shared" si="20"/>
        <v>100</v>
      </c>
      <c r="P85" s="12">
        <f t="shared" si="21"/>
        <v>0</v>
      </c>
    </row>
    <row r="86" spans="1:16" x14ac:dyDescent="0.2">
      <c r="A86" s="7">
        <f>Prices_SPY_EEM!$A86</f>
        <v>45905</v>
      </c>
      <c r="B86">
        <f>Prices_SPY_EEM!$D86</f>
        <v>1.4469907845818142</v>
      </c>
      <c r="C86">
        <f>IFERROR(Prices_SPY_EEM!$G86,NA())</f>
        <v>0.96928421185692071</v>
      </c>
      <c r="D86">
        <f t="shared" si="12"/>
        <v>0.23519633057595968</v>
      </c>
      <c r="E86">
        <f t="shared" si="13"/>
        <v>0</v>
      </c>
      <c r="F86">
        <f t="shared" si="14"/>
        <v>0</v>
      </c>
      <c r="G86">
        <f t="shared" si="15"/>
        <v>0</v>
      </c>
      <c r="H86" t="e">
        <f t="shared" si="16"/>
        <v>#N/A</v>
      </c>
      <c r="I86">
        <f t="shared" si="17"/>
        <v>0</v>
      </c>
      <c r="J86">
        <f t="shared" si="18"/>
        <v>0</v>
      </c>
      <c r="K86">
        <f t="shared" si="19"/>
        <v>0</v>
      </c>
      <c r="L86">
        <f t="shared" si="11"/>
        <v>100</v>
      </c>
      <c r="O86">
        <f t="shared" si="20"/>
        <v>100</v>
      </c>
      <c r="P86" s="12">
        <f t="shared" si="21"/>
        <v>0</v>
      </c>
    </row>
    <row r="87" spans="1:16" x14ac:dyDescent="0.2">
      <c r="A87" s="7">
        <f>Prices_SPY_EEM!$A87</f>
        <v>45874</v>
      </c>
      <c r="B87">
        <f>Prices_SPY_EEM!$D87</f>
        <v>1.1004630978250063</v>
      </c>
      <c r="C87">
        <f>IFERROR(Prices_SPY_EEM!$G87,NA())</f>
        <v>0.7052024460054277</v>
      </c>
      <c r="D87">
        <f t="shared" si="12"/>
        <v>-0.3465276867568079</v>
      </c>
      <c r="E87">
        <f t="shared" si="13"/>
        <v>0</v>
      </c>
      <c r="F87">
        <f t="shared" si="14"/>
        <v>0</v>
      </c>
      <c r="G87">
        <f t="shared" si="15"/>
        <v>0</v>
      </c>
      <c r="H87" t="e">
        <f t="shared" si="16"/>
        <v>#N/A</v>
      </c>
      <c r="I87">
        <f t="shared" si="17"/>
        <v>0</v>
      </c>
      <c r="J87">
        <f t="shared" si="18"/>
        <v>0</v>
      </c>
      <c r="K87">
        <f t="shared" si="19"/>
        <v>0</v>
      </c>
      <c r="L87">
        <f t="shared" si="11"/>
        <v>100</v>
      </c>
      <c r="O87">
        <f t="shared" si="20"/>
        <v>100</v>
      </c>
      <c r="P87" s="12">
        <f t="shared" si="21"/>
        <v>0</v>
      </c>
    </row>
    <row r="88" spans="1:16" x14ac:dyDescent="0.2">
      <c r="A88" s="7">
        <f>Prices_SPY_EEM!$A88</f>
        <v>45843</v>
      </c>
      <c r="B88">
        <f>Prices_SPY_EEM!$D88</f>
        <v>1.3831342856294029</v>
      </c>
      <c r="C88">
        <f>IFERROR(Prices_SPY_EEM!$G88,NA())</f>
        <v>0.95224156265103732</v>
      </c>
      <c r="D88">
        <f t="shared" si="12"/>
        <v>0.2826711878043966</v>
      </c>
      <c r="E88">
        <f t="shared" si="13"/>
        <v>0</v>
      </c>
      <c r="F88">
        <f t="shared" si="14"/>
        <v>0</v>
      </c>
      <c r="G88">
        <f t="shared" si="15"/>
        <v>0</v>
      </c>
      <c r="H88" t="e">
        <f t="shared" si="16"/>
        <v>#N/A</v>
      </c>
      <c r="I88">
        <f t="shared" si="17"/>
        <v>0</v>
      </c>
      <c r="J88">
        <f t="shared" si="18"/>
        <v>0</v>
      </c>
      <c r="K88">
        <f t="shared" si="19"/>
        <v>0</v>
      </c>
      <c r="L88">
        <f t="shared" si="11"/>
        <v>100</v>
      </c>
      <c r="O88">
        <f t="shared" si="20"/>
        <v>100</v>
      </c>
      <c r="P88" s="12">
        <f t="shared" si="21"/>
        <v>0</v>
      </c>
    </row>
    <row r="89" spans="1:16" x14ac:dyDescent="0.2">
      <c r="A89" s="7">
        <f>Prices_SPY_EEM!$A89</f>
        <v>45813</v>
      </c>
      <c r="B89">
        <f>Prices_SPY_EEM!$D89</f>
        <v>2.0549954854606867</v>
      </c>
      <c r="C89">
        <f>IFERROR(Prices_SPY_EEM!$G89,NA())</f>
        <v>1.4989304187297974</v>
      </c>
      <c r="D89">
        <f t="shared" si="12"/>
        <v>0.67186119983128378</v>
      </c>
      <c r="E89">
        <f t="shared" si="13"/>
        <v>0</v>
      </c>
      <c r="F89">
        <f t="shared" si="14"/>
        <v>0</v>
      </c>
      <c r="G89">
        <f t="shared" si="15"/>
        <v>0</v>
      </c>
      <c r="H89" t="e">
        <f t="shared" si="16"/>
        <v>#N/A</v>
      </c>
      <c r="I89">
        <f t="shared" si="17"/>
        <v>0</v>
      </c>
      <c r="J89">
        <f t="shared" si="18"/>
        <v>0</v>
      </c>
      <c r="K89">
        <f t="shared" si="19"/>
        <v>0</v>
      </c>
      <c r="L89">
        <f t="shared" si="11"/>
        <v>100</v>
      </c>
      <c r="O89">
        <f t="shared" si="20"/>
        <v>100</v>
      </c>
      <c r="P89" s="12">
        <f t="shared" si="21"/>
        <v>0</v>
      </c>
    </row>
    <row r="90" spans="1:16" x14ac:dyDescent="0.2">
      <c r="A90" s="7">
        <f>Prices_SPY_EEM!$A90</f>
        <v>45782</v>
      </c>
      <c r="B90">
        <f>Prices_SPY_EEM!$D90</f>
        <v>1.9306268679264917</v>
      </c>
      <c r="C90">
        <f>IFERROR(Prices_SPY_EEM!$G90,NA())</f>
        <v>1.4377078447108393</v>
      </c>
      <c r="D90">
        <f t="shared" si="12"/>
        <v>-0.12436861753419493</v>
      </c>
      <c r="E90">
        <f t="shared" si="13"/>
        <v>0</v>
      </c>
      <c r="F90">
        <f t="shared" si="14"/>
        <v>0</v>
      </c>
      <c r="G90">
        <f t="shared" si="15"/>
        <v>0</v>
      </c>
      <c r="H90" t="e">
        <f t="shared" si="16"/>
        <v>#N/A</v>
      </c>
      <c r="I90">
        <f t="shared" si="17"/>
        <v>0</v>
      </c>
      <c r="J90">
        <f t="shared" si="18"/>
        <v>0</v>
      </c>
      <c r="K90">
        <f t="shared" si="19"/>
        <v>0</v>
      </c>
      <c r="L90">
        <f t="shared" si="11"/>
        <v>100</v>
      </c>
      <c r="O90">
        <f t="shared" si="20"/>
        <v>100</v>
      </c>
      <c r="P90" s="12">
        <f t="shared" si="21"/>
        <v>0</v>
      </c>
    </row>
    <row r="91" spans="1:16" x14ac:dyDescent="0.2">
      <c r="A91" s="7">
        <f>Prices_SPY_EEM!$A91</f>
        <v>45693</v>
      </c>
      <c r="B91">
        <f>Prices_SPY_EEM!$D91</f>
        <v>1.3806060596491747</v>
      </c>
      <c r="C91">
        <f>IFERROR(Prices_SPY_EEM!$G91,NA())</f>
        <v>1.0540256953720366</v>
      </c>
      <c r="D91">
        <f t="shared" si="12"/>
        <v>-0.55002080827731703</v>
      </c>
      <c r="E91">
        <f t="shared" si="13"/>
        <v>0</v>
      </c>
      <c r="F91">
        <f t="shared" si="14"/>
        <v>0</v>
      </c>
      <c r="G91">
        <f t="shared" si="15"/>
        <v>0</v>
      </c>
      <c r="H91" t="e">
        <f t="shared" si="16"/>
        <v>#N/A</v>
      </c>
      <c r="I91">
        <f t="shared" si="17"/>
        <v>0</v>
      </c>
      <c r="J91">
        <f t="shared" si="18"/>
        <v>0</v>
      </c>
      <c r="K91">
        <f t="shared" si="19"/>
        <v>0</v>
      </c>
      <c r="L91">
        <f t="shared" si="11"/>
        <v>100</v>
      </c>
      <c r="O91">
        <f t="shared" si="20"/>
        <v>100</v>
      </c>
      <c r="P91" s="12">
        <f t="shared" si="21"/>
        <v>0</v>
      </c>
    </row>
    <row r="92" spans="1:16" x14ac:dyDescent="0.2">
      <c r="A92" s="7">
        <f>Prices_SPY_EEM!$A92</f>
        <v>45662</v>
      </c>
      <c r="B92">
        <f>Prices_SPY_EEM!$D92</f>
        <v>0.66632067522422744</v>
      </c>
      <c r="C92">
        <f>IFERROR(Prices_SPY_EEM!$G92,NA())</f>
        <v>0.55907914139991044</v>
      </c>
      <c r="D92">
        <f t="shared" si="12"/>
        <v>-0.71428538442494727</v>
      </c>
      <c r="E92">
        <f t="shared" si="13"/>
        <v>0</v>
      </c>
      <c r="F92">
        <f t="shared" si="14"/>
        <v>0</v>
      </c>
      <c r="G92">
        <f t="shared" si="15"/>
        <v>0</v>
      </c>
      <c r="H92" t="e">
        <f t="shared" si="16"/>
        <v>#N/A</v>
      </c>
      <c r="I92">
        <f t="shared" si="17"/>
        <v>0</v>
      </c>
      <c r="J92">
        <f t="shared" si="18"/>
        <v>0</v>
      </c>
      <c r="K92">
        <f t="shared" si="19"/>
        <v>0</v>
      </c>
      <c r="L92">
        <f t="shared" si="11"/>
        <v>100</v>
      </c>
      <c r="O92">
        <f t="shared" si="20"/>
        <v>100</v>
      </c>
      <c r="P92" s="12">
        <f t="shared" si="21"/>
        <v>0</v>
      </c>
    </row>
    <row r="93" spans="1:16" x14ac:dyDescent="0.2">
      <c r="A93" s="7" t="str">
        <f>Prices_SPY_EEM!$A93</f>
        <v>04/30/2025</v>
      </c>
      <c r="B93">
        <f>Prices_SPY_EEM!$D93</f>
        <v>0.93028429877187335</v>
      </c>
      <c r="C93">
        <f>IFERROR(Prices_SPY_EEM!$G93,NA())</f>
        <v>0.77071223642200892</v>
      </c>
      <c r="D93">
        <f t="shared" si="12"/>
        <v>0.26396362354764591</v>
      </c>
      <c r="E93">
        <f t="shared" si="13"/>
        <v>0</v>
      </c>
      <c r="F93">
        <f t="shared" si="14"/>
        <v>0</v>
      </c>
      <c r="G93">
        <f t="shared" si="15"/>
        <v>0</v>
      </c>
      <c r="H93" t="e">
        <f t="shared" si="16"/>
        <v>#N/A</v>
      </c>
      <c r="I93">
        <f t="shared" si="17"/>
        <v>0</v>
      </c>
      <c r="J93">
        <f t="shared" si="18"/>
        <v>0</v>
      </c>
      <c r="K93">
        <f t="shared" si="19"/>
        <v>0</v>
      </c>
      <c r="L93">
        <f t="shared" si="11"/>
        <v>100</v>
      </c>
      <c r="O93">
        <f t="shared" si="20"/>
        <v>100</v>
      </c>
      <c r="P93" s="12">
        <f t="shared" si="21"/>
        <v>0</v>
      </c>
    </row>
    <row r="94" spans="1:16" x14ac:dyDescent="0.2">
      <c r="A94" s="7" t="str">
        <f>Prices_SPY_EEM!$A94</f>
        <v>04/29/2025</v>
      </c>
      <c r="B94">
        <f>Prices_SPY_EEM!$D94</f>
        <v>0.8345010919475655</v>
      </c>
      <c r="C94">
        <f>IFERROR(Prices_SPY_EEM!$G94,NA())</f>
        <v>0.72817798645805598</v>
      </c>
      <c r="D94">
        <f t="shared" si="12"/>
        <v>-9.5783206824307854E-2</v>
      </c>
      <c r="E94">
        <f t="shared" si="13"/>
        <v>0</v>
      </c>
      <c r="F94">
        <f t="shared" si="14"/>
        <v>0</v>
      </c>
      <c r="G94">
        <f t="shared" si="15"/>
        <v>0</v>
      </c>
      <c r="H94" t="e">
        <f t="shared" si="16"/>
        <v>#N/A</v>
      </c>
      <c r="I94">
        <f t="shared" si="17"/>
        <v>0</v>
      </c>
      <c r="J94">
        <f t="shared" si="18"/>
        <v>0</v>
      </c>
      <c r="K94">
        <f t="shared" si="19"/>
        <v>0</v>
      </c>
      <c r="L94">
        <f t="shared" si="11"/>
        <v>100</v>
      </c>
      <c r="O94">
        <f t="shared" si="20"/>
        <v>100</v>
      </c>
      <c r="P94" s="12">
        <f t="shared" si="21"/>
        <v>0</v>
      </c>
    </row>
    <row r="95" spans="1:16" x14ac:dyDescent="0.2">
      <c r="A95" s="7" t="str">
        <f>Prices_SPY_EEM!$A95</f>
        <v>04/28/2025</v>
      </c>
      <c r="B95">
        <f>Prices_SPY_EEM!$D95</f>
        <v>0.93873869340058036</v>
      </c>
      <c r="C95">
        <f>IFERROR(Prices_SPY_EEM!$G95,NA())</f>
        <v>0.82185213357282605</v>
      </c>
      <c r="D95">
        <f t="shared" si="12"/>
        <v>0.10423760145301486</v>
      </c>
      <c r="E95">
        <f t="shared" si="13"/>
        <v>0</v>
      </c>
      <c r="F95">
        <f t="shared" si="14"/>
        <v>0</v>
      </c>
      <c r="G95">
        <f t="shared" si="15"/>
        <v>0</v>
      </c>
      <c r="H95" t="e">
        <f t="shared" si="16"/>
        <v>#N/A</v>
      </c>
      <c r="I95">
        <f t="shared" si="17"/>
        <v>0</v>
      </c>
      <c r="J95">
        <f t="shared" si="18"/>
        <v>0</v>
      </c>
      <c r="K95">
        <f t="shared" si="19"/>
        <v>0</v>
      </c>
      <c r="L95">
        <f t="shared" si="11"/>
        <v>100</v>
      </c>
      <c r="O95">
        <f t="shared" si="20"/>
        <v>100</v>
      </c>
      <c r="P95" s="12">
        <f t="shared" si="21"/>
        <v>0</v>
      </c>
    </row>
    <row r="96" spans="1:16" x14ac:dyDescent="0.2">
      <c r="A96" s="7" t="str">
        <f>Prices_SPY_EEM!$A96</f>
        <v>04/25/2025</v>
      </c>
      <c r="B96">
        <f>Prices_SPY_EEM!$D96</f>
        <v>0.87230926870465453</v>
      </c>
      <c r="C96">
        <f>IFERROR(Prices_SPY_EEM!$G96,NA())</f>
        <v>0.80535704634642835</v>
      </c>
      <c r="D96">
        <f t="shared" si="12"/>
        <v>-6.6429424695925832E-2</v>
      </c>
      <c r="E96">
        <f t="shared" si="13"/>
        <v>0</v>
      </c>
      <c r="F96">
        <f t="shared" si="14"/>
        <v>0</v>
      </c>
      <c r="G96">
        <f t="shared" si="15"/>
        <v>0</v>
      </c>
      <c r="H96" t="e">
        <f t="shared" si="16"/>
        <v>#N/A</v>
      </c>
      <c r="I96">
        <f t="shared" si="17"/>
        <v>0</v>
      </c>
      <c r="J96">
        <f t="shared" si="18"/>
        <v>0</v>
      </c>
      <c r="K96">
        <f t="shared" si="19"/>
        <v>0</v>
      </c>
      <c r="L96">
        <f t="shared" si="11"/>
        <v>100</v>
      </c>
      <c r="O96">
        <f t="shared" si="20"/>
        <v>100</v>
      </c>
      <c r="P96" s="12">
        <f t="shared" si="21"/>
        <v>0</v>
      </c>
    </row>
    <row r="97" spans="1:16" x14ac:dyDescent="0.2">
      <c r="A97" s="7" t="str">
        <f>Prices_SPY_EEM!$A97</f>
        <v>04/24/2025</v>
      </c>
      <c r="B97">
        <f>Prices_SPY_EEM!$D97</f>
        <v>1.207565327995539</v>
      </c>
      <c r="C97">
        <f>IFERROR(Prices_SPY_EEM!$G97,NA())</f>
        <v>1.0432148250924993</v>
      </c>
      <c r="D97">
        <f t="shared" si="12"/>
        <v>0.33525605929088442</v>
      </c>
      <c r="E97">
        <f t="shared" si="13"/>
        <v>0</v>
      </c>
      <c r="F97">
        <f t="shared" si="14"/>
        <v>0</v>
      </c>
      <c r="G97">
        <f t="shared" si="15"/>
        <v>0</v>
      </c>
      <c r="H97" t="e">
        <f t="shared" si="16"/>
        <v>#N/A</v>
      </c>
      <c r="I97">
        <f t="shared" si="17"/>
        <v>0</v>
      </c>
      <c r="J97">
        <f t="shared" si="18"/>
        <v>0</v>
      </c>
      <c r="K97">
        <f t="shared" si="19"/>
        <v>0</v>
      </c>
      <c r="L97">
        <f t="shared" si="11"/>
        <v>100</v>
      </c>
      <c r="O97">
        <f t="shared" si="20"/>
        <v>100</v>
      </c>
      <c r="P97" s="12">
        <f t="shared" si="21"/>
        <v>0</v>
      </c>
    </row>
    <row r="98" spans="1:16" x14ac:dyDescent="0.2">
      <c r="A98" s="7" t="str">
        <f>Prices_SPY_EEM!$A98</f>
        <v>04/23/2025</v>
      </c>
      <c r="B98">
        <f>Prices_SPY_EEM!$D98</f>
        <v>1.4358528693141039</v>
      </c>
      <c r="C98">
        <f>IFERROR(Prices_SPY_EEM!$G98,NA())</f>
        <v>1.2111276795081534</v>
      </c>
      <c r="D98">
        <f t="shared" si="12"/>
        <v>0.22828754131856499</v>
      </c>
      <c r="E98">
        <f t="shared" si="13"/>
        <v>0</v>
      </c>
      <c r="F98">
        <f t="shared" si="14"/>
        <v>0</v>
      </c>
      <c r="G98">
        <f t="shared" si="15"/>
        <v>0</v>
      </c>
      <c r="H98" t="e">
        <f t="shared" si="16"/>
        <v>#N/A</v>
      </c>
      <c r="I98">
        <f t="shared" si="17"/>
        <v>0</v>
      </c>
      <c r="J98">
        <f t="shared" si="18"/>
        <v>0</v>
      </c>
      <c r="K98">
        <f t="shared" si="19"/>
        <v>0</v>
      </c>
      <c r="L98">
        <f t="shared" si="11"/>
        <v>100</v>
      </c>
      <c r="O98">
        <f t="shared" si="20"/>
        <v>100</v>
      </c>
      <c r="P98" s="12">
        <f t="shared" si="21"/>
        <v>0</v>
      </c>
    </row>
    <row r="99" spans="1:16" x14ac:dyDescent="0.2">
      <c r="A99" s="7" t="str">
        <f>Prices_SPY_EEM!$A99</f>
        <v>04/22/2025</v>
      </c>
      <c r="B99">
        <f>Prices_SPY_EEM!$D99</f>
        <v>1.4738128704296898</v>
      </c>
      <c r="C99">
        <f>IFERROR(Prices_SPY_EEM!$G99,NA())</f>
        <v>1.2656602427797867</v>
      </c>
      <c r="D99">
        <f t="shared" si="12"/>
        <v>3.796000111558584E-2</v>
      </c>
      <c r="E99">
        <f t="shared" si="13"/>
        <v>0</v>
      </c>
      <c r="F99">
        <f t="shared" si="14"/>
        <v>0</v>
      </c>
      <c r="G99">
        <f t="shared" si="15"/>
        <v>0</v>
      </c>
      <c r="H99" t="e">
        <f t="shared" si="16"/>
        <v>#N/A</v>
      </c>
      <c r="I99">
        <f t="shared" si="17"/>
        <v>0</v>
      </c>
      <c r="J99">
        <f t="shared" si="18"/>
        <v>0</v>
      </c>
      <c r="K99">
        <f t="shared" si="19"/>
        <v>0</v>
      </c>
      <c r="L99">
        <f t="shared" si="11"/>
        <v>100</v>
      </c>
      <c r="O99">
        <f t="shared" si="20"/>
        <v>100</v>
      </c>
      <c r="P99" s="12">
        <f t="shared" si="21"/>
        <v>0</v>
      </c>
    </row>
    <row r="100" spans="1:16" x14ac:dyDescent="0.2">
      <c r="A100" s="7" t="str">
        <f>Prices_SPY_EEM!$A100</f>
        <v>04/21/2025</v>
      </c>
      <c r="B100">
        <f>Prices_SPY_EEM!$D100</f>
        <v>1.7078061647889697</v>
      </c>
      <c r="C100">
        <f>IFERROR(Prices_SPY_EEM!$G100,NA())</f>
        <v>1.4448952606338323</v>
      </c>
      <c r="D100">
        <f t="shared" si="12"/>
        <v>0.23399329435927996</v>
      </c>
      <c r="E100">
        <f t="shared" si="13"/>
        <v>0</v>
      </c>
      <c r="F100">
        <f t="shared" si="14"/>
        <v>0</v>
      </c>
      <c r="G100">
        <f t="shared" si="15"/>
        <v>0</v>
      </c>
      <c r="H100" t="e">
        <f t="shared" si="16"/>
        <v>#N/A</v>
      </c>
      <c r="I100">
        <f t="shared" si="17"/>
        <v>0</v>
      </c>
      <c r="J100">
        <f t="shared" si="18"/>
        <v>0</v>
      </c>
      <c r="K100">
        <f t="shared" si="19"/>
        <v>0</v>
      </c>
      <c r="L100">
        <f t="shared" si="11"/>
        <v>100</v>
      </c>
      <c r="O100">
        <f t="shared" si="20"/>
        <v>100</v>
      </c>
      <c r="P100" s="12">
        <f t="shared" si="21"/>
        <v>0</v>
      </c>
    </row>
    <row r="101" spans="1:16" x14ac:dyDescent="0.2">
      <c r="A101" s="7" t="str">
        <f>Prices_SPY_EEM!$A101</f>
        <v>04/17/2025</v>
      </c>
      <c r="B101">
        <f>Prices_SPY_EEM!$D101</f>
        <v>0.90809517164598219</v>
      </c>
      <c r="C101">
        <f>IFERROR(Prices_SPY_EEM!$G101,NA())</f>
        <v>1.0052147605870068</v>
      </c>
      <c r="D101">
        <f t="shared" si="12"/>
        <v>-0.79971099314298755</v>
      </c>
      <c r="E101">
        <f t="shared" si="13"/>
        <v>0</v>
      </c>
      <c r="F101">
        <f t="shared" si="14"/>
        <v>0</v>
      </c>
      <c r="G101">
        <f t="shared" si="15"/>
        <v>0</v>
      </c>
      <c r="H101" t="e">
        <f t="shared" si="16"/>
        <v>#N/A</v>
      </c>
      <c r="I101">
        <f t="shared" si="17"/>
        <v>0</v>
      </c>
      <c r="J101">
        <f t="shared" si="18"/>
        <v>0</v>
      </c>
      <c r="K101">
        <f t="shared" si="19"/>
        <v>0</v>
      </c>
      <c r="L101">
        <f t="shared" si="11"/>
        <v>100</v>
      </c>
      <c r="O101">
        <f t="shared" si="20"/>
        <v>100</v>
      </c>
      <c r="P101" s="12">
        <f t="shared" si="21"/>
        <v>0</v>
      </c>
    </row>
    <row r="102" spans="1:16" x14ac:dyDescent="0.2">
      <c r="A102" s="7" t="str">
        <f>Prices_SPY_EEM!$A102</f>
        <v>04/16/2025</v>
      </c>
      <c r="B102">
        <f>Prices_SPY_EEM!$D102</f>
        <v>0.6365615120176713</v>
      </c>
      <c r="C102">
        <f>IFERROR(Prices_SPY_EEM!$G102,NA())</f>
        <v>0.87427730134961135</v>
      </c>
      <c r="D102">
        <f t="shared" si="12"/>
        <v>-0.27153365962831089</v>
      </c>
      <c r="E102">
        <f t="shared" si="13"/>
        <v>0</v>
      </c>
      <c r="F102">
        <f t="shared" si="14"/>
        <v>0</v>
      </c>
      <c r="G102">
        <f t="shared" si="15"/>
        <v>0</v>
      </c>
      <c r="H102" t="e">
        <f t="shared" si="16"/>
        <v>#N/A</v>
      </c>
      <c r="I102">
        <f t="shared" si="17"/>
        <v>0</v>
      </c>
      <c r="J102">
        <f t="shared" si="18"/>
        <v>0</v>
      </c>
      <c r="K102">
        <f t="shared" si="19"/>
        <v>0</v>
      </c>
      <c r="L102">
        <f t="shared" si="11"/>
        <v>100</v>
      </c>
      <c r="O102">
        <f t="shared" si="20"/>
        <v>100</v>
      </c>
      <c r="P102" s="12">
        <f t="shared" si="21"/>
        <v>0</v>
      </c>
    </row>
    <row r="103" spans="1:16" x14ac:dyDescent="0.2">
      <c r="A103" s="7" t="str">
        <f>Prices_SPY_EEM!$A103</f>
        <v>04/15/2025</v>
      </c>
      <c r="B103">
        <f>Prices_SPY_EEM!$D103</f>
        <v>0.35433115542877403</v>
      </c>
      <c r="C103">
        <f>IFERROR(Prices_SPY_EEM!$G103,NA())</f>
        <v>0.73821419309801017</v>
      </c>
      <c r="D103">
        <f t="shared" si="12"/>
        <v>-0.28223035658889728</v>
      </c>
      <c r="E103">
        <f t="shared" si="13"/>
        <v>0</v>
      </c>
      <c r="F103">
        <f t="shared" si="14"/>
        <v>0</v>
      </c>
      <c r="G103">
        <f t="shared" si="15"/>
        <v>0</v>
      </c>
      <c r="H103" t="e">
        <f t="shared" si="16"/>
        <v>#N/A</v>
      </c>
      <c r="I103">
        <f t="shared" si="17"/>
        <v>0</v>
      </c>
      <c r="J103">
        <f t="shared" si="18"/>
        <v>0</v>
      </c>
      <c r="K103">
        <f t="shared" si="19"/>
        <v>0</v>
      </c>
      <c r="L103">
        <f t="shared" si="11"/>
        <v>100</v>
      </c>
      <c r="O103">
        <f t="shared" si="20"/>
        <v>100</v>
      </c>
      <c r="P103" s="12">
        <f t="shared" si="21"/>
        <v>0</v>
      </c>
    </row>
    <row r="104" spans="1:16" x14ac:dyDescent="0.2">
      <c r="A104" s="7" t="str">
        <f>Prices_SPY_EEM!$A104</f>
        <v>04/14/2025</v>
      </c>
      <c r="B104">
        <f>Prices_SPY_EEM!$D104</f>
        <v>0.29675225681377526</v>
      </c>
      <c r="C104">
        <f>IFERROR(Prices_SPY_EEM!$G104,NA())</f>
        <v>0.7318534100193318</v>
      </c>
      <c r="D104">
        <f t="shared" si="12"/>
        <v>-5.7578898614998764E-2</v>
      </c>
      <c r="E104">
        <f t="shared" si="13"/>
        <v>0</v>
      </c>
      <c r="F104">
        <f t="shared" si="14"/>
        <v>0</v>
      </c>
      <c r="G104">
        <f t="shared" si="15"/>
        <v>0</v>
      </c>
      <c r="H104" t="e">
        <f t="shared" si="16"/>
        <v>#N/A</v>
      </c>
      <c r="I104">
        <f t="shared" si="17"/>
        <v>0</v>
      </c>
      <c r="J104">
        <f t="shared" si="18"/>
        <v>0</v>
      </c>
      <c r="K104">
        <f t="shared" si="19"/>
        <v>0</v>
      </c>
      <c r="L104">
        <f t="shared" si="11"/>
        <v>100</v>
      </c>
      <c r="O104">
        <f t="shared" si="20"/>
        <v>100</v>
      </c>
      <c r="P104" s="12">
        <f t="shared" si="21"/>
        <v>0</v>
      </c>
    </row>
    <row r="105" spans="1:16" x14ac:dyDescent="0.2">
      <c r="A105" s="7">
        <f>Prices_SPY_EEM!$A105</f>
        <v>45965</v>
      </c>
      <c r="B105">
        <f>Prices_SPY_EEM!$D105</f>
        <v>0.25149311431422916</v>
      </c>
      <c r="C105">
        <f>IFERROR(Prices_SPY_EEM!$G105,NA())</f>
        <v>0.73297377531445673</v>
      </c>
      <c r="D105">
        <f t="shared" si="12"/>
        <v>-4.5259142499546101E-2</v>
      </c>
      <c r="E105">
        <f t="shared" si="13"/>
        <v>0</v>
      </c>
      <c r="F105">
        <f t="shared" si="14"/>
        <v>0</v>
      </c>
      <c r="G105">
        <f t="shared" si="15"/>
        <v>0</v>
      </c>
      <c r="H105" t="e">
        <f t="shared" si="16"/>
        <v>#N/A</v>
      </c>
      <c r="I105">
        <f t="shared" si="17"/>
        <v>0</v>
      </c>
      <c r="J105">
        <f t="shared" si="18"/>
        <v>0</v>
      </c>
      <c r="K105">
        <f t="shared" si="19"/>
        <v>0</v>
      </c>
      <c r="L105">
        <f t="shared" si="11"/>
        <v>100</v>
      </c>
      <c r="O105">
        <f t="shared" si="20"/>
        <v>100</v>
      </c>
      <c r="P105" s="12">
        <f t="shared" si="21"/>
        <v>0</v>
      </c>
    </row>
    <row r="106" spans="1:16" x14ac:dyDescent="0.2">
      <c r="A106" s="7">
        <f>Prices_SPY_EEM!$A106</f>
        <v>45934</v>
      </c>
      <c r="B106">
        <f>Prices_SPY_EEM!$D106</f>
        <v>-0.41364695784710648</v>
      </c>
      <c r="C106">
        <f>IFERROR(Prices_SPY_EEM!$G106,NA())</f>
        <v>0.38561481465642028</v>
      </c>
      <c r="D106">
        <f t="shared" si="12"/>
        <v>-0.66514007216133564</v>
      </c>
      <c r="E106">
        <f t="shared" si="13"/>
        <v>0</v>
      </c>
      <c r="F106">
        <f t="shared" si="14"/>
        <v>0</v>
      </c>
      <c r="G106">
        <f t="shared" si="15"/>
        <v>0</v>
      </c>
      <c r="H106" t="e">
        <f t="shared" si="16"/>
        <v>#N/A</v>
      </c>
      <c r="I106">
        <f t="shared" si="17"/>
        <v>0</v>
      </c>
      <c r="J106">
        <f t="shared" si="18"/>
        <v>0</v>
      </c>
      <c r="K106">
        <f t="shared" si="19"/>
        <v>0</v>
      </c>
      <c r="L106">
        <f t="shared" si="11"/>
        <v>100</v>
      </c>
      <c r="O106">
        <f t="shared" si="20"/>
        <v>100</v>
      </c>
      <c r="P106" s="12">
        <f t="shared" si="21"/>
        <v>0</v>
      </c>
    </row>
    <row r="107" spans="1:16" x14ac:dyDescent="0.2">
      <c r="A107" s="7">
        <f>Prices_SPY_EEM!$A107</f>
        <v>45904</v>
      </c>
      <c r="B107">
        <f>Prices_SPY_EEM!$D107</f>
        <v>-1.2571547212276073</v>
      </c>
      <c r="C107">
        <f>IFERROR(Prices_SPY_EEM!$G107,NA())</f>
        <v>-6.0815274676322952E-2</v>
      </c>
      <c r="D107">
        <f t="shared" si="12"/>
        <v>-0.84350776338050082</v>
      </c>
      <c r="E107">
        <f t="shared" si="13"/>
        <v>0</v>
      </c>
      <c r="F107">
        <f t="shared" si="14"/>
        <v>0</v>
      </c>
      <c r="G107">
        <f t="shared" si="15"/>
        <v>0</v>
      </c>
      <c r="H107" t="e">
        <f t="shared" si="16"/>
        <v>#N/A</v>
      </c>
      <c r="I107">
        <f t="shared" si="17"/>
        <v>0</v>
      </c>
      <c r="J107">
        <f t="shared" si="18"/>
        <v>0</v>
      </c>
      <c r="K107">
        <f t="shared" si="19"/>
        <v>0</v>
      </c>
      <c r="L107">
        <f t="shared" si="11"/>
        <v>100</v>
      </c>
      <c r="O107">
        <f t="shared" si="20"/>
        <v>100</v>
      </c>
      <c r="P107" s="12">
        <f t="shared" si="21"/>
        <v>0</v>
      </c>
    </row>
    <row r="108" spans="1:16" x14ac:dyDescent="0.2">
      <c r="A108" s="7">
        <f>Prices_SPY_EEM!$A108</f>
        <v>45873</v>
      </c>
      <c r="B108">
        <f>Prices_SPY_EEM!$D108</f>
        <v>-0.55777473858786664</v>
      </c>
      <c r="C108">
        <f>IFERROR(Prices_SPY_EEM!$G108,NA())</f>
        <v>0.34528882905970609</v>
      </c>
      <c r="D108">
        <f t="shared" si="12"/>
        <v>0.69937998263974066</v>
      </c>
      <c r="E108">
        <f t="shared" si="13"/>
        <v>0</v>
      </c>
      <c r="F108">
        <f t="shared" si="14"/>
        <v>0</v>
      </c>
      <c r="G108">
        <f t="shared" si="15"/>
        <v>0</v>
      </c>
      <c r="H108" t="e">
        <f t="shared" si="16"/>
        <v>#N/A</v>
      </c>
      <c r="I108">
        <f t="shared" si="17"/>
        <v>0</v>
      </c>
      <c r="J108">
        <f t="shared" si="18"/>
        <v>0</v>
      </c>
      <c r="K108">
        <f t="shared" si="19"/>
        <v>0</v>
      </c>
      <c r="L108">
        <f t="shared" si="11"/>
        <v>100</v>
      </c>
      <c r="O108">
        <f t="shared" si="20"/>
        <v>100</v>
      </c>
      <c r="P108" s="12">
        <f t="shared" si="21"/>
        <v>0</v>
      </c>
    </row>
    <row r="109" spans="1:16" x14ac:dyDescent="0.2">
      <c r="A109" s="7">
        <f>Prices_SPY_EEM!$A109</f>
        <v>45842</v>
      </c>
      <c r="B109">
        <f>Prices_SPY_EEM!$D109</f>
        <v>-0.51828685716964173</v>
      </c>
      <c r="C109">
        <f>IFERROR(Prices_SPY_EEM!$G109,NA())</f>
        <v>0.38859039018372155</v>
      </c>
      <c r="D109">
        <f t="shared" si="12"/>
        <v>3.9487881418224902E-2</v>
      </c>
      <c r="E109">
        <f t="shared" si="13"/>
        <v>0</v>
      </c>
      <c r="F109">
        <f t="shared" si="14"/>
        <v>0</v>
      </c>
      <c r="G109">
        <f t="shared" si="15"/>
        <v>0</v>
      </c>
      <c r="H109" t="e">
        <f t="shared" si="16"/>
        <v>#N/A</v>
      </c>
      <c r="I109">
        <f t="shared" si="17"/>
        <v>0</v>
      </c>
      <c r="J109">
        <f t="shared" si="18"/>
        <v>0</v>
      </c>
      <c r="K109">
        <f t="shared" si="19"/>
        <v>0</v>
      </c>
      <c r="L109">
        <f t="shared" si="11"/>
        <v>100</v>
      </c>
      <c r="O109">
        <f t="shared" si="20"/>
        <v>100</v>
      </c>
      <c r="P109" s="12">
        <f t="shared" si="21"/>
        <v>0</v>
      </c>
    </row>
    <row r="110" spans="1:16" x14ac:dyDescent="0.2">
      <c r="A110" s="7">
        <f>Prices_SPY_EEM!$A110</f>
        <v>45751</v>
      </c>
      <c r="B110">
        <f>Prices_SPY_EEM!$D110</f>
        <v>0.93355353438433042</v>
      </c>
      <c r="C110">
        <f>IFERROR(Prices_SPY_EEM!$G110,NA())</f>
        <v>1.1880018421513487</v>
      </c>
      <c r="D110">
        <f t="shared" si="12"/>
        <v>1.4518403915539722</v>
      </c>
      <c r="E110">
        <f t="shared" si="13"/>
        <v>0</v>
      </c>
      <c r="F110">
        <f t="shared" si="14"/>
        <v>0</v>
      </c>
      <c r="G110">
        <f t="shared" si="15"/>
        <v>0</v>
      </c>
      <c r="H110" t="e">
        <f t="shared" si="16"/>
        <v>#N/A</v>
      </c>
      <c r="I110">
        <f t="shared" si="17"/>
        <v>0</v>
      </c>
      <c r="J110">
        <f t="shared" si="18"/>
        <v>0</v>
      </c>
      <c r="K110">
        <f t="shared" si="19"/>
        <v>0</v>
      </c>
      <c r="L110">
        <f t="shared" si="11"/>
        <v>100</v>
      </c>
      <c r="O110">
        <f t="shared" si="20"/>
        <v>100</v>
      </c>
      <c r="P110" s="12">
        <f t="shared" si="21"/>
        <v>0</v>
      </c>
    </row>
    <row r="111" spans="1:16" x14ac:dyDescent="0.2">
      <c r="A111" s="7">
        <f>Prices_SPY_EEM!$A111</f>
        <v>45720</v>
      </c>
      <c r="B111">
        <f>Prices_SPY_EEM!$D111</f>
        <v>1.2931369817464144</v>
      </c>
      <c r="C111">
        <f>IFERROR(Prices_SPY_EEM!$G111,NA())</f>
        <v>1.4234812217850168</v>
      </c>
      <c r="D111">
        <f t="shared" si="12"/>
        <v>0.35958344736208403</v>
      </c>
      <c r="E111">
        <f t="shared" si="13"/>
        <v>0</v>
      </c>
      <c r="F111">
        <f t="shared" si="14"/>
        <v>0</v>
      </c>
      <c r="G111">
        <f t="shared" si="15"/>
        <v>0</v>
      </c>
      <c r="H111" t="e">
        <f t="shared" si="16"/>
        <v>#N/A</v>
      </c>
      <c r="I111">
        <f t="shared" si="17"/>
        <v>0</v>
      </c>
      <c r="J111">
        <f t="shared" si="18"/>
        <v>0</v>
      </c>
      <c r="K111">
        <f t="shared" si="19"/>
        <v>0</v>
      </c>
      <c r="L111">
        <f t="shared" si="11"/>
        <v>100</v>
      </c>
      <c r="O111">
        <f t="shared" si="20"/>
        <v>100</v>
      </c>
      <c r="P111" s="12">
        <f t="shared" si="21"/>
        <v>0</v>
      </c>
    </row>
    <row r="112" spans="1:16" x14ac:dyDescent="0.2">
      <c r="A112" s="7">
        <f>Prices_SPY_EEM!$A112</f>
        <v>45692</v>
      </c>
      <c r="B112">
        <f>Prices_SPY_EEM!$D112</f>
        <v>0.42535886289261526</v>
      </c>
      <c r="C112">
        <f>IFERROR(Prices_SPY_EEM!$G112,NA())</f>
        <v>1.006032570733715</v>
      </c>
      <c r="D112">
        <f t="shared" si="12"/>
        <v>-0.86777811885379919</v>
      </c>
      <c r="E112">
        <f t="shared" si="13"/>
        <v>0</v>
      </c>
      <c r="F112">
        <f t="shared" si="14"/>
        <v>0</v>
      </c>
      <c r="G112">
        <f t="shared" si="15"/>
        <v>0</v>
      </c>
      <c r="H112" t="e">
        <f t="shared" si="16"/>
        <v>#N/A</v>
      </c>
      <c r="I112">
        <f t="shared" si="17"/>
        <v>0</v>
      </c>
      <c r="J112">
        <f t="shared" si="18"/>
        <v>0</v>
      </c>
      <c r="K112">
        <f t="shared" si="19"/>
        <v>0</v>
      </c>
      <c r="L112">
        <f t="shared" si="11"/>
        <v>100</v>
      </c>
      <c r="O112">
        <f t="shared" si="20"/>
        <v>100</v>
      </c>
      <c r="P112" s="12">
        <f t="shared" si="21"/>
        <v>0</v>
      </c>
    </row>
    <row r="113" spans="1:16" x14ac:dyDescent="0.2">
      <c r="A113" s="7">
        <f>Prices_SPY_EEM!$A113</f>
        <v>45661</v>
      </c>
      <c r="B113">
        <f>Prices_SPY_EEM!$D113</f>
        <v>0.59476620731860663</v>
      </c>
      <c r="C113">
        <f>IFERROR(Prices_SPY_EEM!$G113,NA())</f>
        <v>1.1324932161672547</v>
      </c>
      <c r="D113">
        <f t="shared" si="12"/>
        <v>0.16940734442599137</v>
      </c>
      <c r="E113">
        <f t="shared" si="13"/>
        <v>0</v>
      </c>
      <c r="F113">
        <f t="shared" si="14"/>
        <v>0</v>
      </c>
      <c r="G113">
        <f t="shared" si="15"/>
        <v>0</v>
      </c>
      <c r="H113" t="e">
        <f t="shared" si="16"/>
        <v>#N/A</v>
      </c>
      <c r="I113">
        <f t="shared" si="17"/>
        <v>0</v>
      </c>
      <c r="J113">
        <f t="shared" si="18"/>
        <v>0</v>
      </c>
      <c r="K113">
        <f t="shared" si="19"/>
        <v>0</v>
      </c>
      <c r="L113">
        <f t="shared" si="11"/>
        <v>100</v>
      </c>
      <c r="O113">
        <f t="shared" si="20"/>
        <v>100</v>
      </c>
      <c r="P113" s="12">
        <f t="shared" si="21"/>
        <v>0</v>
      </c>
    </row>
    <row r="114" spans="1:16" x14ac:dyDescent="0.2">
      <c r="A114" s="7" t="str">
        <f>Prices_SPY_EEM!$A114</f>
        <v>03/31/2025</v>
      </c>
      <c r="B114">
        <f>Prices_SPY_EEM!$D114</f>
        <v>0.5568686310349662</v>
      </c>
      <c r="C114">
        <f>IFERROR(Prices_SPY_EEM!$G114,NA())</f>
        <v>1.1509791356196051</v>
      </c>
      <c r="D114">
        <f t="shared" si="12"/>
        <v>-3.7897576283640433E-2</v>
      </c>
      <c r="E114">
        <f t="shared" si="13"/>
        <v>0</v>
      </c>
      <c r="F114">
        <f t="shared" si="14"/>
        <v>0</v>
      </c>
      <c r="G114">
        <f t="shared" si="15"/>
        <v>0</v>
      </c>
      <c r="H114" t="e">
        <f t="shared" si="16"/>
        <v>#N/A</v>
      </c>
      <c r="I114">
        <f t="shared" si="17"/>
        <v>0</v>
      </c>
      <c r="J114">
        <f t="shared" si="18"/>
        <v>0</v>
      </c>
      <c r="K114">
        <f t="shared" si="19"/>
        <v>0</v>
      </c>
      <c r="L114">
        <f t="shared" si="11"/>
        <v>100</v>
      </c>
      <c r="O114">
        <f t="shared" si="20"/>
        <v>100</v>
      </c>
      <c r="P114" s="12">
        <f t="shared" si="21"/>
        <v>0</v>
      </c>
    </row>
    <row r="115" spans="1:16" x14ac:dyDescent="0.2">
      <c r="A115" s="7" t="str">
        <f>Prices_SPY_EEM!$A115</f>
        <v>03/28/2025</v>
      </c>
      <c r="B115">
        <f>Prices_SPY_EEM!$D115</f>
        <v>0.86790789715016103</v>
      </c>
      <c r="C115">
        <f>IFERROR(Prices_SPY_EEM!$G115,NA())</f>
        <v>1.3626485712301728</v>
      </c>
      <c r="D115">
        <f t="shared" si="12"/>
        <v>0.31103926611519483</v>
      </c>
      <c r="E115">
        <f t="shared" si="13"/>
        <v>0</v>
      </c>
      <c r="F115">
        <f t="shared" si="14"/>
        <v>0</v>
      </c>
      <c r="G115">
        <f t="shared" si="15"/>
        <v>0</v>
      </c>
      <c r="H115" t="e">
        <f t="shared" si="16"/>
        <v>#N/A</v>
      </c>
      <c r="I115">
        <f t="shared" si="17"/>
        <v>0</v>
      </c>
      <c r="J115">
        <f t="shared" si="18"/>
        <v>0</v>
      </c>
      <c r="K115">
        <f t="shared" si="19"/>
        <v>0</v>
      </c>
      <c r="L115">
        <f t="shared" si="11"/>
        <v>100</v>
      </c>
      <c r="O115">
        <f t="shared" si="20"/>
        <v>100</v>
      </c>
      <c r="P115" s="12">
        <f t="shared" si="21"/>
        <v>0</v>
      </c>
    </row>
    <row r="116" spans="1:16" x14ac:dyDescent="0.2">
      <c r="A116" s="7" t="str">
        <f>Prices_SPY_EEM!$A116</f>
        <v>03/27/2025</v>
      </c>
      <c r="B116">
        <f>Prices_SPY_EEM!$D116</f>
        <v>0.95992708775725077</v>
      </c>
      <c r="C116">
        <f>IFERROR(Prices_SPY_EEM!$G116,NA())</f>
        <v>1.4656268755591595</v>
      </c>
      <c r="D116">
        <f t="shared" si="12"/>
        <v>9.201919060708974E-2</v>
      </c>
      <c r="E116">
        <f t="shared" si="13"/>
        <v>0</v>
      </c>
      <c r="F116">
        <f t="shared" si="14"/>
        <v>0</v>
      </c>
      <c r="G116">
        <f t="shared" si="15"/>
        <v>0</v>
      </c>
      <c r="H116" t="e">
        <f t="shared" si="16"/>
        <v>#N/A</v>
      </c>
      <c r="I116">
        <f t="shared" si="17"/>
        <v>0</v>
      </c>
      <c r="J116">
        <f t="shared" si="18"/>
        <v>0</v>
      </c>
      <c r="K116">
        <f t="shared" si="19"/>
        <v>0</v>
      </c>
      <c r="L116">
        <f t="shared" si="11"/>
        <v>100</v>
      </c>
      <c r="O116">
        <f t="shared" si="20"/>
        <v>100</v>
      </c>
      <c r="P116" s="12">
        <f t="shared" si="21"/>
        <v>0</v>
      </c>
    </row>
    <row r="117" spans="1:16" x14ac:dyDescent="0.2">
      <c r="A117" s="7" t="str">
        <f>Prices_SPY_EEM!$A117</f>
        <v>03/26/2025</v>
      </c>
      <c r="B117">
        <f>Prices_SPY_EEM!$D117</f>
        <v>0.642348189142254</v>
      </c>
      <c r="C117">
        <f>IFERROR(Prices_SPY_EEM!$G117,NA())</f>
        <v>1.3445146585604206</v>
      </c>
      <c r="D117">
        <f t="shared" si="12"/>
        <v>-0.31757889861499677</v>
      </c>
      <c r="E117">
        <f t="shared" si="13"/>
        <v>0</v>
      </c>
      <c r="F117">
        <f t="shared" si="14"/>
        <v>0</v>
      </c>
      <c r="G117">
        <f t="shared" si="15"/>
        <v>0</v>
      </c>
      <c r="H117" t="e">
        <f t="shared" si="16"/>
        <v>#N/A</v>
      </c>
      <c r="I117">
        <f t="shared" si="17"/>
        <v>0</v>
      </c>
      <c r="J117">
        <f t="shared" si="18"/>
        <v>0</v>
      </c>
      <c r="K117">
        <f t="shared" si="19"/>
        <v>0</v>
      </c>
      <c r="L117">
        <f t="shared" si="11"/>
        <v>100</v>
      </c>
      <c r="O117">
        <f t="shared" si="20"/>
        <v>100</v>
      </c>
      <c r="P117" s="12">
        <f t="shared" si="21"/>
        <v>0</v>
      </c>
    </row>
    <row r="118" spans="1:16" x14ac:dyDescent="0.2">
      <c r="A118" s="7" t="str">
        <f>Prices_SPY_EEM!$A118</f>
        <v>03/25/2025</v>
      </c>
      <c r="B118">
        <f>Prices_SPY_EEM!$D118</f>
        <v>0.46839651133759475</v>
      </c>
      <c r="C118">
        <f>IFERROR(Prices_SPY_EEM!$G118,NA())</f>
        <v>1.2954746373224864</v>
      </c>
      <c r="D118">
        <f t="shared" si="12"/>
        <v>-0.17395167780465925</v>
      </c>
      <c r="E118">
        <f t="shared" si="13"/>
        <v>0</v>
      </c>
      <c r="F118">
        <f t="shared" si="14"/>
        <v>0</v>
      </c>
      <c r="G118">
        <f t="shared" si="15"/>
        <v>0</v>
      </c>
      <c r="H118" t="e">
        <f t="shared" si="16"/>
        <v>#N/A</v>
      </c>
      <c r="I118">
        <f t="shared" si="17"/>
        <v>0</v>
      </c>
      <c r="J118">
        <f t="shared" si="18"/>
        <v>0</v>
      </c>
      <c r="K118">
        <f t="shared" si="19"/>
        <v>0</v>
      </c>
      <c r="L118">
        <f t="shared" si="11"/>
        <v>100</v>
      </c>
      <c r="O118">
        <f t="shared" si="20"/>
        <v>100</v>
      </c>
      <c r="P118" s="12">
        <f t="shared" si="21"/>
        <v>0</v>
      </c>
    </row>
    <row r="119" spans="1:16" x14ac:dyDescent="0.2">
      <c r="A119" s="7" t="str">
        <f>Prices_SPY_EEM!$A119</f>
        <v>03/24/2025</v>
      </c>
      <c r="B119">
        <f>Prices_SPY_EEM!$D119</f>
        <v>0.68757457762149699</v>
      </c>
      <c r="C119">
        <f>IFERROR(Prices_SPY_EEM!$G119,NA())</f>
        <v>1.4692990672701773</v>
      </c>
      <c r="D119">
        <f t="shared" si="12"/>
        <v>0.21917806628390224</v>
      </c>
      <c r="E119">
        <f t="shared" si="13"/>
        <v>0</v>
      </c>
      <c r="F119">
        <f t="shared" si="14"/>
        <v>0</v>
      </c>
      <c r="G119">
        <f t="shared" si="15"/>
        <v>0</v>
      </c>
      <c r="H119" t="e">
        <f t="shared" si="16"/>
        <v>#N/A</v>
      </c>
      <c r="I119">
        <f t="shared" si="17"/>
        <v>0</v>
      </c>
      <c r="J119">
        <f t="shared" si="18"/>
        <v>0</v>
      </c>
      <c r="K119">
        <f t="shared" si="19"/>
        <v>0</v>
      </c>
      <c r="L119">
        <f t="shared" si="11"/>
        <v>100</v>
      </c>
      <c r="O119">
        <f t="shared" si="20"/>
        <v>100</v>
      </c>
      <c r="P119" s="12">
        <f t="shared" si="21"/>
        <v>0</v>
      </c>
    </row>
    <row r="120" spans="1:16" x14ac:dyDescent="0.2">
      <c r="A120" s="7" t="str">
        <f>Prices_SPY_EEM!$A120</f>
        <v>03/21/2025</v>
      </c>
      <c r="B120">
        <f>Prices_SPY_EEM!$D120</f>
        <v>1.1402546279602248</v>
      </c>
      <c r="C120">
        <f>IFERROR(Prices_SPY_EEM!$G120,NA())</f>
        <v>1.7930621942387495</v>
      </c>
      <c r="D120">
        <f t="shared" si="12"/>
        <v>0.45268005033872782</v>
      </c>
      <c r="E120">
        <f t="shared" si="13"/>
        <v>0</v>
      </c>
      <c r="F120">
        <f t="shared" si="14"/>
        <v>0</v>
      </c>
      <c r="G120">
        <f t="shared" si="15"/>
        <v>0</v>
      </c>
      <c r="H120" t="e">
        <f t="shared" si="16"/>
        <v>#N/A</v>
      </c>
      <c r="I120">
        <f t="shared" si="17"/>
        <v>0</v>
      </c>
      <c r="J120">
        <f t="shared" si="18"/>
        <v>0</v>
      </c>
      <c r="K120">
        <f t="shared" si="19"/>
        <v>0</v>
      </c>
      <c r="L120">
        <f t="shared" si="11"/>
        <v>100</v>
      </c>
      <c r="O120">
        <f t="shared" si="20"/>
        <v>100</v>
      </c>
      <c r="P120" s="12">
        <f t="shared" si="21"/>
        <v>0</v>
      </c>
    </row>
    <row r="121" spans="1:16" x14ac:dyDescent="0.2">
      <c r="A121" s="7" t="str">
        <f>Prices_SPY_EEM!$A121</f>
        <v>03/20/2025</v>
      </c>
      <c r="B121">
        <f>Prices_SPY_EEM!$D121</f>
        <v>1.2626757293452258</v>
      </c>
      <c r="C121">
        <f>IFERROR(Prices_SPY_EEM!$G121,NA())</f>
        <v>1.954089782921159</v>
      </c>
      <c r="D121">
        <f t="shared" si="12"/>
        <v>0.12242110138500095</v>
      </c>
      <c r="E121">
        <f t="shared" si="13"/>
        <v>0</v>
      </c>
      <c r="F121">
        <f t="shared" si="14"/>
        <v>0</v>
      </c>
      <c r="G121">
        <f t="shared" si="15"/>
        <v>0</v>
      </c>
      <c r="H121" t="e">
        <f t="shared" si="16"/>
        <v>#N/A</v>
      </c>
      <c r="I121">
        <f t="shared" si="17"/>
        <v>0</v>
      </c>
      <c r="J121">
        <f t="shared" si="18"/>
        <v>0</v>
      </c>
      <c r="K121">
        <f t="shared" si="19"/>
        <v>0</v>
      </c>
      <c r="L121">
        <f t="shared" si="11"/>
        <v>100</v>
      </c>
      <c r="O121">
        <f t="shared" si="20"/>
        <v>100</v>
      </c>
      <c r="P121" s="12">
        <f t="shared" si="21"/>
        <v>0</v>
      </c>
    </row>
    <row r="122" spans="1:16" x14ac:dyDescent="0.2">
      <c r="A122" s="7" t="str">
        <f>Prices_SPY_EEM!$A122</f>
        <v>03/19/2025</v>
      </c>
      <c r="B122">
        <f>Prices_SPY_EEM!$D122</f>
        <v>1.5766959983991384</v>
      </c>
      <c r="C122">
        <f>IFERROR(Prices_SPY_EEM!$G122,NA())</f>
        <v>2.2547737469859026</v>
      </c>
      <c r="D122">
        <f t="shared" si="12"/>
        <v>0.31402026905391267</v>
      </c>
      <c r="E122">
        <f t="shared" si="13"/>
        <v>-1</v>
      </c>
      <c r="F122">
        <f t="shared" si="14"/>
        <v>0</v>
      </c>
      <c r="G122">
        <f t="shared" si="15"/>
        <v>0</v>
      </c>
      <c r="H122">
        <f t="shared" si="16"/>
        <v>2.2547737469859026</v>
      </c>
      <c r="I122">
        <f t="shared" si="17"/>
        <v>1</v>
      </c>
      <c r="J122">
        <f t="shared" si="18"/>
        <v>0</v>
      </c>
      <c r="K122">
        <f t="shared" si="19"/>
        <v>1</v>
      </c>
      <c r="L122">
        <f t="shared" si="11"/>
        <v>100</v>
      </c>
      <c r="O122">
        <f t="shared" si="20"/>
        <v>100</v>
      </c>
      <c r="P122" s="12">
        <f t="shared" si="21"/>
        <v>0</v>
      </c>
    </row>
    <row r="123" spans="1:16" x14ac:dyDescent="0.2">
      <c r="A123" s="7" t="str">
        <f>Prices_SPY_EEM!$A123</f>
        <v>03/18/2025</v>
      </c>
      <c r="B123">
        <f>Prices_SPY_EEM!$D123</f>
        <v>1.8615351179604929</v>
      </c>
      <c r="C123">
        <f>IFERROR(Prices_SPY_EEM!$G123,NA())</f>
        <v>2.5883480805171302</v>
      </c>
      <c r="D123">
        <f t="shared" si="12"/>
        <v>0.28483911956135444</v>
      </c>
      <c r="E123">
        <f t="shared" si="13"/>
        <v>-1</v>
      </c>
      <c r="F123">
        <f t="shared" si="14"/>
        <v>-0.28483911956135444</v>
      </c>
      <c r="G123">
        <f t="shared" si="15"/>
        <v>-0.28483911956135444</v>
      </c>
      <c r="H123">
        <f t="shared" si="16"/>
        <v>2.2547737469859026</v>
      </c>
      <c r="I123">
        <f t="shared" si="17"/>
        <v>0</v>
      </c>
      <c r="J123">
        <f t="shared" si="18"/>
        <v>0</v>
      </c>
      <c r="K123">
        <f t="shared" si="19"/>
        <v>1</v>
      </c>
      <c r="L123">
        <f t="shared" si="11"/>
        <v>99.715160880438646</v>
      </c>
      <c r="O123">
        <f t="shared" si="20"/>
        <v>100</v>
      </c>
      <c r="P123" s="12">
        <f t="shared" si="21"/>
        <v>-2.848391195613531E-3</v>
      </c>
    </row>
    <row r="124" spans="1:16" x14ac:dyDescent="0.2">
      <c r="A124" s="7" t="str">
        <f>Prices_SPY_EEM!$A124</f>
        <v>03/17/2025</v>
      </c>
      <c r="B124">
        <f>Prices_SPY_EEM!$D124</f>
        <v>1.6954035626559048</v>
      </c>
      <c r="C124">
        <f>IFERROR(Prices_SPY_EEM!$G124,NA())</f>
        <v>2.6862205615856967</v>
      </c>
      <c r="D124">
        <f t="shared" si="12"/>
        <v>-0.16613155530458812</v>
      </c>
      <c r="E124">
        <f t="shared" si="13"/>
        <v>-1</v>
      </c>
      <c r="F124">
        <f t="shared" si="14"/>
        <v>0.16613155530458812</v>
      </c>
      <c r="G124">
        <f t="shared" si="15"/>
        <v>-0.11870756425676632</v>
      </c>
      <c r="H124">
        <f t="shared" si="16"/>
        <v>2.2547737469859026</v>
      </c>
      <c r="I124">
        <f t="shared" si="17"/>
        <v>0</v>
      </c>
      <c r="J124">
        <f t="shared" si="18"/>
        <v>0</v>
      </c>
      <c r="K124">
        <f t="shared" si="19"/>
        <v>1</v>
      </c>
      <c r="L124">
        <f t="shared" si="11"/>
        <v>99.881292435743234</v>
      </c>
      <c r="O124">
        <f t="shared" si="20"/>
        <v>100</v>
      </c>
      <c r="P124" s="12">
        <f t="shared" si="21"/>
        <v>-1.1870756425677031E-3</v>
      </c>
    </row>
    <row r="125" spans="1:16" x14ac:dyDescent="0.2">
      <c r="A125" s="7" t="str">
        <f>Prices_SPY_EEM!$A125</f>
        <v>03/14/2025</v>
      </c>
      <c r="B125">
        <f>Prices_SPY_EEM!$D125</f>
        <v>1.2158621189400662</v>
      </c>
      <c r="C125">
        <f>IFERROR(Prices_SPY_EEM!$G125,NA())</f>
        <v>2.5688675525658824</v>
      </c>
      <c r="D125">
        <f t="shared" si="12"/>
        <v>-0.47954144371583851</v>
      </c>
      <c r="E125">
        <f t="shared" si="13"/>
        <v>-1</v>
      </c>
      <c r="F125">
        <f t="shared" si="14"/>
        <v>0.47954144371583851</v>
      </c>
      <c r="G125">
        <f t="shared" si="15"/>
        <v>0.36083387945907219</v>
      </c>
      <c r="H125">
        <f t="shared" si="16"/>
        <v>2.2547737469859026</v>
      </c>
      <c r="I125">
        <f t="shared" si="17"/>
        <v>0</v>
      </c>
      <c r="J125">
        <f t="shared" si="18"/>
        <v>0</v>
      </c>
      <c r="K125">
        <f t="shared" si="19"/>
        <v>1</v>
      </c>
      <c r="L125">
        <f t="shared" si="11"/>
        <v>100.36083387945908</v>
      </c>
      <c r="O125">
        <f t="shared" si="20"/>
        <v>100.36083387945908</v>
      </c>
      <c r="P125" s="12">
        <f t="shared" si="21"/>
        <v>0</v>
      </c>
    </row>
    <row r="126" spans="1:16" x14ac:dyDescent="0.2">
      <c r="A126" s="7" t="str">
        <f>Prices_SPY_EEM!$A126</f>
        <v>03/13/2025</v>
      </c>
      <c r="B126">
        <f>Prices_SPY_EEM!$D126</f>
        <v>1.151904274718099</v>
      </c>
      <c r="C126">
        <f>IFERROR(Prices_SPY_EEM!$G126,NA())</f>
        <v>2.719243434007097</v>
      </c>
      <c r="D126">
        <f t="shared" si="12"/>
        <v>-6.3957844221967264E-2</v>
      </c>
      <c r="E126">
        <f t="shared" si="13"/>
        <v>-1</v>
      </c>
      <c r="F126">
        <f t="shared" si="14"/>
        <v>6.3957844221967264E-2</v>
      </c>
      <c r="G126">
        <f t="shared" si="15"/>
        <v>0.42479172368103946</v>
      </c>
      <c r="H126">
        <f t="shared" si="16"/>
        <v>2.2547737469859026</v>
      </c>
      <c r="I126">
        <f t="shared" si="17"/>
        <v>0</v>
      </c>
      <c r="J126">
        <f t="shared" si="18"/>
        <v>0</v>
      </c>
      <c r="K126">
        <f t="shared" si="19"/>
        <v>1</v>
      </c>
      <c r="L126">
        <f t="shared" si="11"/>
        <v>100.42479172368104</v>
      </c>
      <c r="O126">
        <f t="shared" si="20"/>
        <v>100.42479172368104</v>
      </c>
      <c r="P126" s="12">
        <f t="shared" si="21"/>
        <v>0</v>
      </c>
    </row>
    <row r="127" spans="1:16" x14ac:dyDescent="0.2">
      <c r="A127" s="7">
        <f>Prices_SPY_EEM!$A127</f>
        <v>45994</v>
      </c>
      <c r="B127">
        <f>Prices_SPY_EEM!$D127</f>
        <v>0.8504719603593287</v>
      </c>
      <c r="C127">
        <f>IFERROR(Prices_SPY_EEM!$G127,NA())</f>
        <v>2.7024935899112181</v>
      </c>
      <c r="D127">
        <f t="shared" si="12"/>
        <v>-0.30143231435877027</v>
      </c>
      <c r="E127">
        <f t="shared" si="13"/>
        <v>-1</v>
      </c>
      <c r="F127">
        <f t="shared" si="14"/>
        <v>0.30143231435877027</v>
      </c>
      <c r="G127">
        <f t="shared" si="15"/>
        <v>0.72622403803980973</v>
      </c>
      <c r="H127">
        <f t="shared" si="16"/>
        <v>2.2547737469859026</v>
      </c>
      <c r="I127">
        <f t="shared" si="17"/>
        <v>0</v>
      </c>
      <c r="J127">
        <f t="shared" si="18"/>
        <v>0</v>
      </c>
      <c r="K127">
        <f t="shared" si="19"/>
        <v>1</v>
      </c>
      <c r="L127">
        <f t="shared" si="11"/>
        <v>100.72622403803982</v>
      </c>
      <c r="O127">
        <f t="shared" si="20"/>
        <v>100.72622403803982</v>
      </c>
      <c r="P127" s="12">
        <f t="shared" si="21"/>
        <v>0</v>
      </c>
    </row>
    <row r="128" spans="1:16" x14ac:dyDescent="0.2">
      <c r="A128" s="7">
        <f>Prices_SPY_EEM!$A128</f>
        <v>45964</v>
      </c>
      <c r="B128">
        <f>Prices_SPY_EEM!$D128</f>
        <v>0.80110623248796742</v>
      </c>
      <c r="C128">
        <f>IFERROR(Prices_SPY_EEM!$G128,NA())</f>
        <v>2.8863021281126353</v>
      </c>
      <c r="D128">
        <f t="shared" si="12"/>
        <v>-4.9365727871361287E-2</v>
      </c>
      <c r="E128">
        <f t="shared" si="13"/>
        <v>-1</v>
      </c>
      <c r="F128">
        <f t="shared" si="14"/>
        <v>4.9365727871361287E-2</v>
      </c>
      <c r="G128">
        <f t="shared" si="15"/>
        <v>0.77558976591117101</v>
      </c>
      <c r="H128">
        <f t="shared" si="16"/>
        <v>2.2547737469859026</v>
      </c>
      <c r="I128">
        <f t="shared" si="17"/>
        <v>0</v>
      </c>
      <c r="J128">
        <f t="shared" si="18"/>
        <v>0</v>
      </c>
      <c r="K128">
        <f t="shared" si="19"/>
        <v>1</v>
      </c>
      <c r="L128">
        <f t="shared" si="11"/>
        <v>100.77558976591118</v>
      </c>
      <c r="O128">
        <f t="shared" si="20"/>
        <v>100.77558976591118</v>
      </c>
      <c r="P128" s="12">
        <f t="shared" si="21"/>
        <v>0</v>
      </c>
    </row>
    <row r="129" spans="1:16" x14ac:dyDescent="0.2">
      <c r="A129" s="7">
        <f>Prices_SPY_EEM!$A129</f>
        <v>45933</v>
      </c>
      <c r="B129">
        <f>Prices_SPY_EEM!$D129</f>
        <v>0.13996870431187602</v>
      </c>
      <c r="C129">
        <f>IFERROR(Prices_SPY_EEM!$G129,NA())</f>
        <v>2.5199671961943593</v>
      </c>
      <c r="D129">
        <f t="shared" si="12"/>
        <v>-0.66113752817609139</v>
      </c>
      <c r="E129">
        <f t="shared" si="13"/>
        <v>-1</v>
      </c>
      <c r="F129">
        <f t="shared" si="14"/>
        <v>0.66113752817609139</v>
      </c>
      <c r="G129">
        <f t="shared" si="15"/>
        <v>1.4367272940872624</v>
      </c>
      <c r="H129">
        <f t="shared" si="16"/>
        <v>2.2547737469859026</v>
      </c>
      <c r="I129">
        <f t="shared" si="17"/>
        <v>0</v>
      </c>
      <c r="J129">
        <f t="shared" si="18"/>
        <v>0</v>
      </c>
      <c r="K129">
        <f t="shared" si="19"/>
        <v>1</v>
      </c>
      <c r="L129">
        <f t="shared" si="11"/>
        <v>101.43672729408726</v>
      </c>
      <c r="O129">
        <f t="shared" si="20"/>
        <v>101.43672729408726</v>
      </c>
      <c r="P129" s="12">
        <f t="shared" si="21"/>
        <v>0</v>
      </c>
    </row>
    <row r="130" spans="1:16" x14ac:dyDescent="0.2">
      <c r="A130" s="7">
        <f>Prices_SPY_EEM!$A130</f>
        <v>45841</v>
      </c>
      <c r="B130">
        <f>Prices_SPY_EEM!$D130</f>
        <v>0.20867048924296228</v>
      </c>
      <c r="C130">
        <f>IFERROR(Prices_SPY_EEM!$G130,NA())</f>
        <v>2.7306703887555916</v>
      </c>
      <c r="D130">
        <f t="shared" si="12"/>
        <v>6.8701784931086252E-2</v>
      </c>
      <c r="E130">
        <f t="shared" si="13"/>
        <v>-1</v>
      </c>
      <c r="F130">
        <f t="shared" si="14"/>
        <v>-6.8701784931086252E-2</v>
      </c>
      <c r="G130">
        <f t="shared" si="15"/>
        <v>1.3680255091561762</v>
      </c>
      <c r="H130">
        <f t="shared" si="16"/>
        <v>2.2547737469859026</v>
      </c>
      <c r="I130">
        <f t="shared" si="17"/>
        <v>0</v>
      </c>
      <c r="J130">
        <f t="shared" si="18"/>
        <v>0</v>
      </c>
      <c r="K130">
        <f t="shared" si="19"/>
        <v>1</v>
      </c>
      <c r="L130">
        <f t="shared" si="11"/>
        <v>101.36802550915618</v>
      </c>
      <c r="O130">
        <f t="shared" si="20"/>
        <v>101.43672729408726</v>
      </c>
      <c r="P130" s="12">
        <f t="shared" si="21"/>
        <v>-6.7728708095937673E-4</v>
      </c>
    </row>
    <row r="131" spans="1:16" x14ac:dyDescent="0.2">
      <c r="A131" s="7">
        <f>Prices_SPY_EEM!$A131</f>
        <v>45811</v>
      </c>
      <c r="B131">
        <f>Prices_SPY_EEM!$D131</f>
        <v>0.19610642603378636</v>
      </c>
      <c r="C131">
        <f>IFERROR(Prices_SPY_EEM!$G131,NA())</f>
        <v>2.9582448852326486</v>
      </c>
      <c r="D131">
        <f t="shared" si="12"/>
        <v>-1.2564063209175913E-2</v>
      </c>
      <c r="E131">
        <f t="shared" si="13"/>
        <v>-1</v>
      </c>
      <c r="F131">
        <f t="shared" si="14"/>
        <v>1.2564063209175913E-2</v>
      </c>
      <c r="G131">
        <f t="shared" si="15"/>
        <v>1.3805895723653521</v>
      </c>
      <c r="H131">
        <f t="shared" si="16"/>
        <v>2.2547737469859026</v>
      </c>
      <c r="I131">
        <f t="shared" si="17"/>
        <v>0</v>
      </c>
      <c r="J131">
        <f t="shared" si="18"/>
        <v>0</v>
      </c>
      <c r="K131">
        <f t="shared" si="19"/>
        <v>1</v>
      </c>
      <c r="L131">
        <f t="shared" ref="L131:L194" si="22">100+G131</f>
        <v>101.38058957236535</v>
      </c>
      <c r="O131">
        <f t="shared" si="20"/>
        <v>101.43672729408726</v>
      </c>
      <c r="P131" s="12">
        <f t="shared" si="21"/>
        <v>-5.5342599489782707E-4</v>
      </c>
    </row>
    <row r="132" spans="1:16" x14ac:dyDescent="0.2">
      <c r="A132" s="7">
        <f>Prices_SPY_EEM!$A132</f>
        <v>45780</v>
      </c>
      <c r="B132">
        <f>Prices_SPY_EEM!$D132</f>
        <v>-0.1927290710955063</v>
      </c>
      <c r="C132">
        <f>IFERROR(Prices_SPY_EEM!$G132,NA())</f>
        <v>2.8012035227679366</v>
      </c>
      <c r="D132">
        <f t="shared" ref="D132:D195" si="23">B132-B131</f>
        <v>-0.38883549712929266</v>
      </c>
      <c r="E132">
        <f t="shared" ref="E132:E195" si="24">IF(E131=0,IF(ABS(IFERROR(C132,0))&gt;=2,-SIGN(IFERROR(C132,0)),0),IF(OR(ABS(IFERROR(C132,0))&lt;=0.5,ABS(IFERROR(C132,0))&gt;=3),0,E131))</f>
        <v>-1</v>
      </c>
      <c r="F132">
        <f t="shared" ref="F132:F195" si="25">E131*D132</f>
        <v>0.38883549712929266</v>
      </c>
      <c r="G132">
        <f t="shared" ref="G132:G195" si="26">G131+F132</f>
        <v>1.7694250694946447</v>
      </c>
      <c r="H132">
        <f t="shared" ref="H132:H195" si="27">IF(E132=0,NA(),IF(E131=0,C132,H131))</f>
        <v>2.2547737469859026</v>
      </c>
      <c r="I132">
        <f t="shared" ref="I132:I195" si="28">IF(AND(E131=0,E132&lt;&gt;0),1,0)</f>
        <v>0</v>
      </c>
      <c r="J132">
        <f t="shared" ref="J132:J195" si="29">IF(AND(E131&lt;&gt;0,E132=0),1,0)</f>
        <v>0</v>
      </c>
      <c r="K132">
        <f t="shared" ref="K132:K195" si="30">IF(E132=0,0,K131+I132)</f>
        <v>1</v>
      </c>
      <c r="L132">
        <f t="shared" si="22"/>
        <v>101.76942506949464</v>
      </c>
      <c r="O132">
        <f t="shared" ref="O132:O195" si="31">MAX(O131,L132)</f>
        <v>101.76942506949464</v>
      </c>
      <c r="P132" s="12">
        <f t="shared" ref="P132:P195" si="32">L132/O132-1</f>
        <v>0</v>
      </c>
    </row>
    <row r="133" spans="1:16" x14ac:dyDescent="0.2">
      <c r="A133" s="7">
        <f>Prices_SPY_EEM!$A133</f>
        <v>45750</v>
      </c>
      <c r="B133">
        <f>Prices_SPY_EEM!$D133</f>
        <v>-1.0820739906895582</v>
      </c>
      <c r="C133">
        <f>IFERROR(Prices_SPY_EEM!$G133,NA())</f>
        <v>1.9483056689700335</v>
      </c>
      <c r="D133">
        <f t="shared" si="23"/>
        <v>-0.88934491959405193</v>
      </c>
      <c r="E133">
        <f t="shared" si="24"/>
        <v>-1</v>
      </c>
      <c r="F133">
        <f t="shared" si="25"/>
        <v>0.88934491959405193</v>
      </c>
      <c r="G133">
        <f t="shared" si="26"/>
        <v>2.6587699890886967</v>
      </c>
      <c r="H133">
        <f t="shared" si="27"/>
        <v>2.2547737469859026</v>
      </c>
      <c r="I133">
        <f t="shared" si="28"/>
        <v>0</v>
      </c>
      <c r="J133">
        <f t="shared" si="29"/>
        <v>0</v>
      </c>
      <c r="K133">
        <f t="shared" si="30"/>
        <v>1</v>
      </c>
      <c r="L133">
        <f t="shared" si="22"/>
        <v>102.6587699890887</v>
      </c>
      <c r="O133">
        <f t="shared" si="31"/>
        <v>102.6587699890887</v>
      </c>
      <c r="P133" s="12">
        <f t="shared" si="32"/>
        <v>0</v>
      </c>
    </row>
    <row r="134" spans="1:16" x14ac:dyDescent="0.2">
      <c r="A134" s="7">
        <f>Prices_SPY_EEM!$A134</f>
        <v>45719</v>
      </c>
      <c r="B134">
        <f>Prices_SPY_EEM!$D134</f>
        <v>-1.8886105399807036</v>
      </c>
      <c r="C134">
        <f>IFERROR(Prices_SPY_EEM!$G134,NA())</f>
        <v>0.99967308847928682</v>
      </c>
      <c r="D134">
        <f t="shared" si="23"/>
        <v>-0.80653654929114538</v>
      </c>
      <c r="E134">
        <f t="shared" si="24"/>
        <v>-1</v>
      </c>
      <c r="F134">
        <f t="shared" si="25"/>
        <v>0.80653654929114538</v>
      </c>
      <c r="G134">
        <f t="shared" si="26"/>
        <v>3.465306538379842</v>
      </c>
      <c r="H134">
        <f t="shared" si="27"/>
        <v>2.2547737469859026</v>
      </c>
      <c r="I134">
        <f t="shared" si="28"/>
        <v>0</v>
      </c>
      <c r="J134">
        <f t="shared" si="29"/>
        <v>0</v>
      </c>
      <c r="K134">
        <f t="shared" si="30"/>
        <v>1</v>
      </c>
      <c r="L134">
        <f t="shared" si="22"/>
        <v>103.46530653837985</v>
      </c>
      <c r="O134">
        <f t="shared" si="31"/>
        <v>103.46530653837985</v>
      </c>
      <c r="P134" s="12">
        <f t="shared" si="32"/>
        <v>0</v>
      </c>
    </row>
    <row r="135" spans="1:16" x14ac:dyDescent="0.2">
      <c r="A135" s="7" t="str">
        <f>Prices_SPY_EEM!$A135</f>
        <v>02/28/2025</v>
      </c>
      <c r="B135">
        <f>Prices_SPY_EEM!$D135</f>
        <v>-2.1813233443397237</v>
      </c>
      <c r="C135">
        <f>IFERROR(Prices_SPY_EEM!$G135,NA())</f>
        <v>0.64042149003215088</v>
      </c>
      <c r="D135">
        <f t="shared" si="23"/>
        <v>-0.29271280435902014</v>
      </c>
      <c r="E135">
        <f t="shared" si="24"/>
        <v>-1</v>
      </c>
      <c r="F135">
        <f t="shared" si="25"/>
        <v>0.29271280435902014</v>
      </c>
      <c r="G135">
        <f t="shared" si="26"/>
        <v>3.7580193427388622</v>
      </c>
      <c r="H135">
        <f t="shared" si="27"/>
        <v>2.2547737469859026</v>
      </c>
      <c r="I135">
        <f t="shared" si="28"/>
        <v>0</v>
      </c>
      <c r="J135">
        <f t="shared" si="29"/>
        <v>0</v>
      </c>
      <c r="K135">
        <f t="shared" si="30"/>
        <v>1</v>
      </c>
      <c r="L135">
        <f t="shared" si="22"/>
        <v>103.75801934273886</v>
      </c>
      <c r="O135">
        <f t="shared" si="31"/>
        <v>103.75801934273886</v>
      </c>
      <c r="P135" s="12">
        <f t="shared" si="32"/>
        <v>0</v>
      </c>
    </row>
    <row r="136" spans="1:16" x14ac:dyDescent="0.2">
      <c r="A136" s="7" t="str">
        <f>Prices_SPY_EEM!$A136</f>
        <v>02/27/2025</v>
      </c>
      <c r="B136">
        <f>Prices_SPY_EEM!$D136</f>
        <v>-0.99132642754837974</v>
      </c>
      <c r="C136">
        <f>IFERROR(Prices_SPY_EEM!$G136,NA())</f>
        <v>2.2148738557345369</v>
      </c>
      <c r="D136">
        <f t="shared" si="23"/>
        <v>1.189996916791344</v>
      </c>
      <c r="E136">
        <f t="shared" si="24"/>
        <v>-1</v>
      </c>
      <c r="F136">
        <f t="shared" si="25"/>
        <v>-1.189996916791344</v>
      </c>
      <c r="G136">
        <f t="shared" si="26"/>
        <v>2.5680224259475182</v>
      </c>
      <c r="H136">
        <f t="shared" si="27"/>
        <v>2.2547737469859026</v>
      </c>
      <c r="I136">
        <f t="shared" si="28"/>
        <v>0</v>
      </c>
      <c r="J136">
        <f t="shared" si="29"/>
        <v>0</v>
      </c>
      <c r="K136">
        <f t="shared" si="30"/>
        <v>1</v>
      </c>
      <c r="L136">
        <f t="shared" si="22"/>
        <v>102.56802242594752</v>
      </c>
      <c r="O136">
        <f t="shared" si="31"/>
        <v>103.75801934273886</v>
      </c>
      <c r="P136" s="12">
        <f t="shared" si="32"/>
        <v>-1.1468963308373104E-2</v>
      </c>
    </row>
    <row r="137" spans="1:16" x14ac:dyDescent="0.2">
      <c r="A137" s="7" t="str">
        <f>Prices_SPY_EEM!$A137</f>
        <v>02/26/2025</v>
      </c>
      <c r="B137">
        <f>Prices_SPY_EEM!$D137</f>
        <v>-0.73458718771814091</v>
      </c>
      <c r="C137">
        <f>IFERROR(Prices_SPY_EEM!$G137,NA())</f>
        <v>2.6997249052934387</v>
      </c>
      <c r="D137">
        <f t="shared" si="23"/>
        <v>0.25673923983023883</v>
      </c>
      <c r="E137">
        <f t="shared" si="24"/>
        <v>-1</v>
      </c>
      <c r="F137">
        <f t="shared" si="25"/>
        <v>-0.25673923983023883</v>
      </c>
      <c r="G137">
        <f t="shared" si="26"/>
        <v>2.3112831861172793</v>
      </c>
      <c r="H137">
        <f t="shared" si="27"/>
        <v>2.2547737469859026</v>
      </c>
      <c r="I137">
        <f t="shared" si="28"/>
        <v>0</v>
      </c>
      <c r="J137">
        <f t="shared" si="29"/>
        <v>0</v>
      </c>
      <c r="K137">
        <f t="shared" si="30"/>
        <v>1</v>
      </c>
      <c r="L137">
        <f t="shared" si="22"/>
        <v>102.31128318611728</v>
      </c>
      <c r="O137">
        <f t="shared" si="31"/>
        <v>103.75801934273886</v>
      </c>
      <c r="P137" s="12">
        <f t="shared" si="32"/>
        <v>-1.3943367132352891E-2</v>
      </c>
    </row>
    <row r="138" spans="1:16" x14ac:dyDescent="0.2">
      <c r="A138" s="7" t="str">
        <f>Prices_SPY_EEM!$A138</f>
        <v>02/25/2025</v>
      </c>
      <c r="B138">
        <f>Prices_SPY_EEM!$D138</f>
        <v>-1.1552006515694657</v>
      </c>
      <c r="C138">
        <f>IFERROR(Prices_SPY_EEM!$G138,NA())</f>
        <v>2.3180613817898226</v>
      </c>
      <c r="D138">
        <f t="shared" si="23"/>
        <v>-0.42061346385132481</v>
      </c>
      <c r="E138">
        <f t="shared" si="24"/>
        <v>-1</v>
      </c>
      <c r="F138">
        <f t="shared" si="25"/>
        <v>0.42061346385132481</v>
      </c>
      <c r="G138">
        <f t="shared" si="26"/>
        <v>2.7318966499686042</v>
      </c>
      <c r="H138">
        <f t="shared" si="27"/>
        <v>2.2547737469859026</v>
      </c>
      <c r="I138">
        <f t="shared" si="28"/>
        <v>0</v>
      </c>
      <c r="J138">
        <f t="shared" si="29"/>
        <v>0</v>
      </c>
      <c r="K138">
        <f t="shared" si="30"/>
        <v>1</v>
      </c>
      <c r="L138">
        <f t="shared" si="22"/>
        <v>102.7318966499686</v>
      </c>
      <c r="O138">
        <f t="shared" si="31"/>
        <v>103.75801934273886</v>
      </c>
      <c r="P138" s="12">
        <f t="shared" si="32"/>
        <v>-9.8895747940284107E-3</v>
      </c>
    </row>
    <row r="139" spans="1:16" x14ac:dyDescent="0.2">
      <c r="A139" s="7" t="str">
        <f>Prices_SPY_EEM!$A139</f>
        <v>02/24/2025</v>
      </c>
      <c r="B139">
        <f>Prices_SPY_EEM!$D139</f>
        <v>-1.3771273594413529</v>
      </c>
      <c r="C139">
        <f>IFERROR(Prices_SPY_EEM!$G139,NA())</f>
        <v>2.1123252105585024</v>
      </c>
      <c r="D139">
        <f t="shared" si="23"/>
        <v>-0.22192670787188717</v>
      </c>
      <c r="E139">
        <f t="shared" si="24"/>
        <v>-1</v>
      </c>
      <c r="F139">
        <f t="shared" si="25"/>
        <v>0.22192670787188717</v>
      </c>
      <c r="G139">
        <f t="shared" si="26"/>
        <v>2.9538233578404913</v>
      </c>
      <c r="H139">
        <f t="shared" si="27"/>
        <v>2.2547737469859026</v>
      </c>
      <c r="I139">
        <f t="shared" si="28"/>
        <v>0</v>
      </c>
      <c r="J139">
        <f t="shared" si="29"/>
        <v>0</v>
      </c>
      <c r="K139">
        <f t="shared" si="30"/>
        <v>1</v>
      </c>
      <c r="L139">
        <f t="shared" si="22"/>
        <v>102.95382335784049</v>
      </c>
      <c r="O139">
        <f t="shared" si="31"/>
        <v>103.75801934273886</v>
      </c>
      <c r="P139" s="12">
        <f t="shared" si="32"/>
        <v>-7.7506875130480823E-3</v>
      </c>
    </row>
    <row r="140" spans="1:16" x14ac:dyDescent="0.2">
      <c r="A140" s="7" t="str">
        <f>Prices_SPY_EEM!$A140</f>
        <v>02/21/2025</v>
      </c>
      <c r="B140">
        <f>Prices_SPY_EEM!$D140</f>
        <v>-0.86354483839429719</v>
      </c>
      <c r="C140">
        <f>IFERROR(Prices_SPY_EEM!$G140,NA())</f>
        <v>3.0176916161891962</v>
      </c>
      <c r="D140">
        <f t="shared" si="23"/>
        <v>0.51358252104705571</v>
      </c>
      <c r="E140">
        <f t="shared" si="24"/>
        <v>0</v>
      </c>
      <c r="F140">
        <f t="shared" si="25"/>
        <v>-0.51358252104705571</v>
      </c>
      <c r="G140">
        <f t="shared" si="26"/>
        <v>2.4402408367934356</v>
      </c>
      <c r="H140" t="e">
        <f t="shared" si="27"/>
        <v>#N/A</v>
      </c>
      <c r="I140">
        <f t="shared" si="28"/>
        <v>0</v>
      </c>
      <c r="J140">
        <f t="shared" si="29"/>
        <v>1</v>
      </c>
      <c r="K140">
        <f t="shared" si="30"/>
        <v>0</v>
      </c>
      <c r="L140">
        <f t="shared" si="22"/>
        <v>102.44024083679344</v>
      </c>
      <c r="O140">
        <f t="shared" si="31"/>
        <v>103.75801934273886</v>
      </c>
      <c r="P140" s="12">
        <f t="shared" si="32"/>
        <v>-1.2700497892046969E-2</v>
      </c>
    </row>
    <row r="141" spans="1:16" x14ac:dyDescent="0.2">
      <c r="A141" s="7" t="str">
        <f>Prices_SPY_EEM!$A141</f>
        <v>02/20/2025</v>
      </c>
      <c r="B141">
        <f>Prices_SPY_EEM!$D141</f>
        <v>-1.4081962963681889</v>
      </c>
      <c r="C141">
        <f>IFERROR(Prices_SPY_EEM!$G141,NA())</f>
        <v>2.3531907894962036</v>
      </c>
      <c r="D141">
        <f t="shared" si="23"/>
        <v>-0.5446514579738917</v>
      </c>
      <c r="E141">
        <f t="shared" si="24"/>
        <v>-1</v>
      </c>
      <c r="F141">
        <f t="shared" si="25"/>
        <v>0</v>
      </c>
      <c r="G141">
        <f t="shared" si="26"/>
        <v>2.4402408367934356</v>
      </c>
      <c r="H141">
        <f t="shared" si="27"/>
        <v>2.3531907894962036</v>
      </c>
      <c r="I141">
        <f t="shared" si="28"/>
        <v>1</v>
      </c>
      <c r="J141">
        <f t="shared" si="29"/>
        <v>0</v>
      </c>
      <c r="K141">
        <f t="shared" si="30"/>
        <v>1</v>
      </c>
      <c r="L141">
        <f t="shared" si="22"/>
        <v>102.44024083679344</v>
      </c>
      <c r="O141">
        <f t="shared" si="31"/>
        <v>103.75801934273886</v>
      </c>
      <c r="P141" s="12">
        <f t="shared" si="32"/>
        <v>-1.2700497892046969E-2</v>
      </c>
    </row>
    <row r="142" spans="1:16" x14ac:dyDescent="0.2">
      <c r="A142" s="7" t="str">
        <f>Prices_SPY_EEM!$A142</f>
        <v>02/19/2025</v>
      </c>
      <c r="B142">
        <f>Prices_SPY_EEM!$D142</f>
        <v>-1.9829818536319266</v>
      </c>
      <c r="C142">
        <f>IFERROR(Prices_SPY_EEM!$G142,NA())</f>
        <v>1.4176817133378616</v>
      </c>
      <c r="D142">
        <f t="shared" si="23"/>
        <v>-0.5747855572637377</v>
      </c>
      <c r="E142">
        <f t="shared" si="24"/>
        <v>-1</v>
      </c>
      <c r="F142">
        <f t="shared" si="25"/>
        <v>0.5747855572637377</v>
      </c>
      <c r="G142">
        <f t="shared" si="26"/>
        <v>3.0150263940571733</v>
      </c>
      <c r="H142">
        <f t="shared" si="27"/>
        <v>2.3531907894962036</v>
      </c>
      <c r="I142">
        <f t="shared" si="28"/>
        <v>0</v>
      </c>
      <c r="J142">
        <f t="shared" si="29"/>
        <v>0</v>
      </c>
      <c r="K142">
        <f t="shared" si="30"/>
        <v>1</v>
      </c>
      <c r="L142">
        <f t="shared" si="22"/>
        <v>103.01502639405717</v>
      </c>
      <c r="O142">
        <f t="shared" si="31"/>
        <v>103.75801934273886</v>
      </c>
      <c r="P142" s="12">
        <f t="shared" si="32"/>
        <v>-7.1608243236351843E-3</v>
      </c>
    </row>
    <row r="143" spans="1:16" x14ac:dyDescent="0.2">
      <c r="A143" s="7" t="str">
        <f>Prices_SPY_EEM!$A143</f>
        <v>02/18/2025</v>
      </c>
      <c r="B143">
        <f>Prices_SPY_EEM!$D143</f>
        <v>-1.8199264801182906</v>
      </c>
      <c r="C143">
        <f>IFERROR(Prices_SPY_EEM!$G143,NA())</f>
        <v>1.6742456014721436</v>
      </c>
      <c r="D143">
        <f t="shared" si="23"/>
        <v>0.16305537351363597</v>
      </c>
      <c r="E143">
        <f t="shared" si="24"/>
        <v>-1</v>
      </c>
      <c r="F143">
        <f t="shared" si="25"/>
        <v>-0.16305537351363597</v>
      </c>
      <c r="G143">
        <f t="shared" si="26"/>
        <v>2.8519710205435373</v>
      </c>
      <c r="H143">
        <f t="shared" si="27"/>
        <v>2.3531907894962036</v>
      </c>
      <c r="I143">
        <f t="shared" si="28"/>
        <v>0</v>
      </c>
      <c r="J143">
        <f t="shared" si="29"/>
        <v>0</v>
      </c>
      <c r="K143">
        <f t="shared" si="30"/>
        <v>1</v>
      </c>
      <c r="L143">
        <f t="shared" si="22"/>
        <v>102.85197102054354</v>
      </c>
      <c r="O143">
        <f t="shared" si="31"/>
        <v>103.75801934273886</v>
      </c>
      <c r="P143" s="12">
        <f t="shared" si="32"/>
        <v>-8.7323209129736012E-3</v>
      </c>
    </row>
    <row r="144" spans="1:16" x14ac:dyDescent="0.2">
      <c r="A144" s="7" t="str">
        <f>Prices_SPY_EEM!$A144</f>
        <v>02/14/2025</v>
      </c>
      <c r="B144">
        <f>Prices_SPY_EEM!$D144</f>
        <v>-1.9842534810978663</v>
      </c>
      <c r="C144">
        <f>IFERROR(Prices_SPY_EEM!$G144,NA())</f>
        <v>1.364544214377134</v>
      </c>
      <c r="D144">
        <f t="shared" si="23"/>
        <v>-0.16432700097957564</v>
      </c>
      <c r="E144">
        <f t="shared" si="24"/>
        <v>-1</v>
      </c>
      <c r="F144">
        <f t="shared" si="25"/>
        <v>0.16432700097957564</v>
      </c>
      <c r="G144">
        <f t="shared" si="26"/>
        <v>3.016298021523113</v>
      </c>
      <c r="H144">
        <f t="shared" si="27"/>
        <v>2.3531907894962036</v>
      </c>
      <c r="I144">
        <f t="shared" si="28"/>
        <v>0</v>
      </c>
      <c r="J144">
        <f t="shared" si="29"/>
        <v>0</v>
      </c>
      <c r="K144">
        <f t="shared" si="30"/>
        <v>1</v>
      </c>
      <c r="L144">
        <f t="shared" si="22"/>
        <v>103.01629802152311</v>
      </c>
      <c r="O144">
        <f t="shared" si="31"/>
        <v>103.75801934273886</v>
      </c>
      <c r="P144" s="12">
        <f t="shared" si="32"/>
        <v>-7.148568620663931E-3</v>
      </c>
    </row>
    <row r="145" spans="1:16" x14ac:dyDescent="0.2">
      <c r="A145" s="7" t="str">
        <f>Prices_SPY_EEM!$A145</f>
        <v>02/13/2025</v>
      </c>
      <c r="B145">
        <f>Prices_SPY_EEM!$D145</f>
        <v>-2.326192134712727</v>
      </c>
      <c r="C145">
        <f>IFERROR(Prices_SPY_EEM!$G145,NA())</f>
        <v>0.77867914842105668</v>
      </c>
      <c r="D145">
        <f t="shared" si="23"/>
        <v>-0.34193865361486075</v>
      </c>
      <c r="E145">
        <f t="shared" si="24"/>
        <v>-1</v>
      </c>
      <c r="F145">
        <f t="shared" si="25"/>
        <v>0.34193865361486075</v>
      </c>
      <c r="G145">
        <f t="shared" si="26"/>
        <v>3.3582366751379737</v>
      </c>
      <c r="H145">
        <f t="shared" si="27"/>
        <v>2.3531907894962036</v>
      </c>
      <c r="I145">
        <f t="shared" si="28"/>
        <v>0</v>
      </c>
      <c r="J145">
        <f t="shared" si="29"/>
        <v>0</v>
      </c>
      <c r="K145">
        <f t="shared" si="30"/>
        <v>1</v>
      </c>
      <c r="L145">
        <f t="shared" si="22"/>
        <v>103.35823667513797</v>
      </c>
      <c r="O145">
        <f t="shared" si="31"/>
        <v>103.75801934273886</v>
      </c>
      <c r="P145" s="12">
        <f t="shared" si="32"/>
        <v>-3.8530290972527137E-3</v>
      </c>
    </row>
    <row r="146" spans="1:16" x14ac:dyDescent="0.2">
      <c r="A146" s="7">
        <f>Prices_SPY_EEM!$A146</f>
        <v>45993</v>
      </c>
      <c r="B146">
        <f>Prices_SPY_EEM!$D146</f>
        <v>-2.194551350489192</v>
      </c>
      <c r="C146">
        <f>IFERROR(Prices_SPY_EEM!$G146,NA())</f>
        <v>1.0044032474319162</v>
      </c>
      <c r="D146">
        <f t="shared" si="23"/>
        <v>0.13164078422353498</v>
      </c>
      <c r="E146">
        <f t="shared" si="24"/>
        <v>-1</v>
      </c>
      <c r="F146">
        <f t="shared" si="25"/>
        <v>-0.13164078422353498</v>
      </c>
      <c r="G146">
        <f t="shared" si="26"/>
        <v>3.2265958909144388</v>
      </c>
      <c r="H146">
        <f t="shared" si="27"/>
        <v>2.3531907894962036</v>
      </c>
      <c r="I146">
        <f t="shared" si="28"/>
        <v>0</v>
      </c>
      <c r="J146">
        <f t="shared" si="29"/>
        <v>0</v>
      </c>
      <c r="K146">
        <f t="shared" si="30"/>
        <v>1</v>
      </c>
      <c r="L146">
        <f t="shared" si="22"/>
        <v>103.22659589091444</v>
      </c>
      <c r="O146">
        <f t="shared" si="31"/>
        <v>103.75801934273886</v>
      </c>
      <c r="P146" s="12">
        <f t="shared" si="32"/>
        <v>-5.1217578669172648E-3</v>
      </c>
    </row>
    <row r="147" spans="1:16" x14ac:dyDescent="0.2">
      <c r="A147" s="7">
        <f>Prices_SPY_EEM!$A147</f>
        <v>45963</v>
      </c>
      <c r="B147">
        <f>Prices_SPY_EEM!$D147</f>
        <v>-2.5605638354555751</v>
      </c>
      <c r="C147">
        <f>IFERROR(Prices_SPY_EEM!$G147,NA())</f>
        <v>0.39199515996510537</v>
      </c>
      <c r="D147">
        <f t="shared" si="23"/>
        <v>-0.36601248496638306</v>
      </c>
      <c r="E147">
        <f t="shared" si="24"/>
        <v>0</v>
      </c>
      <c r="F147">
        <f t="shared" si="25"/>
        <v>0.36601248496638306</v>
      </c>
      <c r="G147">
        <f t="shared" si="26"/>
        <v>3.5926083758808218</v>
      </c>
      <c r="H147" t="e">
        <f t="shared" si="27"/>
        <v>#N/A</v>
      </c>
      <c r="I147">
        <f t="shared" si="28"/>
        <v>0</v>
      </c>
      <c r="J147">
        <f t="shared" si="29"/>
        <v>1</v>
      </c>
      <c r="K147">
        <f t="shared" si="30"/>
        <v>0</v>
      </c>
      <c r="L147">
        <f t="shared" si="22"/>
        <v>103.59260837588081</v>
      </c>
      <c r="O147">
        <f t="shared" si="31"/>
        <v>103.75801934273886</v>
      </c>
      <c r="P147" s="12">
        <f t="shared" si="32"/>
        <v>-1.5941993486947581E-3</v>
      </c>
    </row>
    <row r="148" spans="1:16" x14ac:dyDescent="0.2">
      <c r="A148" s="7">
        <f>Prices_SPY_EEM!$A148</f>
        <v>45932</v>
      </c>
      <c r="B148">
        <f>Prices_SPY_EEM!$D148</f>
        <v>-2.3608378133609449</v>
      </c>
      <c r="C148">
        <f>IFERROR(Prices_SPY_EEM!$G148,NA())</f>
        <v>0.71143159368444575</v>
      </c>
      <c r="D148">
        <f t="shared" si="23"/>
        <v>0.1997260220946302</v>
      </c>
      <c r="E148">
        <f t="shared" si="24"/>
        <v>0</v>
      </c>
      <c r="F148">
        <f t="shared" si="25"/>
        <v>0</v>
      </c>
      <c r="G148">
        <f t="shared" si="26"/>
        <v>3.5926083758808218</v>
      </c>
      <c r="H148" t="e">
        <f t="shared" si="27"/>
        <v>#N/A</v>
      </c>
      <c r="I148">
        <f t="shared" si="28"/>
        <v>0</v>
      </c>
      <c r="J148">
        <f t="shared" si="29"/>
        <v>0</v>
      </c>
      <c r="K148">
        <f t="shared" si="30"/>
        <v>0</v>
      </c>
      <c r="L148">
        <f t="shared" si="22"/>
        <v>103.59260837588081</v>
      </c>
      <c r="O148">
        <f t="shared" si="31"/>
        <v>103.75801934273886</v>
      </c>
      <c r="P148" s="12">
        <f t="shared" si="32"/>
        <v>-1.5941993486947581E-3</v>
      </c>
    </row>
    <row r="149" spans="1:16" x14ac:dyDescent="0.2">
      <c r="A149" s="7">
        <f>Prices_SPY_EEM!$A149</f>
        <v>45840</v>
      </c>
      <c r="B149">
        <f>Prices_SPY_EEM!$D149</f>
        <v>-2.6171809217389566</v>
      </c>
      <c r="C149">
        <f>IFERROR(Prices_SPY_EEM!$G149,NA())</f>
        <v>0.2418086742849917</v>
      </c>
      <c r="D149">
        <f t="shared" si="23"/>
        <v>-0.25634310837801166</v>
      </c>
      <c r="E149">
        <f t="shared" si="24"/>
        <v>0</v>
      </c>
      <c r="F149">
        <f t="shared" si="25"/>
        <v>0</v>
      </c>
      <c r="G149">
        <f t="shared" si="26"/>
        <v>3.5926083758808218</v>
      </c>
      <c r="H149" t="e">
        <f t="shared" si="27"/>
        <v>#N/A</v>
      </c>
      <c r="I149">
        <f t="shared" si="28"/>
        <v>0</v>
      </c>
      <c r="J149">
        <f t="shared" si="29"/>
        <v>0</v>
      </c>
      <c r="K149">
        <f t="shared" si="30"/>
        <v>0</v>
      </c>
      <c r="L149">
        <f t="shared" si="22"/>
        <v>103.59260837588081</v>
      </c>
      <c r="O149">
        <f t="shared" si="31"/>
        <v>103.75801934273886</v>
      </c>
      <c r="P149" s="12">
        <f t="shared" si="32"/>
        <v>-1.5941993486947581E-3</v>
      </c>
    </row>
    <row r="150" spans="1:16" x14ac:dyDescent="0.2">
      <c r="A150" s="7">
        <f>Prices_SPY_EEM!$A150</f>
        <v>45810</v>
      </c>
      <c r="B150">
        <f>Prices_SPY_EEM!$D150</f>
        <v>-2.935831840489449</v>
      </c>
      <c r="C150">
        <f>IFERROR(Prices_SPY_EEM!$G150,NA())</f>
        <v>-0.29746869633415945</v>
      </c>
      <c r="D150">
        <f t="shared" si="23"/>
        <v>-0.31865091875049245</v>
      </c>
      <c r="E150">
        <f t="shared" si="24"/>
        <v>0</v>
      </c>
      <c r="F150">
        <f t="shared" si="25"/>
        <v>0</v>
      </c>
      <c r="G150">
        <f t="shared" si="26"/>
        <v>3.5926083758808218</v>
      </c>
      <c r="H150" t="e">
        <f t="shared" si="27"/>
        <v>#N/A</v>
      </c>
      <c r="I150">
        <f t="shared" si="28"/>
        <v>0</v>
      </c>
      <c r="J150">
        <f t="shared" si="29"/>
        <v>0</v>
      </c>
      <c r="K150">
        <f t="shared" si="30"/>
        <v>0</v>
      </c>
      <c r="L150">
        <f t="shared" si="22"/>
        <v>103.59260837588081</v>
      </c>
      <c r="O150">
        <f t="shared" si="31"/>
        <v>103.75801934273886</v>
      </c>
      <c r="P150" s="12">
        <f t="shared" si="32"/>
        <v>-1.5941993486947581E-3</v>
      </c>
    </row>
    <row r="151" spans="1:16" x14ac:dyDescent="0.2">
      <c r="A151" s="7">
        <f>Prices_SPY_EEM!$A151</f>
        <v>45779</v>
      </c>
      <c r="B151">
        <f>Prices_SPY_EEM!$D151</f>
        <v>-2.9801260874487241</v>
      </c>
      <c r="C151">
        <f>IFERROR(Prices_SPY_EEM!$G151,NA())</f>
        <v>-0.38401455941484092</v>
      </c>
      <c r="D151">
        <f t="shared" si="23"/>
        <v>-4.4294246959275085E-2</v>
      </c>
      <c r="E151">
        <f t="shared" si="24"/>
        <v>0</v>
      </c>
      <c r="F151">
        <f t="shared" si="25"/>
        <v>0</v>
      </c>
      <c r="G151">
        <f t="shared" si="26"/>
        <v>3.5926083758808218</v>
      </c>
      <c r="H151" t="e">
        <f t="shared" si="27"/>
        <v>#N/A</v>
      </c>
      <c r="I151">
        <f t="shared" si="28"/>
        <v>0</v>
      </c>
      <c r="J151">
        <f t="shared" si="29"/>
        <v>0</v>
      </c>
      <c r="K151">
        <f t="shared" si="30"/>
        <v>0</v>
      </c>
      <c r="L151">
        <f t="shared" si="22"/>
        <v>103.59260837588081</v>
      </c>
      <c r="O151">
        <f t="shared" si="31"/>
        <v>103.75801934273886</v>
      </c>
      <c r="P151" s="12">
        <f t="shared" si="32"/>
        <v>-1.5941993486947581E-3</v>
      </c>
    </row>
    <row r="152" spans="1:16" x14ac:dyDescent="0.2">
      <c r="A152" s="7">
        <f>Prices_SPY_EEM!$A152</f>
        <v>45749</v>
      </c>
      <c r="B152">
        <f>Prices_SPY_EEM!$D152</f>
        <v>-2.7124489267728293</v>
      </c>
      <c r="C152">
        <f>IFERROR(Prices_SPY_EEM!$G152,NA())</f>
        <v>-8.482642301531626E-2</v>
      </c>
      <c r="D152">
        <f t="shared" si="23"/>
        <v>0.26767716067589475</v>
      </c>
      <c r="E152">
        <f t="shared" si="24"/>
        <v>0</v>
      </c>
      <c r="F152">
        <f t="shared" si="25"/>
        <v>0</v>
      </c>
      <c r="G152">
        <f t="shared" si="26"/>
        <v>3.5926083758808218</v>
      </c>
      <c r="H152" t="e">
        <f t="shared" si="27"/>
        <v>#N/A</v>
      </c>
      <c r="I152">
        <f t="shared" si="28"/>
        <v>0</v>
      </c>
      <c r="J152">
        <f t="shared" si="29"/>
        <v>0</v>
      </c>
      <c r="K152">
        <f t="shared" si="30"/>
        <v>0</v>
      </c>
      <c r="L152">
        <f t="shared" si="22"/>
        <v>103.59260837588081</v>
      </c>
      <c r="O152">
        <f t="shared" si="31"/>
        <v>103.75801934273886</v>
      </c>
      <c r="P152" s="12">
        <f t="shared" si="32"/>
        <v>-1.5941993486947581E-3</v>
      </c>
    </row>
    <row r="153" spans="1:16" x14ac:dyDescent="0.2">
      <c r="A153" s="7">
        <f>Prices_SPY_EEM!$A153</f>
        <v>45718</v>
      </c>
      <c r="B153">
        <f>Prices_SPY_EEM!$D153</f>
        <v>-3.2133155602522123</v>
      </c>
      <c r="C153">
        <f>IFERROR(Prices_SPY_EEM!$G153,NA())</f>
        <v>-0.66653922934226839</v>
      </c>
      <c r="D153">
        <f t="shared" si="23"/>
        <v>-0.50086663347938298</v>
      </c>
      <c r="E153">
        <f t="shared" si="24"/>
        <v>0</v>
      </c>
      <c r="F153">
        <f t="shared" si="25"/>
        <v>0</v>
      </c>
      <c r="G153">
        <f t="shared" si="26"/>
        <v>3.5926083758808218</v>
      </c>
      <c r="H153" t="e">
        <f t="shared" si="27"/>
        <v>#N/A</v>
      </c>
      <c r="I153">
        <f t="shared" si="28"/>
        <v>0</v>
      </c>
      <c r="J153">
        <f t="shared" si="29"/>
        <v>0</v>
      </c>
      <c r="K153">
        <f t="shared" si="30"/>
        <v>0</v>
      </c>
      <c r="L153">
        <f t="shared" si="22"/>
        <v>103.59260837588081</v>
      </c>
      <c r="O153">
        <f t="shared" si="31"/>
        <v>103.75801934273886</v>
      </c>
      <c r="P153" s="12">
        <f t="shared" si="32"/>
        <v>-1.5941993486947581E-3</v>
      </c>
    </row>
    <row r="154" spans="1:16" x14ac:dyDescent="0.2">
      <c r="A154" s="7" t="str">
        <f>Prices_SPY_EEM!$A154</f>
        <v>01/31/2025</v>
      </c>
      <c r="B154">
        <f>Prices_SPY_EEM!$D154</f>
        <v>-3.16503379825933</v>
      </c>
      <c r="C154">
        <f>IFERROR(Prices_SPY_EEM!$G154,NA())</f>
        <v>-0.62385408137938791</v>
      </c>
      <c r="D154">
        <f t="shared" si="23"/>
        <v>4.8281761992882366E-2</v>
      </c>
      <c r="E154">
        <f t="shared" si="24"/>
        <v>0</v>
      </c>
      <c r="F154">
        <f t="shared" si="25"/>
        <v>0</v>
      </c>
      <c r="G154">
        <f t="shared" si="26"/>
        <v>3.5926083758808218</v>
      </c>
      <c r="H154" t="e">
        <f t="shared" si="27"/>
        <v>#N/A</v>
      </c>
      <c r="I154">
        <f t="shared" si="28"/>
        <v>0</v>
      </c>
      <c r="J154">
        <f t="shared" si="29"/>
        <v>0</v>
      </c>
      <c r="K154">
        <f t="shared" si="30"/>
        <v>0</v>
      </c>
      <c r="L154">
        <f t="shared" si="22"/>
        <v>103.59260837588081</v>
      </c>
      <c r="O154">
        <f t="shared" si="31"/>
        <v>103.75801934273886</v>
      </c>
      <c r="P154" s="12">
        <f t="shared" si="32"/>
        <v>-1.5941993486947581E-3</v>
      </c>
    </row>
    <row r="155" spans="1:16" x14ac:dyDescent="0.2">
      <c r="A155" s="7" t="str">
        <f>Prices_SPY_EEM!$A155</f>
        <v>01/30/2025</v>
      </c>
      <c r="B155">
        <f>Prices_SPY_EEM!$D155</f>
        <v>-2.88311595292177</v>
      </c>
      <c r="C155">
        <f>IFERROR(Prices_SPY_EEM!$G155,NA())</f>
        <v>-0.38882589984599619</v>
      </c>
      <c r="D155">
        <f t="shared" si="23"/>
        <v>0.28191784533755992</v>
      </c>
      <c r="E155">
        <f t="shared" si="24"/>
        <v>0</v>
      </c>
      <c r="F155">
        <f t="shared" si="25"/>
        <v>0</v>
      </c>
      <c r="G155">
        <f t="shared" si="26"/>
        <v>3.5926083758808218</v>
      </c>
      <c r="H155" t="e">
        <f t="shared" si="27"/>
        <v>#N/A</v>
      </c>
      <c r="I155">
        <f t="shared" si="28"/>
        <v>0</v>
      </c>
      <c r="J155">
        <f t="shared" si="29"/>
        <v>0</v>
      </c>
      <c r="K155">
        <f t="shared" si="30"/>
        <v>0</v>
      </c>
      <c r="L155">
        <f t="shared" si="22"/>
        <v>103.59260837588081</v>
      </c>
      <c r="O155">
        <f t="shared" si="31"/>
        <v>103.75801934273886</v>
      </c>
      <c r="P155" s="12">
        <f t="shared" si="32"/>
        <v>-1.5941993486947581E-3</v>
      </c>
    </row>
    <row r="156" spans="1:16" x14ac:dyDescent="0.2">
      <c r="A156" s="7" t="str">
        <f>Prices_SPY_EEM!$A156</f>
        <v>01/29/2025</v>
      </c>
      <c r="B156">
        <f>Prices_SPY_EEM!$D156</f>
        <v>-3.3943875803876935</v>
      </c>
      <c r="C156">
        <f>IFERROR(Prices_SPY_EEM!$G156,NA())</f>
        <v>-0.84607676267044829</v>
      </c>
      <c r="D156">
        <f t="shared" si="23"/>
        <v>-0.51127162746592347</v>
      </c>
      <c r="E156">
        <f t="shared" si="24"/>
        <v>0</v>
      </c>
      <c r="F156">
        <f t="shared" si="25"/>
        <v>0</v>
      </c>
      <c r="G156">
        <f t="shared" si="26"/>
        <v>3.5926083758808218</v>
      </c>
      <c r="H156" t="e">
        <f t="shared" si="27"/>
        <v>#N/A</v>
      </c>
      <c r="I156">
        <f t="shared" si="28"/>
        <v>0</v>
      </c>
      <c r="J156">
        <f t="shared" si="29"/>
        <v>0</v>
      </c>
      <c r="K156">
        <f t="shared" si="30"/>
        <v>0</v>
      </c>
      <c r="L156">
        <f t="shared" si="22"/>
        <v>103.59260837588081</v>
      </c>
      <c r="O156">
        <f t="shared" si="31"/>
        <v>103.75801934273886</v>
      </c>
      <c r="P156" s="12">
        <f t="shared" si="32"/>
        <v>-1.5941993486947581E-3</v>
      </c>
    </row>
    <row r="157" spans="1:16" x14ac:dyDescent="0.2">
      <c r="A157" s="7" t="str">
        <f>Prices_SPY_EEM!$A157</f>
        <v>01/28/2025</v>
      </c>
      <c r="B157">
        <f>Prices_SPY_EEM!$D157</f>
        <v>-3.5795126235974024</v>
      </c>
      <c r="C157">
        <f>IFERROR(Prices_SPY_EEM!$G157,NA())</f>
        <v>-1.0182122142989496</v>
      </c>
      <c r="D157">
        <f t="shared" si="23"/>
        <v>-0.18512504320970891</v>
      </c>
      <c r="E157">
        <f t="shared" si="24"/>
        <v>0</v>
      </c>
      <c r="F157">
        <f t="shared" si="25"/>
        <v>0</v>
      </c>
      <c r="G157">
        <f t="shared" si="26"/>
        <v>3.5926083758808218</v>
      </c>
      <c r="H157" t="e">
        <f t="shared" si="27"/>
        <v>#N/A</v>
      </c>
      <c r="I157">
        <f t="shared" si="28"/>
        <v>0</v>
      </c>
      <c r="J157">
        <f t="shared" si="29"/>
        <v>0</v>
      </c>
      <c r="K157">
        <f t="shared" si="30"/>
        <v>0</v>
      </c>
      <c r="L157">
        <f t="shared" si="22"/>
        <v>103.59260837588081</v>
      </c>
      <c r="O157">
        <f t="shared" si="31"/>
        <v>103.75801934273886</v>
      </c>
      <c r="P157" s="12">
        <f t="shared" si="32"/>
        <v>-1.5941993486947581E-3</v>
      </c>
    </row>
    <row r="158" spans="1:16" x14ac:dyDescent="0.2">
      <c r="A158" s="7" t="str">
        <f>Prices_SPY_EEM!$A158</f>
        <v>01/27/2025</v>
      </c>
      <c r="B158">
        <f>Prices_SPY_EEM!$D158</f>
        <v>-3.5567104197118127</v>
      </c>
      <c r="C158">
        <f>IFERROR(Prices_SPY_EEM!$G158,NA())</f>
        <v>-1.01888157778215</v>
      </c>
      <c r="D158">
        <f t="shared" si="23"/>
        <v>2.2802203885589734E-2</v>
      </c>
      <c r="E158">
        <f t="shared" si="24"/>
        <v>0</v>
      </c>
      <c r="F158">
        <f t="shared" si="25"/>
        <v>0</v>
      </c>
      <c r="G158">
        <f t="shared" si="26"/>
        <v>3.5926083758808218</v>
      </c>
      <c r="H158" t="e">
        <f t="shared" si="27"/>
        <v>#N/A</v>
      </c>
      <c r="I158">
        <f t="shared" si="28"/>
        <v>0</v>
      </c>
      <c r="J158">
        <f t="shared" si="29"/>
        <v>0</v>
      </c>
      <c r="K158">
        <f t="shared" si="30"/>
        <v>0</v>
      </c>
      <c r="L158">
        <f t="shared" si="22"/>
        <v>103.59260837588081</v>
      </c>
      <c r="O158">
        <f t="shared" si="31"/>
        <v>103.75801934273886</v>
      </c>
      <c r="P158" s="12">
        <f t="shared" si="32"/>
        <v>-1.5941993486947581E-3</v>
      </c>
    </row>
    <row r="159" spans="1:16" x14ac:dyDescent="0.2">
      <c r="A159" s="7" t="str">
        <f>Prices_SPY_EEM!$A159</f>
        <v>01/24/2025</v>
      </c>
      <c r="B159">
        <f>Prices_SPY_EEM!$D159</f>
        <v>-3.3324577893071634</v>
      </c>
      <c r="C159">
        <f>IFERROR(Prices_SPY_EEM!$G159,NA())</f>
        <v>-0.86746147430928555</v>
      </c>
      <c r="D159">
        <f t="shared" si="23"/>
        <v>0.22425263040464927</v>
      </c>
      <c r="E159">
        <f t="shared" si="24"/>
        <v>0</v>
      </c>
      <c r="F159">
        <f t="shared" si="25"/>
        <v>0</v>
      </c>
      <c r="G159">
        <f t="shared" si="26"/>
        <v>3.5926083758808218</v>
      </c>
      <c r="H159" t="e">
        <f t="shared" si="27"/>
        <v>#N/A</v>
      </c>
      <c r="I159">
        <f t="shared" si="28"/>
        <v>0</v>
      </c>
      <c r="J159">
        <f t="shared" si="29"/>
        <v>0</v>
      </c>
      <c r="K159">
        <f t="shared" si="30"/>
        <v>0</v>
      </c>
      <c r="L159">
        <f t="shared" si="22"/>
        <v>103.59260837588081</v>
      </c>
      <c r="O159">
        <f t="shared" si="31"/>
        <v>103.75801934273886</v>
      </c>
      <c r="P159" s="12">
        <f t="shared" si="32"/>
        <v>-1.5941993486947581E-3</v>
      </c>
    </row>
    <row r="160" spans="1:16" x14ac:dyDescent="0.2">
      <c r="A160" s="7" t="str">
        <f>Prices_SPY_EEM!$A160</f>
        <v>01/23/2025</v>
      </c>
      <c r="B160">
        <f>Prices_SPY_EEM!$D160</f>
        <v>-3.7274845704559709</v>
      </c>
      <c r="C160">
        <f>IFERROR(Prices_SPY_EEM!$G160,NA())</f>
        <v>-1.1789462600520779</v>
      </c>
      <c r="D160">
        <f t="shared" si="23"/>
        <v>-0.39502678114880752</v>
      </c>
      <c r="E160">
        <f t="shared" si="24"/>
        <v>0</v>
      </c>
      <c r="F160">
        <f t="shared" si="25"/>
        <v>0</v>
      </c>
      <c r="G160">
        <f t="shared" si="26"/>
        <v>3.5926083758808218</v>
      </c>
      <c r="H160" t="e">
        <f t="shared" si="27"/>
        <v>#N/A</v>
      </c>
      <c r="I160">
        <f t="shared" si="28"/>
        <v>0</v>
      </c>
      <c r="J160">
        <f t="shared" si="29"/>
        <v>0</v>
      </c>
      <c r="K160">
        <f t="shared" si="30"/>
        <v>0</v>
      </c>
      <c r="L160">
        <f t="shared" si="22"/>
        <v>103.59260837588081</v>
      </c>
      <c r="O160">
        <f t="shared" si="31"/>
        <v>103.75801934273886</v>
      </c>
      <c r="P160" s="12">
        <f t="shared" si="32"/>
        <v>-1.5941993486947581E-3</v>
      </c>
    </row>
    <row r="161" spans="1:16" x14ac:dyDescent="0.2">
      <c r="A161" s="7" t="str">
        <f>Prices_SPY_EEM!$A161</f>
        <v>01/22/2025</v>
      </c>
      <c r="B161">
        <f>Prices_SPY_EEM!$D161</f>
        <v>-3.6135864549489227</v>
      </c>
      <c r="C161">
        <f>IFERROR(Prices_SPY_EEM!$G161,NA())</f>
        <v>-1.123678616490313</v>
      </c>
      <c r="D161">
        <f t="shared" si="23"/>
        <v>0.1138981155070482</v>
      </c>
      <c r="E161">
        <f t="shared" si="24"/>
        <v>0</v>
      </c>
      <c r="F161">
        <f t="shared" si="25"/>
        <v>0</v>
      </c>
      <c r="G161">
        <f t="shared" si="26"/>
        <v>3.5926083758808218</v>
      </c>
      <c r="H161" t="e">
        <f t="shared" si="27"/>
        <v>#N/A</v>
      </c>
      <c r="I161">
        <f t="shared" si="28"/>
        <v>0</v>
      </c>
      <c r="J161">
        <f t="shared" si="29"/>
        <v>0</v>
      </c>
      <c r="K161">
        <f t="shared" si="30"/>
        <v>0</v>
      </c>
      <c r="L161">
        <f t="shared" si="22"/>
        <v>103.59260837588081</v>
      </c>
      <c r="O161">
        <f t="shared" si="31"/>
        <v>103.75801934273886</v>
      </c>
      <c r="P161" s="12">
        <f t="shared" si="32"/>
        <v>-1.5941993486947581E-3</v>
      </c>
    </row>
    <row r="162" spans="1:16" x14ac:dyDescent="0.2">
      <c r="A162" s="7" t="str">
        <f>Prices_SPY_EEM!$A162</f>
        <v>01/21/2025</v>
      </c>
      <c r="B162">
        <f>Prices_SPY_EEM!$D162</f>
        <v>-3.4245185964688929</v>
      </c>
      <c r="C162">
        <f>IFERROR(Prices_SPY_EEM!$G162,NA())</f>
        <v>-1.0168608173839453</v>
      </c>
      <c r="D162">
        <f t="shared" si="23"/>
        <v>0.18906785848002983</v>
      </c>
      <c r="E162">
        <f t="shared" si="24"/>
        <v>0</v>
      </c>
      <c r="F162">
        <f t="shared" si="25"/>
        <v>0</v>
      </c>
      <c r="G162">
        <f t="shared" si="26"/>
        <v>3.5926083758808218</v>
      </c>
      <c r="H162" t="e">
        <f t="shared" si="27"/>
        <v>#N/A</v>
      </c>
      <c r="I162">
        <f t="shared" si="28"/>
        <v>0</v>
      </c>
      <c r="J162">
        <f t="shared" si="29"/>
        <v>0</v>
      </c>
      <c r="K162">
        <f t="shared" si="30"/>
        <v>0</v>
      </c>
      <c r="L162">
        <f t="shared" si="22"/>
        <v>103.59260837588081</v>
      </c>
      <c r="O162">
        <f t="shared" si="31"/>
        <v>103.75801934273886</v>
      </c>
      <c r="P162" s="12">
        <f t="shared" si="32"/>
        <v>-1.5941993486947581E-3</v>
      </c>
    </row>
    <row r="163" spans="1:16" x14ac:dyDescent="0.2">
      <c r="A163" s="7" t="str">
        <f>Prices_SPY_EEM!$A163</f>
        <v>01/17/2025</v>
      </c>
      <c r="B163">
        <f>Prices_SPY_EEM!$D163</f>
        <v>-3.5210374206913784</v>
      </c>
      <c r="C163">
        <f>IFERROR(Prices_SPY_EEM!$G163,NA())</f>
        <v>-1.1094998393701803</v>
      </c>
      <c r="D163">
        <f t="shared" si="23"/>
        <v>-9.6518824222485478E-2</v>
      </c>
      <c r="E163">
        <f t="shared" si="24"/>
        <v>0</v>
      </c>
      <c r="F163">
        <f t="shared" si="25"/>
        <v>0</v>
      </c>
      <c r="G163">
        <f t="shared" si="26"/>
        <v>3.5926083758808218</v>
      </c>
      <c r="H163" t="e">
        <f t="shared" si="27"/>
        <v>#N/A</v>
      </c>
      <c r="I163">
        <f t="shared" si="28"/>
        <v>0</v>
      </c>
      <c r="J163">
        <f t="shared" si="29"/>
        <v>0</v>
      </c>
      <c r="K163">
        <f t="shared" si="30"/>
        <v>0</v>
      </c>
      <c r="L163">
        <f t="shared" si="22"/>
        <v>103.59260837588081</v>
      </c>
      <c r="O163">
        <f t="shared" si="31"/>
        <v>103.75801934273886</v>
      </c>
      <c r="P163" s="12">
        <f t="shared" si="32"/>
        <v>-1.5941993486947581E-3</v>
      </c>
    </row>
    <row r="164" spans="1:16" x14ac:dyDescent="0.2">
      <c r="A164" s="7" t="str">
        <f>Prices_SPY_EEM!$A164</f>
        <v>01/16/2025</v>
      </c>
      <c r="B164">
        <f>Prices_SPY_EEM!$D164</f>
        <v>-3.4671840049476188</v>
      </c>
      <c r="C164">
        <f>IFERROR(Prices_SPY_EEM!$G164,NA())</f>
        <v>-1.102126295860733</v>
      </c>
      <c r="D164">
        <f t="shared" si="23"/>
        <v>5.385341574375957E-2</v>
      </c>
      <c r="E164">
        <f t="shared" si="24"/>
        <v>0</v>
      </c>
      <c r="F164">
        <f t="shared" si="25"/>
        <v>0</v>
      </c>
      <c r="G164">
        <f t="shared" si="26"/>
        <v>3.5926083758808218</v>
      </c>
      <c r="H164" t="e">
        <f t="shared" si="27"/>
        <v>#N/A</v>
      </c>
      <c r="I164">
        <f t="shared" si="28"/>
        <v>0</v>
      </c>
      <c r="J164">
        <f t="shared" si="29"/>
        <v>0</v>
      </c>
      <c r="K164">
        <f t="shared" si="30"/>
        <v>0</v>
      </c>
      <c r="L164">
        <f t="shared" si="22"/>
        <v>103.59260837588081</v>
      </c>
      <c r="O164">
        <f t="shared" si="31"/>
        <v>103.75801934273886</v>
      </c>
      <c r="P164" s="12">
        <f t="shared" si="32"/>
        <v>-1.5941993486947581E-3</v>
      </c>
    </row>
    <row r="165" spans="1:16" x14ac:dyDescent="0.2">
      <c r="A165" s="7" t="str">
        <f>Prices_SPY_EEM!$A165</f>
        <v>01/15/2025</v>
      </c>
      <c r="B165">
        <f>Prices_SPY_EEM!$D165</f>
        <v>-3.4908528423125773</v>
      </c>
      <c r="C165">
        <f>IFERROR(Prices_SPY_EEM!$G165,NA())</f>
        <v>-1.1446360856791815</v>
      </c>
      <c r="D165">
        <f t="shared" si="23"/>
        <v>-2.3668837364958506E-2</v>
      </c>
      <c r="E165">
        <f t="shared" si="24"/>
        <v>0</v>
      </c>
      <c r="F165">
        <f t="shared" si="25"/>
        <v>0</v>
      </c>
      <c r="G165">
        <f t="shared" si="26"/>
        <v>3.5926083758808218</v>
      </c>
      <c r="H165" t="e">
        <f t="shared" si="27"/>
        <v>#N/A</v>
      </c>
      <c r="I165">
        <f t="shared" si="28"/>
        <v>0</v>
      </c>
      <c r="J165">
        <f t="shared" si="29"/>
        <v>0</v>
      </c>
      <c r="K165">
        <f t="shared" si="30"/>
        <v>0</v>
      </c>
      <c r="L165">
        <f t="shared" si="22"/>
        <v>103.59260837588081</v>
      </c>
      <c r="O165">
        <f t="shared" si="31"/>
        <v>103.75801934273886</v>
      </c>
      <c r="P165" s="12">
        <f t="shared" si="32"/>
        <v>-1.5941993486947581E-3</v>
      </c>
    </row>
    <row r="166" spans="1:16" x14ac:dyDescent="0.2">
      <c r="A166" s="7" t="str">
        <f>Prices_SPY_EEM!$A166</f>
        <v>01/14/2025</v>
      </c>
      <c r="B166">
        <f>Prices_SPY_EEM!$D166</f>
        <v>-3.3465081162643529</v>
      </c>
      <c r="C166">
        <f>IFERROR(Prices_SPY_EEM!$G166,NA())</f>
        <v>-1.0840714925040151</v>
      </c>
      <c r="D166">
        <f t="shared" si="23"/>
        <v>0.14434472604822446</v>
      </c>
      <c r="E166">
        <f t="shared" si="24"/>
        <v>0</v>
      </c>
      <c r="F166">
        <f t="shared" si="25"/>
        <v>0</v>
      </c>
      <c r="G166">
        <f t="shared" si="26"/>
        <v>3.5926083758808218</v>
      </c>
      <c r="H166" t="e">
        <f t="shared" si="27"/>
        <v>#N/A</v>
      </c>
      <c r="I166">
        <f t="shared" si="28"/>
        <v>0</v>
      </c>
      <c r="J166">
        <f t="shared" si="29"/>
        <v>0</v>
      </c>
      <c r="K166">
        <f t="shared" si="30"/>
        <v>0</v>
      </c>
      <c r="L166">
        <f t="shared" si="22"/>
        <v>103.59260837588081</v>
      </c>
      <c r="O166">
        <f t="shared" si="31"/>
        <v>103.75801934273886</v>
      </c>
      <c r="P166" s="12">
        <f t="shared" si="32"/>
        <v>-1.5941993486947581E-3</v>
      </c>
    </row>
    <row r="167" spans="1:16" x14ac:dyDescent="0.2">
      <c r="A167" s="7" t="str">
        <f>Prices_SPY_EEM!$A167</f>
        <v>01/13/2025</v>
      </c>
      <c r="B167">
        <f>Prices_SPY_EEM!$D167</f>
        <v>-3.7548106865345474</v>
      </c>
      <c r="C167">
        <f>IFERROR(Prices_SPY_EEM!$G167,NA())</f>
        <v>-1.3773317938312122</v>
      </c>
      <c r="D167">
        <f t="shared" si="23"/>
        <v>-0.40830257027019456</v>
      </c>
      <c r="E167">
        <f t="shared" si="24"/>
        <v>0</v>
      </c>
      <c r="F167">
        <f t="shared" si="25"/>
        <v>0</v>
      </c>
      <c r="G167">
        <f t="shared" si="26"/>
        <v>3.5926083758808218</v>
      </c>
      <c r="H167" t="e">
        <f t="shared" si="27"/>
        <v>#N/A</v>
      </c>
      <c r="I167">
        <f t="shared" si="28"/>
        <v>0</v>
      </c>
      <c r="J167">
        <f t="shared" si="29"/>
        <v>0</v>
      </c>
      <c r="K167">
        <f t="shared" si="30"/>
        <v>0</v>
      </c>
      <c r="L167">
        <f t="shared" si="22"/>
        <v>103.59260837588081</v>
      </c>
      <c r="O167">
        <f t="shared" si="31"/>
        <v>103.75801934273886</v>
      </c>
      <c r="P167" s="12">
        <f t="shared" si="32"/>
        <v>-1.5941993486947581E-3</v>
      </c>
    </row>
    <row r="168" spans="1:16" x14ac:dyDescent="0.2">
      <c r="A168" s="7">
        <f>Prices_SPY_EEM!$A168</f>
        <v>45931</v>
      </c>
      <c r="B168">
        <f>Prices_SPY_EEM!$D168</f>
        <v>-3.4166510780885204</v>
      </c>
      <c r="C168">
        <f>IFERROR(Prices_SPY_EEM!$G168,NA())</f>
        <v>-1.2065980972927051</v>
      </c>
      <c r="D168">
        <f t="shared" si="23"/>
        <v>0.33815960844602699</v>
      </c>
      <c r="E168">
        <f t="shared" si="24"/>
        <v>0</v>
      </c>
      <c r="F168">
        <f t="shared" si="25"/>
        <v>0</v>
      </c>
      <c r="G168">
        <f t="shared" si="26"/>
        <v>3.5926083758808218</v>
      </c>
      <c r="H168" t="e">
        <f t="shared" si="27"/>
        <v>#N/A</v>
      </c>
      <c r="I168">
        <f t="shared" si="28"/>
        <v>0</v>
      </c>
      <c r="J168">
        <f t="shared" si="29"/>
        <v>0</v>
      </c>
      <c r="K168">
        <f t="shared" si="30"/>
        <v>0</v>
      </c>
      <c r="L168">
        <f t="shared" si="22"/>
        <v>103.59260837588081</v>
      </c>
      <c r="O168">
        <f t="shared" si="31"/>
        <v>103.75801934273886</v>
      </c>
      <c r="P168" s="12">
        <f t="shared" si="32"/>
        <v>-1.5941993486947581E-3</v>
      </c>
    </row>
    <row r="169" spans="1:16" x14ac:dyDescent="0.2">
      <c r="A169" s="7">
        <f>Prices_SPY_EEM!$A169</f>
        <v>45870</v>
      </c>
      <c r="B169">
        <f>Prices_SPY_EEM!$D169</f>
        <v>-3.2882471625487781</v>
      </c>
      <c r="C169">
        <f>IFERROR(Prices_SPY_EEM!$G169,NA())</f>
        <v>-1.1572133710741321</v>
      </c>
      <c r="D169">
        <f t="shared" si="23"/>
        <v>0.12840391553974229</v>
      </c>
      <c r="E169">
        <f t="shared" si="24"/>
        <v>0</v>
      </c>
      <c r="F169">
        <f t="shared" si="25"/>
        <v>0</v>
      </c>
      <c r="G169">
        <f t="shared" si="26"/>
        <v>3.5926083758808218</v>
      </c>
      <c r="H169" t="e">
        <f t="shared" si="27"/>
        <v>#N/A</v>
      </c>
      <c r="I169">
        <f t="shared" si="28"/>
        <v>0</v>
      </c>
      <c r="J169">
        <f t="shared" si="29"/>
        <v>0</v>
      </c>
      <c r="K169">
        <f t="shared" si="30"/>
        <v>0</v>
      </c>
      <c r="L169">
        <f t="shared" si="22"/>
        <v>103.59260837588081</v>
      </c>
      <c r="O169">
        <f t="shared" si="31"/>
        <v>103.75801934273886</v>
      </c>
      <c r="P169" s="12">
        <f t="shared" si="32"/>
        <v>-1.5941993486947581E-3</v>
      </c>
    </row>
    <row r="170" spans="1:16" x14ac:dyDescent="0.2">
      <c r="A170" s="7">
        <f>Prices_SPY_EEM!$A170</f>
        <v>45839</v>
      </c>
      <c r="B170">
        <f>Prices_SPY_EEM!$D170</f>
        <v>-3.0326724255892401</v>
      </c>
      <c r="C170">
        <f>IFERROR(Prices_SPY_EEM!$G170,NA())</f>
        <v>-1.0255919389015535</v>
      </c>
      <c r="D170">
        <f t="shared" si="23"/>
        <v>0.25557473695953803</v>
      </c>
      <c r="E170">
        <f t="shared" si="24"/>
        <v>0</v>
      </c>
      <c r="F170">
        <f t="shared" si="25"/>
        <v>0</v>
      </c>
      <c r="G170">
        <f t="shared" si="26"/>
        <v>3.5926083758808218</v>
      </c>
      <c r="H170" t="e">
        <f t="shared" si="27"/>
        <v>#N/A</v>
      </c>
      <c r="I170">
        <f t="shared" si="28"/>
        <v>0</v>
      </c>
      <c r="J170">
        <f t="shared" si="29"/>
        <v>0</v>
      </c>
      <c r="K170">
        <f t="shared" si="30"/>
        <v>0</v>
      </c>
      <c r="L170">
        <f t="shared" si="22"/>
        <v>103.59260837588081</v>
      </c>
      <c r="O170">
        <f t="shared" si="31"/>
        <v>103.75801934273886</v>
      </c>
      <c r="P170" s="12">
        <f t="shared" si="32"/>
        <v>-1.5941993486947581E-3</v>
      </c>
    </row>
    <row r="171" spans="1:16" x14ac:dyDescent="0.2">
      <c r="A171" s="7">
        <f>Prices_SPY_EEM!$A171</f>
        <v>45809</v>
      </c>
      <c r="B171">
        <f>Prices_SPY_EEM!$D171</f>
        <v>-3.167577053191188</v>
      </c>
      <c r="C171">
        <f>IFERROR(Prices_SPY_EEM!$G171,NA())</f>
        <v>-1.1333809390386207</v>
      </c>
      <c r="D171">
        <f t="shared" si="23"/>
        <v>-0.13490462760194788</v>
      </c>
      <c r="E171">
        <f t="shared" si="24"/>
        <v>0</v>
      </c>
      <c r="F171">
        <f t="shared" si="25"/>
        <v>0</v>
      </c>
      <c r="G171">
        <f t="shared" si="26"/>
        <v>3.5926083758808218</v>
      </c>
      <c r="H171" t="e">
        <f t="shared" si="27"/>
        <v>#N/A</v>
      </c>
      <c r="I171">
        <f t="shared" si="28"/>
        <v>0</v>
      </c>
      <c r="J171">
        <f t="shared" si="29"/>
        <v>0</v>
      </c>
      <c r="K171">
        <f t="shared" si="30"/>
        <v>0</v>
      </c>
      <c r="L171">
        <f t="shared" si="22"/>
        <v>103.59260837588081</v>
      </c>
      <c r="O171">
        <f t="shared" si="31"/>
        <v>103.75801934273886</v>
      </c>
      <c r="P171" s="12">
        <f t="shared" si="32"/>
        <v>-1.5941993486947581E-3</v>
      </c>
    </row>
    <row r="172" spans="1:16" x14ac:dyDescent="0.2">
      <c r="A172" s="7">
        <f>Prices_SPY_EEM!$A172</f>
        <v>45717</v>
      </c>
      <c r="B172">
        <f>Prices_SPY_EEM!$D172</f>
        <v>-3.0972167589679174</v>
      </c>
      <c r="C172">
        <f>IFERROR(Prices_SPY_EEM!$G172,NA())</f>
        <v>-1.1234741058476543</v>
      </c>
      <c r="D172">
        <f t="shared" si="23"/>
        <v>7.0360294223270614E-2</v>
      </c>
      <c r="E172">
        <f t="shared" si="24"/>
        <v>0</v>
      </c>
      <c r="F172">
        <f t="shared" si="25"/>
        <v>0</v>
      </c>
      <c r="G172">
        <f t="shared" si="26"/>
        <v>3.5926083758808218</v>
      </c>
      <c r="H172" t="e">
        <f t="shared" si="27"/>
        <v>#N/A</v>
      </c>
      <c r="I172">
        <f t="shared" si="28"/>
        <v>0</v>
      </c>
      <c r="J172">
        <f t="shared" si="29"/>
        <v>0</v>
      </c>
      <c r="K172">
        <f t="shared" si="30"/>
        <v>0</v>
      </c>
      <c r="L172">
        <f t="shared" si="22"/>
        <v>103.59260837588081</v>
      </c>
      <c r="O172">
        <f t="shared" si="31"/>
        <v>103.75801934273886</v>
      </c>
      <c r="P172" s="12">
        <f t="shared" si="32"/>
        <v>-1.5941993486947581E-3</v>
      </c>
    </row>
    <row r="173" spans="1:16" x14ac:dyDescent="0.2">
      <c r="A173" s="7">
        <f>Prices_SPY_EEM!$A173</f>
        <v>45689</v>
      </c>
      <c r="B173">
        <f>Prices_SPY_EEM!$D173</f>
        <v>-3.0148314948118653</v>
      </c>
      <c r="C173">
        <f>IFERROR(Prices_SPY_EEM!$G173,NA())</f>
        <v>-1.1030916082965205</v>
      </c>
      <c r="D173">
        <f t="shared" si="23"/>
        <v>8.2385264156052074E-2</v>
      </c>
      <c r="E173">
        <f t="shared" si="24"/>
        <v>0</v>
      </c>
      <c r="F173">
        <f t="shared" si="25"/>
        <v>0</v>
      </c>
      <c r="G173">
        <f t="shared" si="26"/>
        <v>3.5926083758808218</v>
      </c>
      <c r="H173" t="e">
        <f t="shared" si="27"/>
        <v>#N/A</v>
      </c>
      <c r="I173">
        <f t="shared" si="28"/>
        <v>0</v>
      </c>
      <c r="J173">
        <f t="shared" si="29"/>
        <v>0</v>
      </c>
      <c r="K173">
        <f t="shared" si="30"/>
        <v>0</v>
      </c>
      <c r="L173">
        <f t="shared" si="22"/>
        <v>103.59260837588081</v>
      </c>
      <c r="O173">
        <f t="shared" si="31"/>
        <v>103.75801934273886</v>
      </c>
      <c r="P173" s="12">
        <f t="shared" si="32"/>
        <v>-1.5941993486947581E-3</v>
      </c>
    </row>
    <row r="174" spans="1:16" x14ac:dyDescent="0.2">
      <c r="A174" s="7" t="str">
        <f>Prices_SPY_EEM!$A174</f>
        <v>12/31/2024</v>
      </c>
      <c r="B174">
        <f>Prices_SPY_EEM!$D174</f>
        <v>-3.0478868683255058</v>
      </c>
      <c r="C174">
        <f>IFERROR(Prices_SPY_EEM!$G174,NA())</f>
        <v>-1.1286943302674493</v>
      </c>
      <c r="D174">
        <f t="shared" si="23"/>
        <v>-3.3055373513640518E-2</v>
      </c>
      <c r="E174">
        <f t="shared" si="24"/>
        <v>0</v>
      </c>
      <c r="F174">
        <f t="shared" si="25"/>
        <v>0</v>
      </c>
      <c r="G174">
        <f t="shared" si="26"/>
        <v>3.5926083758808218</v>
      </c>
      <c r="H174" t="e">
        <f t="shared" si="27"/>
        <v>#N/A</v>
      </c>
      <c r="I174">
        <f t="shared" si="28"/>
        <v>0</v>
      </c>
      <c r="J174">
        <f t="shared" si="29"/>
        <v>0</v>
      </c>
      <c r="K174">
        <f t="shared" si="30"/>
        <v>0</v>
      </c>
      <c r="L174">
        <f t="shared" si="22"/>
        <v>103.59260837588081</v>
      </c>
      <c r="O174">
        <f t="shared" si="31"/>
        <v>103.75801934273886</v>
      </c>
      <c r="P174" s="12">
        <f t="shared" si="32"/>
        <v>-1.5941993486947581E-3</v>
      </c>
    </row>
    <row r="175" spans="1:16" x14ac:dyDescent="0.2">
      <c r="A175" s="7" t="str">
        <f>Prices_SPY_EEM!$A175</f>
        <v>12/30/2024</v>
      </c>
      <c r="B175">
        <f>Prices_SPY_EEM!$D175</f>
        <v>-3.0461774928527205</v>
      </c>
      <c r="C175">
        <f>IFERROR(Prices_SPY_EEM!$G175,NA())</f>
        <v>-1.1511791844826924</v>
      </c>
      <c r="D175">
        <f t="shared" si="23"/>
        <v>1.7093754727852684E-3</v>
      </c>
      <c r="E175">
        <f t="shared" si="24"/>
        <v>0</v>
      </c>
      <c r="F175">
        <f t="shared" si="25"/>
        <v>0</v>
      </c>
      <c r="G175">
        <f t="shared" si="26"/>
        <v>3.5926083758808218</v>
      </c>
      <c r="H175" t="e">
        <f t="shared" si="27"/>
        <v>#N/A</v>
      </c>
      <c r="I175">
        <f t="shared" si="28"/>
        <v>0</v>
      </c>
      <c r="J175">
        <f t="shared" si="29"/>
        <v>0</v>
      </c>
      <c r="K175">
        <f t="shared" si="30"/>
        <v>0</v>
      </c>
      <c r="L175">
        <f t="shared" si="22"/>
        <v>103.59260837588081</v>
      </c>
      <c r="O175">
        <f t="shared" si="31"/>
        <v>103.75801934273886</v>
      </c>
      <c r="P175" s="12">
        <f t="shared" si="32"/>
        <v>-1.5941993486947581E-3</v>
      </c>
    </row>
    <row r="176" spans="1:16" x14ac:dyDescent="0.2">
      <c r="A176" s="7" t="str">
        <f>Prices_SPY_EEM!$A176</f>
        <v>12/27/2024</v>
      </c>
      <c r="B176">
        <f>Prices_SPY_EEM!$D176</f>
        <v>-3.1449594276843982</v>
      </c>
      <c r="C176">
        <f>IFERROR(Prices_SPY_EEM!$G176,NA())</f>
        <v>-1.2304754300606484</v>
      </c>
      <c r="D176">
        <f t="shared" si="23"/>
        <v>-9.8781934831677631E-2</v>
      </c>
      <c r="E176">
        <f t="shared" si="24"/>
        <v>0</v>
      </c>
      <c r="F176">
        <f t="shared" si="25"/>
        <v>0</v>
      </c>
      <c r="G176">
        <f t="shared" si="26"/>
        <v>3.5926083758808218</v>
      </c>
      <c r="H176" t="e">
        <f t="shared" si="27"/>
        <v>#N/A</v>
      </c>
      <c r="I176">
        <f t="shared" si="28"/>
        <v>0</v>
      </c>
      <c r="J176">
        <f t="shared" si="29"/>
        <v>0</v>
      </c>
      <c r="K176">
        <f t="shared" si="30"/>
        <v>0</v>
      </c>
      <c r="L176">
        <f t="shared" si="22"/>
        <v>103.59260837588081</v>
      </c>
      <c r="O176">
        <f t="shared" si="31"/>
        <v>103.75801934273886</v>
      </c>
      <c r="P176" s="12">
        <f t="shared" si="32"/>
        <v>-1.5941993486947581E-3</v>
      </c>
    </row>
    <row r="177" spans="1:16" x14ac:dyDescent="0.2">
      <c r="A177" s="7" t="str">
        <f>Prices_SPY_EEM!$A177</f>
        <v>12/26/2024</v>
      </c>
      <c r="B177">
        <f>Prices_SPY_EEM!$D177</f>
        <v>-3.3640153404214459</v>
      </c>
      <c r="C177">
        <f>IFERROR(Prices_SPY_EEM!$G177,NA())</f>
        <v>-1.3675933633950716</v>
      </c>
      <c r="D177">
        <f t="shared" si="23"/>
        <v>-0.21905591273704772</v>
      </c>
      <c r="E177">
        <f t="shared" si="24"/>
        <v>0</v>
      </c>
      <c r="F177">
        <f t="shared" si="25"/>
        <v>0</v>
      </c>
      <c r="G177">
        <f t="shared" si="26"/>
        <v>3.5926083758808218</v>
      </c>
      <c r="H177" t="e">
        <f t="shared" si="27"/>
        <v>#N/A</v>
      </c>
      <c r="I177">
        <f t="shared" si="28"/>
        <v>0</v>
      </c>
      <c r="J177">
        <f t="shared" si="29"/>
        <v>0</v>
      </c>
      <c r="K177">
        <f t="shared" si="30"/>
        <v>0</v>
      </c>
      <c r="L177">
        <f t="shared" si="22"/>
        <v>103.59260837588081</v>
      </c>
      <c r="O177">
        <f t="shared" si="31"/>
        <v>103.75801934273886</v>
      </c>
      <c r="P177" s="12">
        <f t="shared" si="32"/>
        <v>-1.5941993486947581E-3</v>
      </c>
    </row>
    <row r="178" spans="1:16" x14ac:dyDescent="0.2">
      <c r="A178" s="7" t="str">
        <f>Prices_SPY_EEM!$A178</f>
        <v>12/24/2024</v>
      </c>
      <c r="B178">
        <f>Prices_SPY_EEM!$D178</f>
        <v>-3.2114304689349495</v>
      </c>
      <c r="C178">
        <f>IFERROR(Prices_SPY_EEM!$G178,NA())</f>
        <v>-1.3324961229699919</v>
      </c>
      <c r="D178">
        <f t="shared" si="23"/>
        <v>0.15258487148649635</v>
      </c>
      <c r="E178">
        <f t="shared" si="24"/>
        <v>0</v>
      </c>
      <c r="F178">
        <f t="shared" si="25"/>
        <v>0</v>
      </c>
      <c r="G178">
        <f t="shared" si="26"/>
        <v>3.5926083758808218</v>
      </c>
      <c r="H178" t="e">
        <f t="shared" si="27"/>
        <v>#N/A</v>
      </c>
      <c r="I178">
        <f t="shared" si="28"/>
        <v>0</v>
      </c>
      <c r="J178">
        <f t="shared" si="29"/>
        <v>0</v>
      </c>
      <c r="K178">
        <f t="shared" si="30"/>
        <v>0</v>
      </c>
      <c r="L178">
        <f t="shared" si="22"/>
        <v>103.59260837588081</v>
      </c>
      <c r="O178">
        <f t="shared" si="31"/>
        <v>103.75801934273886</v>
      </c>
      <c r="P178" s="12">
        <f t="shared" si="32"/>
        <v>-1.5941993486947581E-3</v>
      </c>
    </row>
    <row r="179" spans="1:16" x14ac:dyDescent="0.2">
      <c r="A179" s="7" t="str">
        <f>Prices_SPY_EEM!$A179</f>
        <v>12/23/2024</v>
      </c>
      <c r="B179">
        <f>Prices_SPY_EEM!$D179</f>
        <v>-2.9142804557924862</v>
      </c>
      <c r="C179">
        <f>IFERROR(Prices_SPY_EEM!$G179,NA())</f>
        <v>-1.2276198832926306</v>
      </c>
      <c r="D179">
        <f t="shared" si="23"/>
        <v>0.29715001314246337</v>
      </c>
      <c r="E179">
        <f t="shared" si="24"/>
        <v>0</v>
      </c>
      <c r="F179">
        <f t="shared" si="25"/>
        <v>0</v>
      </c>
      <c r="G179">
        <f t="shared" si="26"/>
        <v>3.5926083758808218</v>
      </c>
      <c r="H179" t="e">
        <f t="shared" si="27"/>
        <v>#N/A</v>
      </c>
      <c r="I179">
        <f t="shared" si="28"/>
        <v>0</v>
      </c>
      <c r="J179">
        <f t="shared" si="29"/>
        <v>0</v>
      </c>
      <c r="K179">
        <f t="shared" si="30"/>
        <v>0</v>
      </c>
      <c r="L179">
        <f t="shared" si="22"/>
        <v>103.59260837588081</v>
      </c>
      <c r="O179">
        <f t="shared" si="31"/>
        <v>103.75801934273886</v>
      </c>
      <c r="P179" s="12">
        <f t="shared" si="32"/>
        <v>-1.5941993486947581E-3</v>
      </c>
    </row>
    <row r="180" spans="1:16" x14ac:dyDescent="0.2">
      <c r="A180" s="7" t="str">
        <f>Prices_SPY_EEM!$A180</f>
        <v>12/20/2024</v>
      </c>
      <c r="B180">
        <f>Prices_SPY_EEM!$D180</f>
        <v>-2.9255193292381065</v>
      </c>
      <c r="C180">
        <f>IFERROR(Prices_SPY_EEM!$G180,NA())</f>
        <v>-1.2699854808450686</v>
      </c>
      <c r="D180">
        <f t="shared" si="23"/>
        <v>-1.1238873445620357E-2</v>
      </c>
      <c r="E180">
        <f t="shared" si="24"/>
        <v>0</v>
      </c>
      <c r="F180">
        <f t="shared" si="25"/>
        <v>0</v>
      </c>
      <c r="G180">
        <f t="shared" si="26"/>
        <v>3.5926083758808218</v>
      </c>
      <c r="H180" t="e">
        <f t="shared" si="27"/>
        <v>#N/A</v>
      </c>
      <c r="I180">
        <f t="shared" si="28"/>
        <v>0</v>
      </c>
      <c r="J180">
        <f t="shared" si="29"/>
        <v>0</v>
      </c>
      <c r="K180">
        <f t="shared" si="30"/>
        <v>0</v>
      </c>
      <c r="L180">
        <f t="shared" si="22"/>
        <v>103.59260837588081</v>
      </c>
      <c r="O180">
        <f t="shared" si="31"/>
        <v>103.75801934273886</v>
      </c>
      <c r="P180" s="12">
        <f t="shared" si="32"/>
        <v>-1.5941993486947581E-3</v>
      </c>
    </row>
    <row r="181" spans="1:16" x14ac:dyDescent="0.2">
      <c r="A181" s="7" t="str">
        <f>Prices_SPY_EEM!$A181</f>
        <v>12/19/2024</v>
      </c>
      <c r="B181">
        <f>Prices_SPY_EEM!$D181</f>
        <v>-2.76917930406875</v>
      </c>
      <c r="C181">
        <f>IFERROR(Prices_SPY_EEM!$G181,NA())</f>
        <v>-1.2301571909472826</v>
      </c>
      <c r="D181">
        <f t="shared" si="23"/>
        <v>0.15634002516935652</v>
      </c>
      <c r="E181">
        <f t="shared" si="24"/>
        <v>0</v>
      </c>
      <c r="F181">
        <f t="shared" si="25"/>
        <v>0</v>
      </c>
      <c r="G181">
        <f t="shared" si="26"/>
        <v>3.5926083758808218</v>
      </c>
      <c r="H181" t="e">
        <f t="shared" si="27"/>
        <v>#N/A</v>
      </c>
      <c r="I181">
        <f t="shared" si="28"/>
        <v>0</v>
      </c>
      <c r="J181">
        <f t="shared" si="29"/>
        <v>0</v>
      </c>
      <c r="K181">
        <f t="shared" si="30"/>
        <v>0</v>
      </c>
      <c r="L181">
        <f t="shared" si="22"/>
        <v>103.59260837588081</v>
      </c>
      <c r="O181">
        <f t="shared" si="31"/>
        <v>103.75801934273886</v>
      </c>
      <c r="P181" s="12">
        <f t="shared" si="32"/>
        <v>-1.5941993486947581E-3</v>
      </c>
    </row>
    <row r="182" spans="1:16" x14ac:dyDescent="0.2">
      <c r="A182" s="7" t="str">
        <f>Prices_SPY_EEM!$A182</f>
        <v>12/18/2024</v>
      </c>
      <c r="B182">
        <f>Prices_SPY_EEM!$D182</f>
        <v>-2.9208112257579515</v>
      </c>
      <c r="C182">
        <f>IFERROR(Prices_SPY_EEM!$G182,NA())</f>
        <v>-1.3512541429955811</v>
      </c>
      <c r="D182">
        <f t="shared" si="23"/>
        <v>-0.15163192168920148</v>
      </c>
      <c r="E182">
        <f t="shared" si="24"/>
        <v>0</v>
      </c>
      <c r="F182">
        <f t="shared" si="25"/>
        <v>0</v>
      </c>
      <c r="G182">
        <f t="shared" si="26"/>
        <v>3.5926083758808218</v>
      </c>
      <c r="H182" t="e">
        <f t="shared" si="27"/>
        <v>#N/A</v>
      </c>
      <c r="I182">
        <f t="shared" si="28"/>
        <v>0</v>
      </c>
      <c r="J182">
        <f t="shared" si="29"/>
        <v>0</v>
      </c>
      <c r="K182">
        <f t="shared" si="30"/>
        <v>0</v>
      </c>
      <c r="L182">
        <f t="shared" si="22"/>
        <v>103.59260837588081</v>
      </c>
      <c r="O182">
        <f t="shared" si="31"/>
        <v>103.75801934273886</v>
      </c>
      <c r="P182" s="12">
        <f t="shared" si="32"/>
        <v>-1.5941993486947581E-3</v>
      </c>
    </row>
    <row r="183" spans="1:16" x14ac:dyDescent="0.2">
      <c r="A183" s="7" t="str">
        <f>Prices_SPY_EEM!$A183</f>
        <v>12/17/2024</v>
      </c>
      <c r="B183">
        <f>Prices_SPY_EEM!$D183</f>
        <v>-3.0846496125500806</v>
      </c>
      <c r="C183">
        <f>IFERROR(Prices_SPY_EEM!$G183,NA())</f>
        <v>-1.4856241751478985</v>
      </c>
      <c r="D183">
        <f t="shared" si="23"/>
        <v>-0.16383838679212914</v>
      </c>
      <c r="E183">
        <f t="shared" si="24"/>
        <v>0</v>
      </c>
      <c r="F183">
        <f t="shared" si="25"/>
        <v>0</v>
      </c>
      <c r="G183">
        <f t="shared" si="26"/>
        <v>3.5926083758808218</v>
      </c>
      <c r="H183" t="e">
        <f t="shared" si="27"/>
        <v>#N/A</v>
      </c>
      <c r="I183">
        <f t="shared" si="28"/>
        <v>0</v>
      </c>
      <c r="J183">
        <f t="shared" si="29"/>
        <v>0</v>
      </c>
      <c r="K183">
        <f t="shared" si="30"/>
        <v>0</v>
      </c>
      <c r="L183">
        <f t="shared" si="22"/>
        <v>103.59260837588081</v>
      </c>
      <c r="O183">
        <f t="shared" si="31"/>
        <v>103.75801934273886</v>
      </c>
      <c r="P183" s="12">
        <f t="shared" si="32"/>
        <v>-1.5941993486947581E-3</v>
      </c>
    </row>
    <row r="184" spans="1:16" x14ac:dyDescent="0.2">
      <c r="A184" s="7" t="str">
        <f>Prices_SPY_EEM!$A184</f>
        <v>12/16/2024</v>
      </c>
      <c r="B184">
        <f>Prices_SPY_EEM!$D184</f>
        <v>-2.4162040804557066</v>
      </c>
      <c r="C184">
        <f>IFERROR(Prices_SPY_EEM!$G184,NA())</f>
        <v>-1.193861267479682</v>
      </c>
      <c r="D184">
        <f t="shared" si="23"/>
        <v>0.66844553209437407</v>
      </c>
      <c r="E184">
        <f t="shared" si="24"/>
        <v>0</v>
      </c>
      <c r="F184">
        <f t="shared" si="25"/>
        <v>0</v>
      </c>
      <c r="G184">
        <f t="shared" si="26"/>
        <v>3.5926083758808218</v>
      </c>
      <c r="H184" t="e">
        <f t="shared" si="27"/>
        <v>#N/A</v>
      </c>
      <c r="I184">
        <f t="shared" si="28"/>
        <v>0</v>
      </c>
      <c r="J184">
        <f t="shared" si="29"/>
        <v>0</v>
      </c>
      <c r="K184">
        <f t="shared" si="30"/>
        <v>0</v>
      </c>
      <c r="L184">
        <f t="shared" si="22"/>
        <v>103.59260837588081</v>
      </c>
      <c r="O184">
        <f t="shared" si="31"/>
        <v>103.75801934273886</v>
      </c>
      <c r="P184" s="12">
        <f t="shared" si="32"/>
        <v>-1.5941993486947581E-3</v>
      </c>
    </row>
    <row r="185" spans="1:16" x14ac:dyDescent="0.2">
      <c r="A185" s="7" t="str">
        <f>Prices_SPY_EEM!$A185</f>
        <v>12/13/2024</v>
      </c>
      <c r="B185">
        <f>Prices_SPY_EEM!$D185</f>
        <v>-2.0094798695771061</v>
      </c>
      <c r="C185">
        <f>IFERROR(Prices_SPY_EEM!$G185,NA())</f>
        <v>-1.0147293058416553</v>
      </c>
      <c r="D185">
        <f t="shared" si="23"/>
        <v>0.40672421087860045</v>
      </c>
      <c r="E185">
        <f t="shared" si="24"/>
        <v>0</v>
      </c>
      <c r="F185">
        <f t="shared" si="25"/>
        <v>0</v>
      </c>
      <c r="G185">
        <f t="shared" si="26"/>
        <v>3.5926083758808218</v>
      </c>
      <c r="H185" t="e">
        <f t="shared" si="27"/>
        <v>#N/A</v>
      </c>
      <c r="I185">
        <f t="shared" si="28"/>
        <v>0</v>
      </c>
      <c r="J185">
        <f t="shared" si="29"/>
        <v>0</v>
      </c>
      <c r="K185">
        <f t="shared" si="30"/>
        <v>0</v>
      </c>
      <c r="L185">
        <f t="shared" si="22"/>
        <v>103.59260837588081</v>
      </c>
      <c r="O185">
        <f t="shared" si="31"/>
        <v>103.75801934273886</v>
      </c>
      <c r="P185" s="12">
        <f t="shared" si="32"/>
        <v>-1.5941993486947581E-3</v>
      </c>
    </row>
    <row r="186" spans="1:16" x14ac:dyDescent="0.2">
      <c r="A186" s="7">
        <f>Prices_SPY_EEM!$A186</f>
        <v>45638</v>
      </c>
      <c r="B186">
        <f>Prices_SPY_EEM!$D186</f>
        <v>-2.0572344840365702</v>
      </c>
      <c r="C186">
        <f>IFERROR(Prices_SPY_EEM!$G186,NA())</f>
        <v>-1.0662123630053995</v>
      </c>
      <c r="D186">
        <f t="shared" si="23"/>
        <v>-4.7754614459464051E-2</v>
      </c>
      <c r="E186">
        <f t="shared" si="24"/>
        <v>0</v>
      </c>
      <c r="F186">
        <f t="shared" si="25"/>
        <v>0</v>
      </c>
      <c r="G186">
        <f t="shared" si="26"/>
        <v>3.5926083758808218</v>
      </c>
      <c r="H186" t="e">
        <f t="shared" si="27"/>
        <v>#N/A</v>
      </c>
      <c r="I186">
        <f t="shared" si="28"/>
        <v>0</v>
      </c>
      <c r="J186">
        <f t="shared" si="29"/>
        <v>0</v>
      </c>
      <c r="K186">
        <f t="shared" si="30"/>
        <v>0</v>
      </c>
      <c r="L186">
        <f t="shared" si="22"/>
        <v>103.59260837588081</v>
      </c>
      <c r="O186">
        <f t="shared" si="31"/>
        <v>103.75801934273886</v>
      </c>
      <c r="P186" s="12">
        <f t="shared" si="32"/>
        <v>-1.5941993486947581E-3</v>
      </c>
    </row>
    <row r="187" spans="1:16" x14ac:dyDescent="0.2">
      <c r="A187" s="7">
        <f>Prices_SPY_EEM!$A187</f>
        <v>45608</v>
      </c>
      <c r="B187">
        <f>Prices_SPY_EEM!$D187</f>
        <v>-2.03950067785442</v>
      </c>
      <c r="C187">
        <f>IFERROR(Prices_SPY_EEM!$G187,NA())</f>
        <v>-1.0817432483823963</v>
      </c>
      <c r="D187">
        <f t="shared" si="23"/>
        <v>1.7733806182150147E-2</v>
      </c>
      <c r="E187">
        <f t="shared" si="24"/>
        <v>0</v>
      </c>
      <c r="F187">
        <f t="shared" si="25"/>
        <v>0</v>
      </c>
      <c r="G187">
        <f t="shared" si="26"/>
        <v>3.5926083758808218</v>
      </c>
      <c r="H187" t="e">
        <f t="shared" si="27"/>
        <v>#N/A</v>
      </c>
      <c r="I187">
        <f t="shared" si="28"/>
        <v>0</v>
      </c>
      <c r="J187">
        <f t="shared" si="29"/>
        <v>0</v>
      </c>
      <c r="K187">
        <f t="shared" si="30"/>
        <v>0</v>
      </c>
      <c r="L187">
        <f t="shared" si="22"/>
        <v>103.59260837588081</v>
      </c>
      <c r="O187">
        <f t="shared" si="31"/>
        <v>103.75801934273886</v>
      </c>
      <c r="P187" s="12">
        <f t="shared" si="32"/>
        <v>-1.5941993486947581E-3</v>
      </c>
    </row>
    <row r="188" spans="1:16" x14ac:dyDescent="0.2">
      <c r="A188" s="7">
        <f>Prices_SPY_EEM!$A188</f>
        <v>45577</v>
      </c>
      <c r="B188">
        <f>Prices_SPY_EEM!$D188</f>
        <v>-1.9183631496783278</v>
      </c>
      <c r="C188">
        <f>IFERROR(Prices_SPY_EEM!$G188,NA())</f>
        <v>-1.0417699473588089</v>
      </c>
      <c r="D188">
        <f t="shared" si="23"/>
        <v>0.12113752817609225</v>
      </c>
      <c r="E188">
        <f t="shared" si="24"/>
        <v>0</v>
      </c>
      <c r="F188">
        <f t="shared" si="25"/>
        <v>0</v>
      </c>
      <c r="G188">
        <f t="shared" si="26"/>
        <v>3.5926083758808218</v>
      </c>
      <c r="H188" t="e">
        <f t="shared" si="27"/>
        <v>#N/A</v>
      </c>
      <c r="I188">
        <f t="shared" si="28"/>
        <v>0</v>
      </c>
      <c r="J188">
        <f t="shared" si="29"/>
        <v>0</v>
      </c>
      <c r="K188">
        <f t="shared" si="30"/>
        <v>0</v>
      </c>
      <c r="L188">
        <f t="shared" si="22"/>
        <v>103.59260837588081</v>
      </c>
      <c r="O188">
        <f t="shared" si="31"/>
        <v>103.75801934273886</v>
      </c>
      <c r="P188" s="12">
        <f t="shared" si="32"/>
        <v>-1.5941993486947581E-3</v>
      </c>
    </row>
    <row r="189" spans="1:16" x14ac:dyDescent="0.2">
      <c r="A189" s="7">
        <f>Prices_SPY_EEM!$A189</f>
        <v>45547</v>
      </c>
      <c r="B189">
        <f>Prices_SPY_EEM!$D189</f>
        <v>-1.3198521095433549</v>
      </c>
      <c r="C189">
        <f>IFERROR(Prices_SPY_EEM!$G189,NA())</f>
        <v>-0.73648090403595723</v>
      </c>
      <c r="D189">
        <f t="shared" si="23"/>
        <v>0.59851104013497292</v>
      </c>
      <c r="E189">
        <f t="shared" si="24"/>
        <v>0</v>
      </c>
      <c r="F189">
        <f t="shared" si="25"/>
        <v>0</v>
      </c>
      <c r="G189">
        <f t="shared" si="26"/>
        <v>3.5926083758808218</v>
      </c>
      <c r="H189" t="e">
        <f t="shared" si="27"/>
        <v>#N/A</v>
      </c>
      <c r="I189">
        <f t="shared" si="28"/>
        <v>0</v>
      </c>
      <c r="J189">
        <f t="shared" si="29"/>
        <v>0</v>
      </c>
      <c r="K189">
        <f t="shared" si="30"/>
        <v>0</v>
      </c>
      <c r="L189">
        <f t="shared" si="22"/>
        <v>103.59260837588081</v>
      </c>
      <c r="O189">
        <f t="shared" si="31"/>
        <v>103.75801934273886</v>
      </c>
      <c r="P189" s="12">
        <f t="shared" si="32"/>
        <v>-1.5941993486947581E-3</v>
      </c>
    </row>
    <row r="190" spans="1:16" x14ac:dyDescent="0.2">
      <c r="A190" s="7">
        <f>Prices_SPY_EEM!$A190</f>
        <v>45455</v>
      </c>
      <c r="B190">
        <f>Prices_SPY_EEM!$D190</f>
        <v>-2.4221183033612022</v>
      </c>
      <c r="C190">
        <f>IFERROR(Prices_SPY_EEM!$G190,NA())</f>
        <v>-1.3547682554069846</v>
      </c>
      <c r="D190">
        <f t="shared" si="23"/>
        <v>-1.1022661938178473</v>
      </c>
      <c r="E190">
        <f t="shared" si="24"/>
        <v>0</v>
      </c>
      <c r="F190">
        <f t="shared" si="25"/>
        <v>0</v>
      </c>
      <c r="G190">
        <f t="shared" si="26"/>
        <v>3.5926083758808218</v>
      </c>
      <c r="H190" t="e">
        <f t="shared" si="27"/>
        <v>#N/A</v>
      </c>
      <c r="I190">
        <f t="shared" si="28"/>
        <v>0</v>
      </c>
      <c r="J190">
        <f t="shared" si="29"/>
        <v>0</v>
      </c>
      <c r="K190">
        <f t="shared" si="30"/>
        <v>0</v>
      </c>
      <c r="L190">
        <f t="shared" si="22"/>
        <v>103.59260837588081</v>
      </c>
      <c r="O190">
        <f t="shared" si="31"/>
        <v>103.75801934273886</v>
      </c>
      <c r="P190" s="12">
        <f t="shared" si="32"/>
        <v>-1.5941993486947581E-3</v>
      </c>
    </row>
    <row r="191" spans="1:16" x14ac:dyDescent="0.2">
      <c r="A191" s="7">
        <f>Prices_SPY_EEM!$A191</f>
        <v>45424</v>
      </c>
      <c r="B191">
        <f>Prices_SPY_EEM!$D191</f>
        <v>-2.2778032481246129</v>
      </c>
      <c r="C191">
        <f>IFERROR(Prices_SPY_EEM!$G191,NA())</f>
        <v>-1.3127608585354766</v>
      </c>
      <c r="D191">
        <f t="shared" si="23"/>
        <v>0.14431505523658927</v>
      </c>
      <c r="E191">
        <f t="shared" si="24"/>
        <v>0</v>
      </c>
      <c r="F191">
        <f t="shared" si="25"/>
        <v>0</v>
      </c>
      <c r="G191">
        <f t="shared" si="26"/>
        <v>3.5926083758808218</v>
      </c>
      <c r="H191" t="e">
        <f t="shared" si="27"/>
        <v>#N/A</v>
      </c>
      <c r="I191">
        <f t="shared" si="28"/>
        <v>0</v>
      </c>
      <c r="J191">
        <f t="shared" si="29"/>
        <v>0</v>
      </c>
      <c r="K191">
        <f t="shared" si="30"/>
        <v>0</v>
      </c>
      <c r="L191">
        <f t="shared" si="22"/>
        <v>103.59260837588081</v>
      </c>
      <c r="O191">
        <f t="shared" si="31"/>
        <v>103.75801934273886</v>
      </c>
      <c r="P191" s="12">
        <f t="shared" si="32"/>
        <v>-1.5941993486947581E-3</v>
      </c>
    </row>
    <row r="192" spans="1:16" x14ac:dyDescent="0.2">
      <c r="A192" s="7">
        <f>Prices_SPY_EEM!$A192</f>
        <v>45394</v>
      </c>
      <c r="B192">
        <f>Prices_SPY_EEM!$D192</f>
        <v>-2.6324250352868646</v>
      </c>
      <c r="C192">
        <f>IFERROR(Prices_SPY_EEM!$G192,NA())</f>
        <v>-1.5488931497574203</v>
      </c>
      <c r="D192">
        <f t="shared" si="23"/>
        <v>-0.35462178716225168</v>
      </c>
      <c r="E192">
        <f t="shared" si="24"/>
        <v>0</v>
      </c>
      <c r="F192">
        <f t="shared" si="25"/>
        <v>0</v>
      </c>
      <c r="G192">
        <f t="shared" si="26"/>
        <v>3.5926083758808218</v>
      </c>
      <c r="H192" t="e">
        <f t="shared" si="27"/>
        <v>#N/A</v>
      </c>
      <c r="I192">
        <f t="shared" si="28"/>
        <v>0</v>
      </c>
      <c r="J192">
        <f t="shared" si="29"/>
        <v>0</v>
      </c>
      <c r="K192">
        <f t="shared" si="30"/>
        <v>0</v>
      </c>
      <c r="L192">
        <f t="shared" si="22"/>
        <v>103.59260837588081</v>
      </c>
      <c r="O192">
        <f t="shared" si="31"/>
        <v>103.75801934273886</v>
      </c>
      <c r="P192" s="12">
        <f t="shared" si="32"/>
        <v>-1.5941993486947581E-3</v>
      </c>
    </row>
    <row r="193" spans="1:16" x14ac:dyDescent="0.2">
      <c r="A193" s="7">
        <f>Prices_SPY_EEM!$A193</f>
        <v>45363</v>
      </c>
      <c r="B193">
        <f>Prices_SPY_EEM!$D193</f>
        <v>-2.5000933334284241</v>
      </c>
      <c r="C193">
        <f>IFERROR(Prices_SPY_EEM!$G193,NA())</f>
        <v>-1.5242532267775697</v>
      </c>
      <c r="D193">
        <f t="shared" si="23"/>
        <v>0.13233170185844045</v>
      </c>
      <c r="E193">
        <f t="shared" si="24"/>
        <v>0</v>
      </c>
      <c r="F193">
        <f t="shared" si="25"/>
        <v>0</v>
      </c>
      <c r="G193">
        <f t="shared" si="26"/>
        <v>3.5926083758808218</v>
      </c>
      <c r="H193" t="e">
        <f t="shared" si="27"/>
        <v>#N/A</v>
      </c>
      <c r="I193">
        <f t="shared" si="28"/>
        <v>0</v>
      </c>
      <c r="J193">
        <f t="shared" si="29"/>
        <v>0</v>
      </c>
      <c r="K193">
        <f t="shared" si="30"/>
        <v>0</v>
      </c>
      <c r="L193">
        <f t="shared" si="22"/>
        <v>103.59260837588081</v>
      </c>
      <c r="O193">
        <f t="shared" si="31"/>
        <v>103.75801934273886</v>
      </c>
      <c r="P193" s="12">
        <f t="shared" si="32"/>
        <v>-1.5941993486947581E-3</v>
      </c>
    </row>
    <row r="194" spans="1:16" x14ac:dyDescent="0.2">
      <c r="A194" s="7">
        <f>Prices_SPY_EEM!$A194</f>
        <v>45334</v>
      </c>
      <c r="B194">
        <f>Prices_SPY_EEM!$D194</f>
        <v>-2.5719992330229999</v>
      </c>
      <c r="C194">
        <f>IFERROR(Prices_SPY_EEM!$G194,NA())</f>
        <v>-1.6107604160948714</v>
      </c>
      <c r="D194">
        <f t="shared" si="23"/>
        <v>-7.1905899594575828E-2</v>
      </c>
      <c r="E194">
        <f t="shared" si="24"/>
        <v>0</v>
      </c>
      <c r="F194">
        <f t="shared" si="25"/>
        <v>0</v>
      </c>
      <c r="G194">
        <f t="shared" si="26"/>
        <v>3.5926083758808218</v>
      </c>
      <c r="H194" t="e">
        <f t="shared" si="27"/>
        <v>#N/A</v>
      </c>
      <c r="I194">
        <f t="shared" si="28"/>
        <v>0</v>
      </c>
      <c r="J194">
        <f t="shared" si="29"/>
        <v>0</v>
      </c>
      <c r="K194">
        <f t="shared" si="30"/>
        <v>0</v>
      </c>
      <c r="L194">
        <f t="shared" si="22"/>
        <v>103.59260837588081</v>
      </c>
      <c r="O194">
        <f t="shared" si="31"/>
        <v>103.75801934273886</v>
      </c>
      <c r="P194" s="12">
        <f t="shared" si="32"/>
        <v>-1.5941993486947581E-3</v>
      </c>
    </row>
    <row r="195" spans="1:16" x14ac:dyDescent="0.2">
      <c r="A195" s="7" t="str">
        <f>Prices_SPY_EEM!$A195</f>
        <v>11/29/2024</v>
      </c>
      <c r="B195">
        <f>Prices_SPY_EEM!$D195</f>
        <v>-2.6722077028877678</v>
      </c>
      <c r="C195">
        <f>IFERROR(Prices_SPY_EEM!$G195,NA())</f>
        <v>-1.7221973067717899</v>
      </c>
      <c r="D195">
        <f t="shared" si="23"/>
        <v>-0.10020846986476784</v>
      </c>
      <c r="E195">
        <f t="shared" si="24"/>
        <v>0</v>
      </c>
      <c r="F195">
        <f t="shared" si="25"/>
        <v>0</v>
      </c>
      <c r="G195">
        <f t="shared" si="26"/>
        <v>3.5926083758808218</v>
      </c>
      <c r="H195" t="e">
        <f t="shared" si="27"/>
        <v>#N/A</v>
      </c>
      <c r="I195">
        <f t="shared" si="28"/>
        <v>0</v>
      </c>
      <c r="J195">
        <f t="shared" si="29"/>
        <v>0</v>
      </c>
      <c r="K195">
        <f t="shared" si="30"/>
        <v>0</v>
      </c>
      <c r="L195">
        <f t="shared" ref="L195:L252" si="33">100+G195</f>
        <v>103.59260837588081</v>
      </c>
      <c r="O195">
        <f t="shared" si="31"/>
        <v>103.75801934273886</v>
      </c>
      <c r="P195" s="12">
        <f t="shared" si="32"/>
        <v>-1.5941993486947581E-3</v>
      </c>
    </row>
    <row r="196" spans="1:16" x14ac:dyDescent="0.2">
      <c r="A196" s="7" t="str">
        <f>Prices_SPY_EEM!$A196</f>
        <v>11/27/2024</v>
      </c>
      <c r="B196">
        <f>Prices_SPY_EEM!$D196</f>
        <v>-2.5018146546441997</v>
      </c>
      <c r="C196">
        <f>IFERROR(Prices_SPY_EEM!$G196,NA())</f>
        <v>-1.6816755526224456</v>
      </c>
      <c r="D196">
        <f t="shared" ref="D196:D252" si="34">B196-B195</f>
        <v>0.17039304824356805</v>
      </c>
      <c r="E196">
        <f t="shared" ref="E196:E252" si="35">IF(E195=0,IF(ABS(IFERROR(C196,0))&gt;=2,-SIGN(IFERROR(C196,0)),0),IF(OR(ABS(IFERROR(C196,0))&lt;=0.5,ABS(IFERROR(C196,0))&gt;=3),0,E195))</f>
        <v>0</v>
      </c>
      <c r="F196">
        <f t="shared" ref="F196:F252" si="36">E195*D196</f>
        <v>0</v>
      </c>
      <c r="G196">
        <f t="shared" ref="G196:G252" si="37">G195+F196</f>
        <v>3.5926083758808218</v>
      </c>
      <c r="H196" t="e">
        <f t="shared" ref="H196:H252" si="38">IF(E196=0,NA(),IF(E195=0,C196,H195))</f>
        <v>#N/A</v>
      </c>
      <c r="I196">
        <f t="shared" ref="I196:I252" si="39">IF(AND(E195=0,E196&lt;&gt;0),1,0)</f>
        <v>0</v>
      </c>
      <c r="J196">
        <f t="shared" ref="J196:J252" si="40">IF(AND(E195&lt;&gt;0,E196=0),1,0)</f>
        <v>0</v>
      </c>
      <c r="K196">
        <f t="shared" ref="K196:K252" si="41">IF(E196=0,0,K195+I196)</f>
        <v>0</v>
      </c>
      <c r="L196">
        <f t="shared" si="33"/>
        <v>103.59260837588081</v>
      </c>
      <c r="O196">
        <f t="shared" ref="O196:O252" si="42">MAX(O195,L196)</f>
        <v>103.75801934273886</v>
      </c>
      <c r="P196" s="12">
        <f t="shared" ref="P196:P252" si="43">L196/O196-1</f>
        <v>-1.5941993486947581E-3</v>
      </c>
    </row>
    <row r="197" spans="1:16" x14ac:dyDescent="0.2">
      <c r="A197" s="7" t="str">
        <f>Prices_SPY_EEM!$A197</f>
        <v>11/26/2024</v>
      </c>
      <c r="B197">
        <f>Prices_SPY_EEM!$D197</f>
        <v>-2.6794263072794848</v>
      </c>
      <c r="C197">
        <f>IFERROR(Prices_SPY_EEM!$G197,NA())</f>
        <v>-1.8511551889198783</v>
      </c>
      <c r="D197">
        <f t="shared" si="34"/>
        <v>-0.17761165263528511</v>
      </c>
      <c r="E197">
        <f t="shared" si="35"/>
        <v>0</v>
      </c>
      <c r="F197">
        <f t="shared" si="36"/>
        <v>0</v>
      </c>
      <c r="G197">
        <f t="shared" si="37"/>
        <v>3.5926083758808218</v>
      </c>
      <c r="H197" t="e">
        <f t="shared" si="38"/>
        <v>#N/A</v>
      </c>
      <c r="I197">
        <f t="shared" si="39"/>
        <v>0</v>
      </c>
      <c r="J197">
        <f t="shared" si="40"/>
        <v>0</v>
      </c>
      <c r="K197">
        <f t="shared" si="41"/>
        <v>0</v>
      </c>
      <c r="L197">
        <f t="shared" si="33"/>
        <v>103.59260837588081</v>
      </c>
      <c r="O197">
        <f t="shared" si="42"/>
        <v>103.75801934273886</v>
      </c>
      <c r="P197" s="12">
        <f t="shared" si="43"/>
        <v>-1.5941993486947581E-3</v>
      </c>
    </row>
    <row r="198" spans="1:16" x14ac:dyDescent="0.2">
      <c r="A198" s="7" t="str">
        <f>Prices_SPY_EEM!$A198</f>
        <v>11/25/2024</v>
      </c>
      <c r="B198">
        <f>Prices_SPY_EEM!$D198</f>
        <v>-2.2978063313332626</v>
      </c>
      <c r="C198">
        <f>IFERROR(Prices_SPY_EEM!$G198,NA())</f>
        <v>-1.6890387671307545</v>
      </c>
      <c r="D198">
        <f t="shared" si="34"/>
        <v>0.38161997594622221</v>
      </c>
      <c r="E198">
        <f t="shared" si="35"/>
        <v>0</v>
      </c>
      <c r="F198">
        <f t="shared" si="36"/>
        <v>0</v>
      </c>
      <c r="G198">
        <f t="shared" si="37"/>
        <v>3.5926083758808218</v>
      </c>
      <c r="H198" t="e">
        <f t="shared" si="38"/>
        <v>#N/A</v>
      </c>
      <c r="I198">
        <f t="shared" si="39"/>
        <v>0</v>
      </c>
      <c r="J198">
        <f t="shared" si="40"/>
        <v>0</v>
      </c>
      <c r="K198">
        <f t="shared" si="41"/>
        <v>0</v>
      </c>
      <c r="L198">
        <f t="shared" si="33"/>
        <v>103.59260837588081</v>
      </c>
      <c r="O198">
        <f t="shared" si="42"/>
        <v>103.75801934273886</v>
      </c>
      <c r="P198" s="12">
        <f t="shared" si="43"/>
        <v>-1.5941993486947581E-3</v>
      </c>
    </row>
    <row r="199" spans="1:16" x14ac:dyDescent="0.2">
      <c r="A199" s="7" t="str">
        <f>Prices_SPY_EEM!$A199</f>
        <v>11/22/2024</v>
      </c>
      <c r="B199">
        <f>Prices_SPY_EEM!$D199</f>
        <v>-2.1972703212655205</v>
      </c>
      <c r="C199">
        <f>IFERROR(Prices_SPY_EEM!$G199,NA())</f>
        <v>-1.687502085105882</v>
      </c>
      <c r="D199">
        <f t="shared" si="34"/>
        <v>0.10053601006774215</v>
      </c>
      <c r="E199">
        <f t="shared" si="35"/>
        <v>0</v>
      </c>
      <c r="F199">
        <f t="shared" si="36"/>
        <v>0</v>
      </c>
      <c r="G199">
        <f t="shared" si="37"/>
        <v>3.5926083758808218</v>
      </c>
      <c r="H199" t="e">
        <f t="shared" si="38"/>
        <v>#N/A</v>
      </c>
      <c r="I199">
        <f t="shared" si="39"/>
        <v>0</v>
      </c>
      <c r="J199">
        <f t="shared" si="40"/>
        <v>0</v>
      </c>
      <c r="K199">
        <f t="shared" si="41"/>
        <v>0</v>
      </c>
      <c r="L199">
        <f t="shared" si="33"/>
        <v>103.59260837588081</v>
      </c>
      <c r="O199">
        <f t="shared" si="42"/>
        <v>103.75801934273886</v>
      </c>
      <c r="P199" s="12">
        <f t="shared" si="43"/>
        <v>-1.5941993486947581E-3</v>
      </c>
    </row>
    <row r="200" spans="1:16" x14ac:dyDescent="0.2">
      <c r="A200" s="7" t="str">
        <f>Prices_SPY_EEM!$A200</f>
        <v>11/21/2024</v>
      </c>
      <c r="B200">
        <f>Prices_SPY_EEM!$D200</f>
        <v>-2.0883662328869761</v>
      </c>
      <c r="C200">
        <f>IFERROR(Prices_SPY_EEM!$G200,NA())</f>
        <v>-1.6803690476326911</v>
      </c>
      <c r="D200">
        <f t="shared" si="34"/>
        <v>0.10890408837854437</v>
      </c>
      <c r="E200">
        <f t="shared" si="35"/>
        <v>0</v>
      </c>
      <c r="F200">
        <f t="shared" si="36"/>
        <v>0</v>
      </c>
      <c r="G200">
        <f t="shared" si="37"/>
        <v>3.5926083758808218</v>
      </c>
      <c r="H200" t="e">
        <f t="shared" si="38"/>
        <v>#N/A</v>
      </c>
      <c r="I200">
        <f t="shared" si="39"/>
        <v>0</v>
      </c>
      <c r="J200">
        <f t="shared" si="40"/>
        <v>0</v>
      </c>
      <c r="K200">
        <f t="shared" si="41"/>
        <v>0</v>
      </c>
      <c r="L200">
        <f t="shared" si="33"/>
        <v>103.59260837588081</v>
      </c>
      <c r="O200">
        <f t="shared" si="42"/>
        <v>103.75801934273886</v>
      </c>
      <c r="P200" s="12">
        <f t="shared" si="43"/>
        <v>-1.5941993486947581E-3</v>
      </c>
    </row>
    <row r="201" spans="1:16" x14ac:dyDescent="0.2">
      <c r="A201" s="7" t="str">
        <f>Prices_SPY_EEM!$A201</f>
        <v>11/20/2024</v>
      </c>
      <c r="B201">
        <f>Prices_SPY_EEM!$D201</f>
        <v>-1.7935151675826475</v>
      </c>
      <c r="C201">
        <f>IFERROR(Prices_SPY_EEM!$G201,NA())</f>
        <v>-1.5484302698533503</v>
      </c>
      <c r="D201">
        <f t="shared" si="34"/>
        <v>0.29485106530432859</v>
      </c>
      <c r="E201">
        <f t="shared" si="35"/>
        <v>0</v>
      </c>
      <c r="F201">
        <f t="shared" si="36"/>
        <v>0</v>
      </c>
      <c r="G201">
        <f t="shared" si="37"/>
        <v>3.5926083758808218</v>
      </c>
      <c r="H201" t="e">
        <f t="shared" si="38"/>
        <v>#N/A</v>
      </c>
      <c r="I201">
        <f t="shared" si="39"/>
        <v>0</v>
      </c>
      <c r="J201">
        <f t="shared" si="40"/>
        <v>0</v>
      </c>
      <c r="K201">
        <f t="shared" si="41"/>
        <v>0</v>
      </c>
      <c r="L201">
        <f t="shared" si="33"/>
        <v>103.59260837588081</v>
      </c>
      <c r="O201">
        <f t="shared" si="42"/>
        <v>103.75801934273886</v>
      </c>
      <c r="P201" s="12">
        <f t="shared" si="43"/>
        <v>-1.5941993486947581E-3</v>
      </c>
    </row>
    <row r="202" spans="1:16" x14ac:dyDescent="0.2">
      <c r="A202" s="7" t="str">
        <f>Prices_SPY_EEM!$A202</f>
        <v>11/19/2024</v>
      </c>
      <c r="B202">
        <f>Prices_SPY_EEM!$D202</f>
        <v>-1.730590810150197</v>
      </c>
      <c r="C202">
        <f>IFERROR(Prices_SPY_EEM!$G202,NA())</f>
        <v>-1.5595116672829716</v>
      </c>
      <c r="D202">
        <f t="shared" si="34"/>
        <v>6.2924357432450506E-2</v>
      </c>
      <c r="E202">
        <f t="shared" si="35"/>
        <v>0</v>
      </c>
      <c r="F202">
        <f t="shared" si="36"/>
        <v>0</v>
      </c>
      <c r="G202">
        <f t="shared" si="37"/>
        <v>3.5926083758808218</v>
      </c>
      <c r="H202" t="e">
        <f t="shared" si="38"/>
        <v>#N/A</v>
      </c>
      <c r="I202">
        <f t="shared" si="39"/>
        <v>0</v>
      </c>
      <c r="J202">
        <f t="shared" si="40"/>
        <v>0</v>
      </c>
      <c r="K202">
        <f t="shared" si="41"/>
        <v>0</v>
      </c>
      <c r="L202">
        <f t="shared" si="33"/>
        <v>103.59260837588081</v>
      </c>
      <c r="O202">
        <f t="shared" si="42"/>
        <v>103.75801934273886</v>
      </c>
      <c r="P202" s="12">
        <f t="shared" si="43"/>
        <v>-1.5941993486947581E-3</v>
      </c>
    </row>
    <row r="203" spans="1:16" x14ac:dyDescent="0.2">
      <c r="A203" s="7" t="str">
        <f>Prices_SPY_EEM!$A203</f>
        <v>11/18/2024</v>
      </c>
      <c r="B203">
        <f>Prices_SPY_EEM!$D203</f>
        <v>-1.5616539677513614</v>
      </c>
      <c r="C203">
        <f>IFERROR(Prices_SPY_EEM!$G203,NA())</f>
        <v>-1.4991713512429456</v>
      </c>
      <c r="D203">
        <f t="shared" si="34"/>
        <v>0.16893684239883555</v>
      </c>
      <c r="E203">
        <f t="shared" si="35"/>
        <v>0</v>
      </c>
      <c r="F203">
        <f t="shared" si="36"/>
        <v>0</v>
      </c>
      <c r="G203">
        <f t="shared" si="37"/>
        <v>3.5926083758808218</v>
      </c>
      <c r="H203" t="e">
        <f t="shared" si="38"/>
        <v>#N/A</v>
      </c>
      <c r="I203">
        <f t="shared" si="39"/>
        <v>0</v>
      </c>
      <c r="J203">
        <f t="shared" si="40"/>
        <v>0</v>
      </c>
      <c r="K203">
        <f t="shared" si="41"/>
        <v>0</v>
      </c>
      <c r="L203">
        <f t="shared" si="33"/>
        <v>103.59260837588081</v>
      </c>
      <c r="O203">
        <f t="shared" si="42"/>
        <v>103.75801934273886</v>
      </c>
      <c r="P203" s="12">
        <f t="shared" si="43"/>
        <v>-1.5941993486947581E-3</v>
      </c>
    </row>
    <row r="204" spans="1:16" x14ac:dyDescent="0.2">
      <c r="A204" s="7" t="str">
        <f>Prices_SPY_EEM!$A204</f>
        <v>11/15/2024</v>
      </c>
      <c r="B204">
        <f>Prices_SPY_EEM!$D204</f>
        <v>-1.8965616785619588</v>
      </c>
      <c r="C204">
        <f>IFERROR(Prices_SPY_EEM!$G204,NA())</f>
        <v>-1.7841775488841438</v>
      </c>
      <c r="D204">
        <f t="shared" si="34"/>
        <v>-0.33490771081059734</v>
      </c>
      <c r="E204">
        <f t="shared" si="35"/>
        <v>0</v>
      </c>
      <c r="F204">
        <f t="shared" si="36"/>
        <v>0</v>
      </c>
      <c r="G204">
        <f t="shared" si="37"/>
        <v>3.5926083758808218</v>
      </c>
      <c r="H204" t="e">
        <f t="shared" si="38"/>
        <v>#N/A</v>
      </c>
      <c r="I204">
        <f t="shared" si="39"/>
        <v>0</v>
      </c>
      <c r="J204">
        <f t="shared" si="40"/>
        <v>0</v>
      </c>
      <c r="K204">
        <f t="shared" si="41"/>
        <v>0</v>
      </c>
      <c r="L204">
        <f t="shared" si="33"/>
        <v>103.59260837588081</v>
      </c>
      <c r="O204">
        <f t="shared" si="42"/>
        <v>103.75801934273886</v>
      </c>
      <c r="P204" s="12">
        <f t="shared" si="43"/>
        <v>-1.5941993486947581E-3</v>
      </c>
    </row>
    <row r="205" spans="1:16" x14ac:dyDescent="0.2">
      <c r="A205" s="7" t="str">
        <f>Prices_SPY_EEM!$A205</f>
        <v>11/14/2024</v>
      </c>
      <c r="B205">
        <f>Prices_SPY_EEM!$D205</f>
        <v>-2.3876872609950652</v>
      </c>
      <c r="C205">
        <f>IFERROR(Prices_SPY_EEM!$G205,NA())</f>
        <v>-2.2172952100941359</v>
      </c>
      <c r="D205">
        <f t="shared" si="34"/>
        <v>-0.49112558243310644</v>
      </c>
      <c r="E205">
        <f t="shared" si="35"/>
        <v>1</v>
      </c>
      <c r="F205">
        <f t="shared" si="36"/>
        <v>0</v>
      </c>
      <c r="G205">
        <f t="shared" si="37"/>
        <v>3.5926083758808218</v>
      </c>
      <c r="H205">
        <f t="shared" si="38"/>
        <v>-2.2172952100941359</v>
      </c>
      <c r="I205">
        <f t="shared" si="39"/>
        <v>1</v>
      </c>
      <c r="J205">
        <f t="shared" si="40"/>
        <v>0</v>
      </c>
      <c r="K205">
        <f t="shared" si="41"/>
        <v>1</v>
      </c>
      <c r="L205">
        <f t="shared" si="33"/>
        <v>103.59260837588081</v>
      </c>
      <c r="O205">
        <f t="shared" si="42"/>
        <v>103.75801934273886</v>
      </c>
      <c r="P205" s="12">
        <f t="shared" si="43"/>
        <v>-1.5941993486947581E-3</v>
      </c>
    </row>
    <row r="206" spans="1:16" x14ac:dyDescent="0.2">
      <c r="A206" s="7" t="str">
        <f>Prices_SPY_EEM!$A206</f>
        <v>11/13/2024</v>
      </c>
      <c r="B206">
        <f>Prices_SPY_EEM!$D206</f>
        <v>-2.3958349236981107</v>
      </c>
      <c r="C206">
        <f>IFERROR(Prices_SPY_EEM!$G206,NA())</f>
        <v>-2.3765352531405433</v>
      </c>
      <c r="D206">
        <f t="shared" si="34"/>
        <v>-8.1476627030454551E-3</v>
      </c>
      <c r="E206">
        <f t="shared" si="35"/>
        <v>1</v>
      </c>
      <c r="F206">
        <f t="shared" si="36"/>
        <v>-8.1476627030454551E-3</v>
      </c>
      <c r="G206">
        <f t="shared" si="37"/>
        <v>3.5844607131777764</v>
      </c>
      <c r="H206">
        <f t="shared" si="38"/>
        <v>-2.2172952100941359</v>
      </c>
      <c r="I206">
        <f t="shared" si="39"/>
        <v>0</v>
      </c>
      <c r="J206">
        <f t="shared" si="40"/>
        <v>0</v>
      </c>
      <c r="K206">
        <f t="shared" si="41"/>
        <v>1</v>
      </c>
      <c r="L206">
        <f t="shared" si="33"/>
        <v>103.58446071317778</v>
      </c>
      <c r="O206">
        <f t="shared" si="42"/>
        <v>103.75801934273886</v>
      </c>
      <c r="P206" s="12">
        <f t="shared" si="43"/>
        <v>-1.6727249677711553E-3</v>
      </c>
    </row>
    <row r="207" spans="1:16" x14ac:dyDescent="0.2">
      <c r="A207" s="7">
        <f>Prices_SPY_EEM!$A207</f>
        <v>45637</v>
      </c>
      <c r="B207">
        <f>Prices_SPY_EEM!$D207</f>
        <v>-2.0970946054210486</v>
      </c>
      <c r="C207">
        <f>IFERROR(Prices_SPY_EEM!$G207,NA())</f>
        <v>-2.3319486033150523</v>
      </c>
      <c r="D207">
        <f t="shared" si="34"/>
        <v>0.29874031827706204</v>
      </c>
      <c r="E207">
        <f t="shared" si="35"/>
        <v>1</v>
      </c>
      <c r="F207">
        <f t="shared" si="36"/>
        <v>0.29874031827706204</v>
      </c>
      <c r="G207">
        <f t="shared" si="37"/>
        <v>3.8832010314548384</v>
      </c>
      <c r="H207">
        <f t="shared" si="38"/>
        <v>-2.2172952100941359</v>
      </c>
      <c r="I207">
        <f t="shared" si="39"/>
        <v>0</v>
      </c>
      <c r="J207">
        <f t="shared" si="40"/>
        <v>0</v>
      </c>
      <c r="K207">
        <f t="shared" si="41"/>
        <v>1</v>
      </c>
      <c r="L207">
        <f t="shared" si="33"/>
        <v>103.88320103145483</v>
      </c>
      <c r="O207">
        <f t="shared" si="42"/>
        <v>103.88320103145483</v>
      </c>
      <c r="P207" s="12">
        <f t="shared" si="43"/>
        <v>0</v>
      </c>
    </row>
    <row r="208" spans="1:16" x14ac:dyDescent="0.2">
      <c r="A208" s="7">
        <f>Prices_SPY_EEM!$A208</f>
        <v>45607</v>
      </c>
      <c r="B208">
        <f>Prices_SPY_EEM!$D208</f>
        <v>-1.3772911295428329</v>
      </c>
      <c r="C208">
        <f>IFERROR(Prices_SPY_EEM!$G208,NA())</f>
        <v>-1.9166742404390396</v>
      </c>
      <c r="D208">
        <f t="shared" si="34"/>
        <v>0.71980347587821569</v>
      </c>
      <c r="E208">
        <f t="shared" si="35"/>
        <v>1</v>
      </c>
      <c r="F208">
        <f t="shared" si="36"/>
        <v>0.71980347587821569</v>
      </c>
      <c r="G208">
        <f t="shared" si="37"/>
        <v>4.6030045073330541</v>
      </c>
      <c r="H208">
        <f t="shared" si="38"/>
        <v>-2.2172952100941359</v>
      </c>
      <c r="I208">
        <f t="shared" si="39"/>
        <v>0</v>
      </c>
      <c r="J208">
        <f t="shared" si="40"/>
        <v>0</v>
      </c>
      <c r="K208">
        <f t="shared" si="41"/>
        <v>1</v>
      </c>
      <c r="L208">
        <f t="shared" si="33"/>
        <v>104.60300450733305</v>
      </c>
      <c r="O208">
        <f t="shared" si="42"/>
        <v>104.60300450733305</v>
      </c>
      <c r="P208" s="12">
        <f t="shared" si="43"/>
        <v>0</v>
      </c>
    </row>
    <row r="209" spans="1:16" x14ac:dyDescent="0.2">
      <c r="A209" s="7">
        <f>Prices_SPY_EEM!$A209</f>
        <v>45515</v>
      </c>
      <c r="B209">
        <f>Prices_SPY_EEM!$D209</f>
        <v>-1.0004567108603624</v>
      </c>
      <c r="C209">
        <f>IFERROR(Prices_SPY_EEM!$G209,NA())</f>
        <v>-1.7009842955062984</v>
      </c>
      <c r="D209">
        <f t="shared" si="34"/>
        <v>0.37683441868247058</v>
      </c>
      <c r="E209">
        <f t="shared" si="35"/>
        <v>1</v>
      </c>
      <c r="F209">
        <f t="shared" si="36"/>
        <v>0.37683441868247058</v>
      </c>
      <c r="G209">
        <f t="shared" si="37"/>
        <v>4.9798389260155247</v>
      </c>
      <c r="H209">
        <f t="shared" si="38"/>
        <v>-2.2172952100941359</v>
      </c>
      <c r="I209">
        <f t="shared" si="39"/>
        <v>0</v>
      </c>
      <c r="J209">
        <f t="shared" si="40"/>
        <v>0</v>
      </c>
      <c r="K209">
        <f t="shared" si="41"/>
        <v>1</v>
      </c>
      <c r="L209">
        <f t="shared" si="33"/>
        <v>104.97983892601553</v>
      </c>
      <c r="O209">
        <f t="shared" si="42"/>
        <v>104.97983892601553</v>
      </c>
      <c r="P209" s="12">
        <f t="shared" si="43"/>
        <v>0</v>
      </c>
    </row>
    <row r="210" spans="1:16" x14ac:dyDescent="0.2">
      <c r="A210" s="7">
        <f>Prices_SPY_EEM!$A210</f>
        <v>45484</v>
      </c>
      <c r="B210">
        <f>Prices_SPY_EEM!$D210</f>
        <v>0.29626750001825286</v>
      </c>
      <c r="C210">
        <f>IFERROR(Prices_SPY_EEM!$G210,NA())</f>
        <v>-0.63621991069390171</v>
      </c>
      <c r="D210">
        <f t="shared" si="34"/>
        <v>1.2967242108786152</v>
      </c>
      <c r="E210">
        <f t="shared" si="35"/>
        <v>1</v>
      </c>
      <c r="F210">
        <f t="shared" si="36"/>
        <v>1.2967242108786152</v>
      </c>
      <c r="G210">
        <f t="shared" si="37"/>
        <v>6.2765631368941399</v>
      </c>
      <c r="H210">
        <f t="shared" si="38"/>
        <v>-2.2172952100941359</v>
      </c>
      <c r="I210">
        <f t="shared" si="39"/>
        <v>0</v>
      </c>
      <c r="J210">
        <f t="shared" si="40"/>
        <v>0</v>
      </c>
      <c r="K210">
        <f t="shared" si="41"/>
        <v>1</v>
      </c>
      <c r="L210">
        <f t="shared" si="33"/>
        <v>106.27656313689414</v>
      </c>
      <c r="O210">
        <f t="shared" si="42"/>
        <v>106.27656313689414</v>
      </c>
      <c r="P210" s="12">
        <f t="shared" si="43"/>
        <v>0</v>
      </c>
    </row>
    <row r="211" spans="1:16" x14ac:dyDescent="0.2">
      <c r="A211" s="7">
        <f>Prices_SPY_EEM!$A211</f>
        <v>45454</v>
      </c>
      <c r="B211">
        <f>Prices_SPY_EEM!$D211</f>
        <v>-0.39841093265026473</v>
      </c>
      <c r="C211">
        <f>IFERROR(Prices_SPY_EEM!$G211,NA())</f>
        <v>-1.2565882065848781</v>
      </c>
      <c r="D211">
        <f t="shared" si="34"/>
        <v>-0.69467843266851759</v>
      </c>
      <c r="E211">
        <f t="shared" si="35"/>
        <v>1</v>
      </c>
      <c r="F211">
        <f t="shared" si="36"/>
        <v>-0.69467843266851759</v>
      </c>
      <c r="G211">
        <f t="shared" si="37"/>
        <v>5.5818847042256223</v>
      </c>
      <c r="H211">
        <f t="shared" si="38"/>
        <v>-2.2172952100941359</v>
      </c>
      <c r="I211">
        <f t="shared" si="39"/>
        <v>0</v>
      </c>
      <c r="J211">
        <f t="shared" si="40"/>
        <v>0</v>
      </c>
      <c r="K211">
        <f t="shared" si="41"/>
        <v>1</v>
      </c>
      <c r="L211">
        <f t="shared" si="33"/>
        <v>105.58188470422562</v>
      </c>
      <c r="O211">
        <f t="shared" si="42"/>
        <v>106.27656313689414</v>
      </c>
      <c r="P211" s="12">
        <f t="shared" si="43"/>
        <v>-6.536515786398911E-3</v>
      </c>
    </row>
    <row r="212" spans="1:16" x14ac:dyDescent="0.2">
      <c r="A212" s="7">
        <f>Prices_SPY_EEM!$A212</f>
        <v>45423</v>
      </c>
      <c r="B212">
        <f>Prices_SPY_EEM!$D212</f>
        <v>1.088265495256401</v>
      </c>
      <c r="C212">
        <f>IFERROR(Prices_SPY_EEM!$G212,NA())</f>
        <v>1.7979632100089505E-2</v>
      </c>
      <c r="D212">
        <f t="shared" si="34"/>
        <v>1.4866764279066658</v>
      </c>
      <c r="E212">
        <f t="shared" si="35"/>
        <v>0</v>
      </c>
      <c r="F212">
        <f t="shared" si="36"/>
        <v>1.4866764279066658</v>
      </c>
      <c r="G212">
        <f t="shared" si="37"/>
        <v>7.0685611321322881</v>
      </c>
      <c r="H212" t="e">
        <f t="shared" si="38"/>
        <v>#N/A</v>
      </c>
      <c r="I212">
        <f t="shared" si="39"/>
        <v>0</v>
      </c>
      <c r="J212">
        <f t="shared" si="40"/>
        <v>1</v>
      </c>
      <c r="K212">
        <f t="shared" si="41"/>
        <v>0</v>
      </c>
      <c r="L212">
        <f t="shared" si="33"/>
        <v>107.06856113213229</v>
      </c>
      <c r="O212">
        <f t="shared" si="42"/>
        <v>107.06856113213229</v>
      </c>
      <c r="P212" s="12">
        <f t="shared" si="43"/>
        <v>0</v>
      </c>
    </row>
    <row r="213" spans="1:16" x14ac:dyDescent="0.2">
      <c r="A213" s="7">
        <f>Prices_SPY_EEM!$A213</f>
        <v>45393</v>
      </c>
      <c r="B213">
        <f>Prices_SPY_EEM!$D213</f>
        <v>0.92350960880431643</v>
      </c>
      <c r="C213">
        <f>IFERROR(Prices_SPY_EEM!$G213,NA())</f>
        <v>-0.125729940869409</v>
      </c>
      <c r="D213">
        <f t="shared" si="34"/>
        <v>-0.16475588645208461</v>
      </c>
      <c r="E213">
        <f t="shared" si="35"/>
        <v>0</v>
      </c>
      <c r="F213">
        <f t="shared" si="36"/>
        <v>0</v>
      </c>
      <c r="G213">
        <f t="shared" si="37"/>
        <v>7.0685611321322881</v>
      </c>
      <c r="H213" t="e">
        <f t="shared" si="38"/>
        <v>#N/A</v>
      </c>
      <c r="I213">
        <f t="shared" si="39"/>
        <v>0</v>
      </c>
      <c r="J213">
        <f t="shared" si="40"/>
        <v>0</v>
      </c>
      <c r="K213">
        <f t="shared" si="41"/>
        <v>0</v>
      </c>
      <c r="L213">
        <f t="shared" si="33"/>
        <v>107.06856113213229</v>
      </c>
      <c r="O213">
        <f t="shared" si="42"/>
        <v>107.06856113213229</v>
      </c>
      <c r="P213" s="12">
        <f t="shared" si="43"/>
        <v>0</v>
      </c>
    </row>
    <row r="214" spans="1:16" x14ac:dyDescent="0.2">
      <c r="A214" s="7">
        <f>Prices_SPY_EEM!$A214</f>
        <v>45302</v>
      </c>
      <c r="B214">
        <f>Prices_SPY_EEM!$D214</f>
        <v>0.5940248105947461</v>
      </c>
      <c r="C214">
        <f>IFERROR(Prices_SPY_EEM!$G214,NA())</f>
        <v>-0.4114923037721529</v>
      </c>
      <c r="D214">
        <f t="shared" si="34"/>
        <v>-0.32948479820957033</v>
      </c>
      <c r="E214">
        <f t="shared" si="35"/>
        <v>0</v>
      </c>
      <c r="F214">
        <f t="shared" si="36"/>
        <v>0</v>
      </c>
      <c r="G214">
        <f t="shared" si="37"/>
        <v>7.0685611321322881</v>
      </c>
      <c r="H214" t="e">
        <f t="shared" si="38"/>
        <v>#N/A</v>
      </c>
      <c r="I214">
        <f t="shared" si="39"/>
        <v>0</v>
      </c>
      <c r="J214">
        <f t="shared" si="40"/>
        <v>0</v>
      </c>
      <c r="K214">
        <f t="shared" si="41"/>
        <v>0</v>
      </c>
      <c r="L214">
        <f t="shared" si="33"/>
        <v>107.06856113213229</v>
      </c>
      <c r="O214">
        <f t="shared" si="42"/>
        <v>107.06856113213229</v>
      </c>
      <c r="P214" s="12">
        <f t="shared" si="43"/>
        <v>0</v>
      </c>
    </row>
    <row r="215" spans="1:16" x14ac:dyDescent="0.2">
      <c r="A215" s="7" t="str">
        <f>Prices_SPY_EEM!$A215</f>
        <v>10/31/2024</v>
      </c>
      <c r="B215">
        <f>Prices_SPY_EEM!$D215</f>
        <v>0.7091170997841445</v>
      </c>
      <c r="C215">
        <f>IFERROR(Prices_SPY_EEM!$G215,NA())</f>
        <v>-0.31950790987185912</v>
      </c>
      <c r="D215">
        <f t="shared" si="34"/>
        <v>0.1150922891893984</v>
      </c>
      <c r="E215">
        <f t="shared" si="35"/>
        <v>0</v>
      </c>
      <c r="F215">
        <f t="shared" si="36"/>
        <v>0</v>
      </c>
      <c r="G215">
        <f t="shared" si="37"/>
        <v>7.0685611321322881</v>
      </c>
      <c r="H215" t="e">
        <f t="shared" si="38"/>
        <v>#N/A</v>
      </c>
      <c r="I215">
        <f t="shared" si="39"/>
        <v>0</v>
      </c>
      <c r="J215">
        <f t="shared" si="40"/>
        <v>0</v>
      </c>
      <c r="K215">
        <f t="shared" si="41"/>
        <v>0</v>
      </c>
      <c r="L215">
        <f t="shared" si="33"/>
        <v>107.06856113213229</v>
      </c>
      <c r="O215">
        <f t="shared" si="42"/>
        <v>107.06856113213229</v>
      </c>
      <c r="P215" s="12">
        <f t="shared" si="43"/>
        <v>0</v>
      </c>
    </row>
    <row r="216" spans="1:16" x14ac:dyDescent="0.2">
      <c r="A216" s="7" t="str">
        <f>Prices_SPY_EEM!$A216</f>
        <v>10/30/2024</v>
      </c>
      <c r="B216">
        <f>Prices_SPY_EEM!$D216</f>
        <v>0.26436737974935909</v>
      </c>
      <c r="C216">
        <f>IFERROR(Prices_SPY_EEM!$G216,NA())</f>
        <v>-0.6988855811439888</v>
      </c>
      <c r="D216">
        <f t="shared" si="34"/>
        <v>-0.44474972003478541</v>
      </c>
      <c r="E216">
        <f t="shared" si="35"/>
        <v>0</v>
      </c>
      <c r="F216">
        <f t="shared" si="36"/>
        <v>0</v>
      </c>
      <c r="G216">
        <f t="shared" si="37"/>
        <v>7.0685611321322881</v>
      </c>
      <c r="H216" t="e">
        <f t="shared" si="38"/>
        <v>#N/A</v>
      </c>
      <c r="I216">
        <f t="shared" si="39"/>
        <v>0</v>
      </c>
      <c r="J216">
        <f t="shared" si="40"/>
        <v>0</v>
      </c>
      <c r="K216">
        <f t="shared" si="41"/>
        <v>0</v>
      </c>
      <c r="L216">
        <f t="shared" si="33"/>
        <v>107.06856113213229</v>
      </c>
      <c r="O216">
        <f t="shared" si="42"/>
        <v>107.06856113213229</v>
      </c>
      <c r="P216" s="12">
        <f t="shared" si="43"/>
        <v>0</v>
      </c>
    </row>
    <row r="217" spans="1:16" x14ac:dyDescent="0.2">
      <c r="A217" s="7" t="str">
        <f>Prices_SPY_EEM!$A217</f>
        <v>10/29/2024</v>
      </c>
      <c r="B217">
        <f>Prices_SPY_EEM!$D217</f>
        <v>0.59063303434379577</v>
      </c>
      <c r="C217">
        <f>IFERROR(Prices_SPY_EEM!$G217,NA())</f>
        <v>-0.44026555948334423</v>
      </c>
      <c r="D217">
        <f t="shared" si="34"/>
        <v>0.32626565459443668</v>
      </c>
      <c r="E217">
        <f t="shared" si="35"/>
        <v>0</v>
      </c>
      <c r="F217">
        <f t="shared" si="36"/>
        <v>0</v>
      </c>
      <c r="G217">
        <f t="shared" si="37"/>
        <v>7.0685611321322881</v>
      </c>
      <c r="H217" t="e">
        <f t="shared" si="38"/>
        <v>#N/A</v>
      </c>
      <c r="I217">
        <f t="shared" si="39"/>
        <v>0</v>
      </c>
      <c r="J217">
        <f t="shared" si="40"/>
        <v>0</v>
      </c>
      <c r="K217">
        <f t="shared" si="41"/>
        <v>0</v>
      </c>
      <c r="L217">
        <f t="shared" si="33"/>
        <v>107.06856113213229</v>
      </c>
      <c r="O217">
        <f t="shared" si="42"/>
        <v>107.06856113213229</v>
      </c>
      <c r="P217" s="12">
        <f t="shared" si="43"/>
        <v>0</v>
      </c>
    </row>
    <row r="218" spans="1:16" x14ac:dyDescent="0.2">
      <c r="A218" s="7" t="str">
        <f>Prices_SPY_EEM!$A218</f>
        <v>10/28/2024</v>
      </c>
      <c r="B218">
        <f>Prices_SPY_EEM!$D218</f>
        <v>0.79137751427630576</v>
      </c>
      <c r="C218">
        <f>IFERROR(Prices_SPY_EEM!$G218,NA())</f>
        <v>-0.28159116102911863</v>
      </c>
      <c r="D218">
        <f t="shared" si="34"/>
        <v>0.20074447993250999</v>
      </c>
      <c r="E218">
        <f t="shared" si="35"/>
        <v>0</v>
      </c>
      <c r="F218">
        <f t="shared" si="36"/>
        <v>0</v>
      </c>
      <c r="G218">
        <f t="shared" si="37"/>
        <v>7.0685611321322881</v>
      </c>
      <c r="H218" t="e">
        <f t="shared" si="38"/>
        <v>#N/A</v>
      </c>
      <c r="I218">
        <f t="shared" si="39"/>
        <v>0</v>
      </c>
      <c r="J218">
        <f t="shared" si="40"/>
        <v>0</v>
      </c>
      <c r="K218">
        <f t="shared" si="41"/>
        <v>0</v>
      </c>
      <c r="L218">
        <f t="shared" si="33"/>
        <v>107.06856113213229</v>
      </c>
      <c r="O218">
        <f t="shared" si="42"/>
        <v>107.06856113213229</v>
      </c>
      <c r="P218" s="12">
        <f t="shared" si="43"/>
        <v>0</v>
      </c>
    </row>
    <row r="219" spans="1:16" x14ac:dyDescent="0.2">
      <c r="A219" s="7" t="str">
        <f>Prices_SPY_EEM!$A219</f>
        <v>10/25/2024</v>
      </c>
      <c r="B219">
        <f>Prices_SPY_EEM!$D219</f>
        <v>0.70705051329674262</v>
      </c>
      <c r="C219">
        <f>IFERROR(Prices_SPY_EEM!$G219,NA())</f>
        <v>-0.35470915325689073</v>
      </c>
      <c r="D219">
        <f t="shared" si="34"/>
        <v>-8.4327000979563138E-2</v>
      </c>
      <c r="E219">
        <f t="shared" si="35"/>
        <v>0</v>
      </c>
      <c r="F219">
        <f t="shared" si="36"/>
        <v>0</v>
      </c>
      <c r="G219">
        <f t="shared" si="37"/>
        <v>7.0685611321322881</v>
      </c>
      <c r="H219" t="e">
        <f t="shared" si="38"/>
        <v>#N/A</v>
      </c>
      <c r="I219">
        <f t="shared" si="39"/>
        <v>0</v>
      </c>
      <c r="J219">
        <f t="shared" si="40"/>
        <v>0</v>
      </c>
      <c r="K219">
        <f t="shared" si="41"/>
        <v>0</v>
      </c>
      <c r="L219">
        <f t="shared" si="33"/>
        <v>107.06856113213229</v>
      </c>
      <c r="O219">
        <f t="shared" si="42"/>
        <v>107.06856113213229</v>
      </c>
      <c r="P219" s="12">
        <f t="shared" si="43"/>
        <v>0</v>
      </c>
    </row>
    <row r="220" spans="1:16" x14ac:dyDescent="0.2">
      <c r="A220" s="7" t="str">
        <f>Prices_SPY_EEM!$A220</f>
        <v>10/24/2024</v>
      </c>
      <c r="B220">
        <f>Prices_SPY_EEM!$D220</f>
        <v>0.73412615586428842</v>
      </c>
      <c r="C220">
        <f>IFERROR(Prices_SPY_EEM!$G220,NA())</f>
        <v>-0.33879526077629946</v>
      </c>
      <c r="D220">
        <f t="shared" si="34"/>
        <v>2.7075642567545799E-2</v>
      </c>
      <c r="E220">
        <f t="shared" si="35"/>
        <v>0</v>
      </c>
      <c r="F220">
        <f t="shared" si="36"/>
        <v>0</v>
      </c>
      <c r="G220">
        <f t="shared" si="37"/>
        <v>7.0685611321322881</v>
      </c>
      <c r="H220" t="e">
        <f t="shared" si="38"/>
        <v>#N/A</v>
      </c>
      <c r="I220">
        <f t="shared" si="39"/>
        <v>0</v>
      </c>
      <c r="J220">
        <f t="shared" si="40"/>
        <v>0</v>
      </c>
      <c r="K220">
        <f t="shared" si="41"/>
        <v>0</v>
      </c>
      <c r="L220">
        <f t="shared" si="33"/>
        <v>107.06856113213229</v>
      </c>
      <c r="O220">
        <f t="shared" si="42"/>
        <v>107.06856113213229</v>
      </c>
      <c r="P220" s="12">
        <f t="shared" si="43"/>
        <v>0</v>
      </c>
    </row>
    <row r="221" spans="1:16" x14ac:dyDescent="0.2">
      <c r="A221" s="7" t="str">
        <f>Prices_SPY_EEM!$A221</f>
        <v>10/23/2024</v>
      </c>
      <c r="B221">
        <f>Prices_SPY_EEM!$D221</f>
        <v>0.88490338981709726</v>
      </c>
      <c r="C221">
        <f>IFERROR(Prices_SPY_EEM!$G221,NA())</f>
        <v>-0.22485503717541411</v>
      </c>
      <c r="D221">
        <f t="shared" si="34"/>
        <v>0.15077723395280884</v>
      </c>
      <c r="E221">
        <f t="shared" si="35"/>
        <v>0</v>
      </c>
      <c r="F221">
        <f t="shared" si="36"/>
        <v>0</v>
      </c>
      <c r="G221">
        <f t="shared" si="37"/>
        <v>7.0685611321322881</v>
      </c>
      <c r="H221" t="e">
        <f t="shared" si="38"/>
        <v>#N/A</v>
      </c>
      <c r="I221">
        <f t="shared" si="39"/>
        <v>0</v>
      </c>
      <c r="J221">
        <f t="shared" si="40"/>
        <v>0</v>
      </c>
      <c r="K221">
        <f t="shared" si="41"/>
        <v>0</v>
      </c>
      <c r="L221">
        <f t="shared" si="33"/>
        <v>107.06856113213229</v>
      </c>
      <c r="O221">
        <f t="shared" si="42"/>
        <v>107.06856113213229</v>
      </c>
      <c r="P221" s="12">
        <f t="shared" si="43"/>
        <v>0</v>
      </c>
    </row>
    <row r="222" spans="1:16" x14ac:dyDescent="0.2">
      <c r="A222" s="7" t="str">
        <f>Prices_SPY_EEM!$A222</f>
        <v>10/22/2024</v>
      </c>
      <c r="B222">
        <f>Prices_SPY_EEM!$D222</f>
        <v>0.81046926424230747</v>
      </c>
      <c r="C222">
        <f>IFERROR(Prices_SPY_EEM!$G222,NA())</f>
        <v>-0.28668880952307885</v>
      </c>
      <c r="D222">
        <f t="shared" si="34"/>
        <v>-7.4434125574789789E-2</v>
      </c>
      <c r="E222">
        <f t="shared" si="35"/>
        <v>0</v>
      </c>
      <c r="F222">
        <f t="shared" si="36"/>
        <v>0</v>
      </c>
      <c r="G222">
        <f t="shared" si="37"/>
        <v>7.0685611321322881</v>
      </c>
      <c r="H222" t="e">
        <f t="shared" si="38"/>
        <v>#N/A</v>
      </c>
      <c r="I222">
        <f t="shared" si="39"/>
        <v>0</v>
      </c>
      <c r="J222">
        <f t="shared" si="40"/>
        <v>0</v>
      </c>
      <c r="K222">
        <f t="shared" si="41"/>
        <v>0</v>
      </c>
      <c r="L222">
        <f t="shared" si="33"/>
        <v>107.06856113213229</v>
      </c>
      <c r="O222">
        <f t="shared" si="42"/>
        <v>107.06856113213229</v>
      </c>
      <c r="P222" s="12">
        <f t="shared" si="43"/>
        <v>0</v>
      </c>
    </row>
    <row r="223" spans="1:16" x14ac:dyDescent="0.2">
      <c r="A223" s="7" t="str">
        <f>Prices_SPY_EEM!$A223</f>
        <v>10/21/2024</v>
      </c>
      <c r="B223">
        <f>Prices_SPY_EEM!$D223</f>
        <v>0.89043651022200976</v>
      </c>
      <c r="C223">
        <f>IFERROR(Prices_SPY_EEM!$G223,NA())</f>
        <v>-0.23015626765736608</v>
      </c>
      <c r="D223">
        <f t="shared" si="34"/>
        <v>7.9967245979702284E-2</v>
      </c>
      <c r="E223">
        <f t="shared" si="35"/>
        <v>0</v>
      </c>
      <c r="F223">
        <f t="shared" si="36"/>
        <v>0</v>
      </c>
      <c r="G223">
        <f t="shared" si="37"/>
        <v>7.0685611321322881</v>
      </c>
      <c r="H223" t="e">
        <f t="shared" si="38"/>
        <v>#N/A</v>
      </c>
      <c r="I223">
        <f t="shared" si="39"/>
        <v>0</v>
      </c>
      <c r="J223">
        <f t="shared" si="40"/>
        <v>0</v>
      </c>
      <c r="K223">
        <f t="shared" si="41"/>
        <v>0</v>
      </c>
      <c r="L223">
        <f t="shared" si="33"/>
        <v>107.06856113213229</v>
      </c>
      <c r="O223">
        <f t="shared" si="42"/>
        <v>107.06856113213229</v>
      </c>
      <c r="P223" s="12">
        <f t="shared" si="43"/>
        <v>0</v>
      </c>
    </row>
    <row r="224" spans="1:16" x14ac:dyDescent="0.2">
      <c r="A224" s="7" t="str">
        <f>Prices_SPY_EEM!$A224</f>
        <v>10/18/2024</v>
      </c>
      <c r="B224">
        <f>Prices_SPY_EEM!$D224</f>
        <v>1.1483995945462482</v>
      </c>
      <c r="C224">
        <f>IFERROR(Prices_SPY_EEM!$G224,NA())</f>
        <v>-3.8976588507795888E-2</v>
      </c>
      <c r="D224">
        <f t="shared" si="34"/>
        <v>0.25796308432423842</v>
      </c>
      <c r="E224">
        <f t="shared" si="35"/>
        <v>0</v>
      </c>
      <c r="F224">
        <f t="shared" si="36"/>
        <v>0</v>
      </c>
      <c r="G224">
        <f t="shared" si="37"/>
        <v>7.0685611321322881</v>
      </c>
      <c r="H224" t="e">
        <f t="shared" si="38"/>
        <v>#N/A</v>
      </c>
      <c r="I224">
        <f t="shared" si="39"/>
        <v>0</v>
      </c>
      <c r="J224">
        <f t="shared" si="40"/>
        <v>0</v>
      </c>
      <c r="K224">
        <f t="shared" si="41"/>
        <v>0</v>
      </c>
      <c r="L224">
        <f t="shared" si="33"/>
        <v>107.06856113213229</v>
      </c>
      <c r="O224">
        <f t="shared" si="42"/>
        <v>107.06856113213229</v>
      </c>
      <c r="P224" s="12">
        <f t="shared" si="43"/>
        <v>0</v>
      </c>
    </row>
    <row r="225" spans="1:16" x14ac:dyDescent="0.2">
      <c r="A225" s="7" t="str">
        <f>Prices_SPY_EEM!$A225</f>
        <v>10/17/2024</v>
      </c>
      <c r="B225">
        <f>Prices_SPY_EEM!$D225</f>
        <v>0.84315239778968731</v>
      </c>
      <c r="C225">
        <f>IFERROR(Prices_SPY_EEM!$G225,NA())</f>
        <v>-0.26646211358508487</v>
      </c>
      <c r="D225">
        <f t="shared" si="34"/>
        <v>-0.30524719675656087</v>
      </c>
      <c r="E225">
        <f t="shared" si="35"/>
        <v>0</v>
      </c>
      <c r="F225">
        <f t="shared" si="36"/>
        <v>0</v>
      </c>
      <c r="G225">
        <f t="shared" si="37"/>
        <v>7.0685611321322881</v>
      </c>
      <c r="H225" t="e">
        <f t="shared" si="38"/>
        <v>#N/A</v>
      </c>
      <c r="I225">
        <f t="shared" si="39"/>
        <v>0</v>
      </c>
      <c r="J225">
        <f t="shared" si="40"/>
        <v>0</v>
      </c>
      <c r="K225">
        <f t="shared" si="41"/>
        <v>0</v>
      </c>
      <c r="L225">
        <f t="shared" si="33"/>
        <v>107.06856113213229</v>
      </c>
      <c r="O225">
        <f t="shared" si="42"/>
        <v>107.06856113213229</v>
      </c>
      <c r="P225" s="12">
        <f t="shared" si="43"/>
        <v>0</v>
      </c>
    </row>
    <row r="226" spans="1:16" x14ac:dyDescent="0.2">
      <c r="A226" s="7" t="str">
        <f>Prices_SPY_EEM!$A226</f>
        <v>10/16/2024</v>
      </c>
      <c r="B226">
        <f>Prices_SPY_EEM!$D226</f>
        <v>0.91638348714780449</v>
      </c>
      <c r="C226">
        <f>IFERROR(Prices_SPY_EEM!$G226,NA())</f>
        <v>-0.21806453821594354</v>
      </c>
      <c r="D226">
        <f t="shared" si="34"/>
        <v>7.3231089358117174E-2</v>
      </c>
      <c r="E226">
        <f t="shared" si="35"/>
        <v>0</v>
      </c>
      <c r="F226">
        <f t="shared" si="36"/>
        <v>0</v>
      </c>
      <c r="G226">
        <f t="shared" si="37"/>
        <v>7.0685611321322881</v>
      </c>
      <c r="H226" t="e">
        <f t="shared" si="38"/>
        <v>#N/A</v>
      </c>
      <c r="I226">
        <f t="shared" si="39"/>
        <v>0</v>
      </c>
      <c r="J226">
        <f t="shared" si="40"/>
        <v>0</v>
      </c>
      <c r="K226">
        <f t="shared" si="41"/>
        <v>0</v>
      </c>
      <c r="L226">
        <f t="shared" si="33"/>
        <v>107.06856113213229</v>
      </c>
      <c r="O226">
        <f t="shared" si="42"/>
        <v>107.06856113213229</v>
      </c>
      <c r="P226" s="12">
        <f t="shared" si="43"/>
        <v>0</v>
      </c>
    </row>
    <row r="227" spans="1:16" x14ac:dyDescent="0.2">
      <c r="A227" s="7" t="str">
        <f>Prices_SPY_EEM!$A227</f>
        <v>10/15/2024</v>
      </c>
      <c r="B227">
        <f>Prices_SPY_EEM!$D227</f>
        <v>0.72923039079667262</v>
      </c>
      <c r="C227">
        <f>IFERROR(Prices_SPY_EEM!$G227,NA())</f>
        <v>-0.35639351587470131</v>
      </c>
      <c r="D227">
        <f t="shared" si="34"/>
        <v>-0.18715309635113186</v>
      </c>
      <c r="E227">
        <f t="shared" si="35"/>
        <v>0</v>
      </c>
      <c r="F227">
        <f t="shared" si="36"/>
        <v>0</v>
      </c>
      <c r="G227">
        <f t="shared" si="37"/>
        <v>7.0685611321322881</v>
      </c>
      <c r="H227" t="e">
        <f t="shared" si="38"/>
        <v>#N/A</v>
      </c>
      <c r="I227">
        <f t="shared" si="39"/>
        <v>0</v>
      </c>
      <c r="J227">
        <f t="shared" si="40"/>
        <v>0</v>
      </c>
      <c r="K227">
        <f t="shared" si="41"/>
        <v>0</v>
      </c>
      <c r="L227">
        <f t="shared" si="33"/>
        <v>107.06856113213229</v>
      </c>
      <c r="O227">
        <f t="shared" si="42"/>
        <v>107.06856113213229</v>
      </c>
      <c r="P227" s="12">
        <f t="shared" si="43"/>
        <v>0</v>
      </c>
    </row>
    <row r="228" spans="1:16" x14ac:dyDescent="0.2">
      <c r="A228" s="7" t="str">
        <f>Prices_SPY_EEM!$A228</f>
        <v>10/14/2024</v>
      </c>
      <c r="B228">
        <f>Prices_SPY_EEM!$D228</f>
        <v>1.4158474770800566</v>
      </c>
      <c r="C228">
        <f>IFERROR(Prices_SPY_EEM!$G228,NA())</f>
        <v>0.11929528886640535</v>
      </c>
      <c r="D228">
        <f t="shared" si="34"/>
        <v>0.68661708628338403</v>
      </c>
      <c r="E228">
        <f t="shared" si="35"/>
        <v>0</v>
      </c>
      <c r="F228">
        <f t="shared" si="36"/>
        <v>0</v>
      </c>
      <c r="G228">
        <f t="shared" si="37"/>
        <v>7.0685611321322881</v>
      </c>
      <c r="H228" t="e">
        <f t="shared" si="38"/>
        <v>#N/A</v>
      </c>
      <c r="I228">
        <f t="shared" si="39"/>
        <v>0</v>
      </c>
      <c r="J228">
        <f t="shared" si="40"/>
        <v>0</v>
      </c>
      <c r="K228">
        <f t="shared" si="41"/>
        <v>0</v>
      </c>
      <c r="L228">
        <f t="shared" si="33"/>
        <v>107.06856113213229</v>
      </c>
      <c r="O228">
        <f t="shared" si="42"/>
        <v>107.06856113213229</v>
      </c>
      <c r="P228" s="12">
        <f t="shared" si="43"/>
        <v>0</v>
      </c>
    </row>
    <row r="229" spans="1:16" x14ac:dyDescent="0.2">
      <c r="A229" s="7">
        <f>Prices_SPY_EEM!$A229</f>
        <v>45606</v>
      </c>
      <c r="B229">
        <f>Prices_SPY_EEM!$D229</f>
        <v>1.9121547482291206</v>
      </c>
      <c r="C229">
        <f>IFERROR(Prices_SPY_EEM!$G229,NA())</f>
        <v>0.4638653234447716</v>
      </c>
      <c r="D229">
        <f t="shared" si="34"/>
        <v>0.49630727114906392</v>
      </c>
      <c r="E229">
        <f t="shared" si="35"/>
        <v>0</v>
      </c>
      <c r="F229">
        <f t="shared" si="36"/>
        <v>0</v>
      </c>
      <c r="G229">
        <f t="shared" si="37"/>
        <v>7.0685611321322881</v>
      </c>
      <c r="H229" t="e">
        <f t="shared" si="38"/>
        <v>#N/A</v>
      </c>
      <c r="I229">
        <f t="shared" si="39"/>
        <v>0</v>
      </c>
      <c r="J229">
        <f t="shared" si="40"/>
        <v>0</v>
      </c>
      <c r="K229">
        <f t="shared" si="41"/>
        <v>0</v>
      </c>
      <c r="L229">
        <f t="shared" si="33"/>
        <v>107.06856113213229</v>
      </c>
      <c r="O229">
        <f t="shared" si="42"/>
        <v>107.06856113213229</v>
      </c>
      <c r="P229" s="12">
        <f t="shared" si="43"/>
        <v>0</v>
      </c>
    </row>
    <row r="230" spans="1:16" x14ac:dyDescent="0.2">
      <c r="A230" s="7">
        <f>Prices_SPY_EEM!$A230</f>
        <v>45575</v>
      </c>
      <c r="B230">
        <f>Prices_SPY_EEM!$D230</f>
        <v>1.8050999139388892</v>
      </c>
      <c r="C230">
        <f>IFERROR(Prices_SPY_EEM!$G230,NA())</f>
        <v>0.40318032815077104</v>
      </c>
      <c r="D230">
        <f t="shared" si="34"/>
        <v>-0.10705483429023133</v>
      </c>
      <c r="E230">
        <f t="shared" si="35"/>
        <v>0</v>
      </c>
      <c r="F230">
        <f t="shared" si="36"/>
        <v>0</v>
      </c>
      <c r="G230">
        <f t="shared" si="37"/>
        <v>7.0685611321322881</v>
      </c>
      <c r="H230" t="e">
        <f t="shared" si="38"/>
        <v>#N/A</v>
      </c>
      <c r="I230">
        <f t="shared" si="39"/>
        <v>0</v>
      </c>
      <c r="J230">
        <f t="shared" si="40"/>
        <v>0</v>
      </c>
      <c r="K230">
        <f t="shared" si="41"/>
        <v>0</v>
      </c>
      <c r="L230">
        <f t="shared" si="33"/>
        <v>107.06856113213229</v>
      </c>
      <c r="O230">
        <f t="shared" si="42"/>
        <v>107.06856113213229</v>
      </c>
      <c r="P230" s="12">
        <f t="shared" si="43"/>
        <v>0</v>
      </c>
    </row>
    <row r="231" spans="1:16" x14ac:dyDescent="0.2">
      <c r="A231" s="7">
        <f>Prices_SPY_EEM!$A231</f>
        <v>45545</v>
      </c>
      <c r="B231">
        <f>Prices_SPY_EEM!$D231</f>
        <v>1.6498319089050142</v>
      </c>
      <c r="C231">
        <f>IFERROR(Prices_SPY_EEM!$G231,NA())</f>
        <v>0.31022403930140435</v>
      </c>
      <c r="D231">
        <f t="shared" si="34"/>
        <v>-0.15526800503387506</v>
      </c>
      <c r="E231">
        <f t="shared" si="35"/>
        <v>0</v>
      </c>
      <c r="F231">
        <f t="shared" si="36"/>
        <v>0</v>
      </c>
      <c r="G231">
        <f t="shared" si="37"/>
        <v>7.0685611321322881</v>
      </c>
      <c r="H231" t="e">
        <f t="shared" si="38"/>
        <v>#N/A</v>
      </c>
      <c r="I231">
        <f t="shared" si="39"/>
        <v>0</v>
      </c>
      <c r="J231">
        <f t="shared" si="40"/>
        <v>0</v>
      </c>
      <c r="K231">
        <f t="shared" si="41"/>
        <v>0</v>
      </c>
      <c r="L231">
        <f t="shared" si="33"/>
        <v>107.06856113213229</v>
      </c>
      <c r="O231">
        <f t="shared" si="42"/>
        <v>107.06856113213229</v>
      </c>
      <c r="P231" s="12">
        <f t="shared" si="43"/>
        <v>0</v>
      </c>
    </row>
    <row r="232" spans="1:16" x14ac:dyDescent="0.2">
      <c r="A232" s="7">
        <f>Prices_SPY_EEM!$A232</f>
        <v>45514</v>
      </c>
      <c r="B232">
        <f>Prices_SPY_EEM!$D232</f>
        <v>2.1563804039391528</v>
      </c>
      <c r="C232">
        <f>IFERROR(Prices_SPY_EEM!$G232,NA())</f>
        <v>0.64725962451137264</v>
      </c>
      <c r="D232">
        <f t="shared" si="34"/>
        <v>0.50654849503413857</v>
      </c>
      <c r="E232">
        <f t="shared" si="35"/>
        <v>0</v>
      </c>
      <c r="F232">
        <f t="shared" si="36"/>
        <v>0</v>
      </c>
      <c r="G232">
        <f t="shared" si="37"/>
        <v>7.0685611321322881</v>
      </c>
      <c r="H232" t="e">
        <f t="shared" si="38"/>
        <v>#N/A</v>
      </c>
      <c r="I232">
        <f t="shared" si="39"/>
        <v>0</v>
      </c>
      <c r="J232">
        <f t="shared" si="40"/>
        <v>0</v>
      </c>
      <c r="K232">
        <f t="shared" si="41"/>
        <v>0</v>
      </c>
      <c r="L232">
        <f t="shared" si="33"/>
        <v>107.06856113213229</v>
      </c>
      <c r="O232">
        <f t="shared" si="42"/>
        <v>107.06856113213229</v>
      </c>
      <c r="P232" s="12">
        <f t="shared" si="43"/>
        <v>0</v>
      </c>
    </row>
    <row r="233" spans="1:16" x14ac:dyDescent="0.2">
      <c r="A233" s="7">
        <f>Prices_SPY_EEM!$A233</f>
        <v>45483</v>
      </c>
      <c r="B233">
        <f>Prices_SPY_EEM!$D233</f>
        <v>3.673399401000438</v>
      </c>
      <c r="C233">
        <f>IFERROR(Prices_SPY_EEM!$G233,NA())</f>
        <v>1.6418838251263497</v>
      </c>
      <c r="D233">
        <f t="shared" si="34"/>
        <v>1.5170189970612853</v>
      </c>
      <c r="E233">
        <f t="shared" si="35"/>
        <v>0</v>
      </c>
      <c r="F233">
        <f t="shared" si="36"/>
        <v>0</v>
      </c>
      <c r="G233">
        <f t="shared" si="37"/>
        <v>7.0685611321322881</v>
      </c>
      <c r="H233" t="e">
        <f t="shared" si="38"/>
        <v>#N/A</v>
      </c>
      <c r="I233">
        <f t="shared" si="39"/>
        <v>0</v>
      </c>
      <c r="J233">
        <f t="shared" si="40"/>
        <v>0</v>
      </c>
      <c r="K233">
        <f t="shared" si="41"/>
        <v>0</v>
      </c>
      <c r="L233">
        <f t="shared" si="33"/>
        <v>107.06856113213229</v>
      </c>
      <c r="O233">
        <f t="shared" si="42"/>
        <v>107.06856113213229</v>
      </c>
      <c r="P233" s="12">
        <f t="shared" si="43"/>
        <v>0</v>
      </c>
    </row>
    <row r="234" spans="1:16" x14ac:dyDescent="0.2">
      <c r="A234" s="7">
        <f>Prices_SPY_EEM!$A234</f>
        <v>45392</v>
      </c>
      <c r="B234">
        <f>Prices_SPY_EEM!$D234</f>
        <v>2.9486585434999739</v>
      </c>
      <c r="C234">
        <f>IFERROR(Prices_SPY_EEM!$G234,NA())</f>
        <v>1.333824896392162</v>
      </c>
      <c r="D234">
        <f t="shared" si="34"/>
        <v>-0.72474085750046413</v>
      </c>
      <c r="E234">
        <f t="shared" si="35"/>
        <v>0</v>
      </c>
      <c r="F234">
        <f t="shared" si="36"/>
        <v>0</v>
      </c>
      <c r="G234">
        <f t="shared" si="37"/>
        <v>7.0685611321322881</v>
      </c>
      <c r="H234" t="e">
        <f t="shared" si="38"/>
        <v>#N/A</v>
      </c>
      <c r="I234">
        <f t="shared" si="39"/>
        <v>0</v>
      </c>
      <c r="J234">
        <f t="shared" si="40"/>
        <v>0</v>
      </c>
      <c r="K234">
        <f t="shared" si="41"/>
        <v>0</v>
      </c>
      <c r="L234">
        <f t="shared" si="33"/>
        <v>107.06856113213229</v>
      </c>
      <c r="O234">
        <f t="shared" si="42"/>
        <v>107.06856113213229</v>
      </c>
      <c r="P234" s="12">
        <f t="shared" si="43"/>
        <v>0</v>
      </c>
    </row>
    <row r="235" spans="1:16" x14ac:dyDescent="0.2">
      <c r="A235" s="7">
        <f>Prices_SPY_EEM!$A235</f>
        <v>45361</v>
      </c>
      <c r="B235">
        <f>Prices_SPY_EEM!$D235</f>
        <v>2.8521069652571853</v>
      </c>
      <c r="C235">
        <f>IFERROR(Prices_SPY_EEM!$G235,NA())</f>
        <v>1.3787083165923553</v>
      </c>
      <c r="D235">
        <f t="shared" si="34"/>
        <v>-9.6551578242788594E-2</v>
      </c>
      <c r="E235">
        <f t="shared" si="35"/>
        <v>0</v>
      </c>
      <c r="F235">
        <f t="shared" si="36"/>
        <v>0</v>
      </c>
      <c r="G235">
        <f t="shared" si="37"/>
        <v>7.0685611321322881</v>
      </c>
      <c r="H235" t="e">
        <f t="shared" si="38"/>
        <v>#N/A</v>
      </c>
      <c r="I235">
        <f t="shared" si="39"/>
        <v>0</v>
      </c>
      <c r="J235">
        <f t="shared" si="40"/>
        <v>0</v>
      </c>
      <c r="K235">
        <f t="shared" si="41"/>
        <v>0</v>
      </c>
      <c r="L235">
        <f t="shared" si="33"/>
        <v>107.06856113213229</v>
      </c>
      <c r="O235">
        <f t="shared" si="42"/>
        <v>107.06856113213229</v>
      </c>
      <c r="P235" s="12">
        <f t="shared" si="43"/>
        <v>0</v>
      </c>
    </row>
    <row r="236" spans="1:16" x14ac:dyDescent="0.2">
      <c r="A236" s="7">
        <f>Prices_SPY_EEM!$A236</f>
        <v>45332</v>
      </c>
      <c r="B236">
        <f>Prices_SPY_EEM!$D236</f>
        <v>3.3449003066084515</v>
      </c>
      <c r="C236">
        <f>IFERROR(Prices_SPY_EEM!$G236,NA())</f>
        <v>1.8618807622823441</v>
      </c>
      <c r="D236">
        <f t="shared" si="34"/>
        <v>0.49279334135126618</v>
      </c>
      <c r="E236">
        <f t="shared" si="35"/>
        <v>0</v>
      </c>
      <c r="F236">
        <f t="shared" si="36"/>
        <v>0</v>
      </c>
      <c r="G236">
        <f t="shared" si="37"/>
        <v>7.0685611321322881</v>
      </c>
      <c r="H236" t="e">
        <f t="shared" si="38"/>
        <v>#N/A</v>
      </c>
      <c r="I236">
        <f t="shared" si="39"/>
        <v>0</v>
      </c>
      <c r="J236">
        <f t="shared" si="40"/>
        <v>0</v>
      </c>
      <c r="K236">
        <f t="shared" si="41"/>
        <v>0</v>
      </c>
      <c r="L236">
        <f t="shared" si="33"/>
        <v>107.06856113213229</v>
      </c>
      <c r="O236">
        <f t="shared" si="42"/>
        <v>107.06856113213229</v>
      </c>
      <c r="P236" s="12">
        <f t="shared" si="43"/>
        <v>0</v>
      </c>
    </row>
    <row r="237" spans="1:16" x14ac:dyDescent="0.2">
      <c r="A237" s="7">
        <f>Prices_SPY_EEM!$A237</f>
        <v>45301</v>
      </c>
      <c r="B237">
        <f>Prices_SPY_EEM!$D237</f>
        <v>2.4504095355273847</v>
      </c>
      <c r="C237">
        <f>IFERROR(Prices_SPY_EEM!$G237,NA())</f>
        <v>1.4748977214186516</v>
      </c>
      <c r="D237">
        <f t="shared" si="34"/>
        <v>-0.89449077108106678</v>
      </c>
      <c r="E237">
        <f t="shared" si="35"/>
        <v>0</v>
      </c>
      <c r="F237">
        <f t="shared" si="36"/>
        <v>0</v>
      </c>
      <c r="G237">
        <f t="shared" si="37"/>
        <v>7.0685611321322881</v>
      </c>
      <c r="H237" t="e">
        <f t="shared" si="38"/>
        <v>#N/A</v>
      </c>
      <c r="I237">
        <f t="shared" si="39"/>
        <v>0</v>
      </c>
      <c r="J237">
        <f t="shared" si="40"/>
        <v>0</v>
      </c>
      <c r="K237">
        <f t="shared" si="41"/>
        <v>0</v>
      </c>
      <c r="L237">
        <f t="shared" si="33"/>
        <v>107.06856113213229</v>
      </c>
      <c r="O237">
        <f t="shared" si="42"/>
        <v>107.06856113213229</v>
      </c>
      <c r="P237" s="12">
        <f t="shared" si="43"/>
        <v>0</v>
      </c>
    </row>
    <row r="238" spans="1:16" x14ac:dyDescent="0.2">
      <c r="A238" s="7" t="str">
        <f>Prices_SPY_EEM!$A238</f>
        <v>09/30/2024</v>
      </c>
      <c r="B238">
        <f>Prices_SPY_EEM!$D238</f>
        <v>1.7882535495134206</v>
      </c>
      <c r="C238">
        <f>IFERROR(Prices_SPY_EEM!$G238,NA())</f>
        <v>1.102213724653579</v>
      </c>
      <c r="D238">
        <f t="shared" si="34"/>
        <v>-0.66215598601396408</v>
      </c>
      <c r="E238">
        <f t="shared" si="35"/>
        <v>0</v>
      </c>
      <c r="F238">
        <f t="shared" si="36"/>
        <v>0</v>
      </c>
      <c r="G238">
        <f t="shared" si="37"/>
        <v>7.0685611321322881</v>
      </c>
      <c r="H238" t="e">
        <f t="shared" si="38"/>
        <v>#N/A</v>
      </c>
      <c r="I238">
        <f t="shared" si="39"/>
        <v>0</v>
      </c>
      <c r="J238">
        <f t="shared" si="40"/>
        <v>0</v>
      </c>
      <c r="K238">
        <f t="shared" si="41"/>
        <v>0</v>
      </c>
      <c r="L238">
        <f t="shared" si="33"/>
        <v>107.06856113213229</v>
      </c>
      <c r="O238">
        <f t="shared" si="42"/>
        <v>107.06856113213229</v>
      </c>
      <c r="P238" s="12">
        <f t="shared" si="43"/>
        <v>0</v>
      </c>
    </row>
    <row r="239" spans="1:16" x14ac:dyDescent="0.2">
      <c r="A239" s="7" t="str">
        <f>Prices_SPY_EEM!$A239</f>
        <v>09/27/2024</v>
      </c>
      <c r="B239">
        <f>Prices_SPY_EEM!$D239</f>
        <v>2.6862374421149724</v>
      </c>
      <c r="C239">
        <f>IFERROR(Prices_SPY_EEM!$G239,NA())</f>
        <v>1.9508039203076335</v>
      </c>
      <c r="D239">
        <f t="shared" si="34"/>
        <v>0.89798389260155176</v>
      </c>
      <c r="E239">
        <f t="shared" si="35"/>
        <v>0</v>
      </c>
      <c r="F239">
        <f t="shared" si="36"/>
        <v>0</v>
      </c>
      <c r="G239">
        <f t="shared" si="37"/>
        <v>7.0685611321322881</v>
      </c>
      <c r="H239" t="e">
        <f t="shared" si="38"/>
        <v>#N/A</v>
      </c>
      <c r="I239">
        <f t="shared" si="39"/>
        <v>0</v>
      </c>
      <c r="J239">
        <f t="shared" si="40"/>
        <v>0</v>
      </c>
      <c r="K239">
        <f t="shared" si="41"/>
        <v>0</v>
      </c>
      <c r="L239">
        <f t="shared" si="33"/>
        <v>107.06856113213229</v>
      </c>
      <c r="O239">
        <f t="shared" si="42"/>
        <v>107.06856113213229</v>
      </c>
      <c r="P239" s="12">
        <f t="shared" si="43"/>
        <v>0</v>
      </c>
    </row>
    <row r="240" spans="1:16" x14ac:dyDescent="0.2">
      <c r="A240" s="7" t="str">
        <f>Prices_SPY_EEM!$A240</f>
        <v>09/26/2024</v>
      </c>
      <c r="B240">
        <f>Prices_SPY_EEM!$D240</f>
        <v>2.7226013587703122</v>
      </c>
      <c r="C240">
        <f>IFERROR(Prices_SPY_EEM!$G240,NA())</f>
        <v>2.4747800418991184</v>
      </c>
      <c r="D240">
        <f t="shared" si="34"/>
        <v>3.6363916655339779E-2</v>
      </c>
      <c r="E240">
        <f t="shared" si="35"/>
        <v>-1</v>
      </c>
      <c r="F240">
        <f t="shared" si="36"/>
        <v>0</v>
      </c>
      <c r="G240">
        <f t="shared" si="37"/>
        <v>7.0685611321322881</v>
      </c>
      <c r="H240">
        <f t="shared" si="38"/>
        <v>2.4747800418991184</v>
      </c>
      <c r="I240">
        <f t="shared" si="39"/>
        <v>1</v>
      </c>
      <c r="J240">
        <f t="shared" si="40"/>
        <v>0</v>
      </c>
      <c r="K240">
        <f t="shared" si="41"/>
        <v>1</v>
      </c>
      <c r="L240">
        <f t="shared" si="33"/>
        <v>107.06856113213229</v>
      </c>
      <c r="O240">
        <f t="shared" si="42"/>
        <v>107.06856113213229</v>
      </c>
      <c r="P240" s="12">
        <f t="shared" si="43"/>
        <v>0</v>
      </c>
    </row>
    <row r="241" spans="1:16" x14ac:dyDescent="0.2">
      <c r="A241" s="7" t="str">
        <f>Prices_SPY_EEM!$A241</f>
        <v>09/25/2024</v>
      </c>
      <c r="B241">
        <f>Prices_SPY_EEM!$D241</f>
        <v>1.2186465977569938</v>
      </c>
      <c r="C241">
        <f>IFERROR(Prices_SPY_EEM!$G241,NA())</f>
        <v>1.7341328491047769</v>
      </c>
      <c r="D241">
        <f t="shared" si="34"/>
        <v>-1.5039547610133184</v>
      </c>
      <c r="E241">
        <f t="shared" si="35"/>
        <v>-1</v>
      </c>
      <c r="F241">
        <f t="shared" si="36"/>
        <v>1.5039547610133184</v>
      </c>
      <c r="G241">
        <f t="shared" si="37"/>
        <v>8.5725158931456065</v>
      </c>
      <c r="H241">
        <f t="shared" si="38"/>
        <v>2.4747800418991184</v>
      </c>
      <c r="I241">
        <f t="shared" si="39"/>
        <v>0</v>
      </c>
      <c r="J241">
        <f t="shared" si="40"/>
        <v>0</v>
      </c>
      <c r="K241">
        <f t="shared" si="41"/>
        <v>1</v>
      </c>
      <c r="L241">
        <f t="shared" si="33"/>
        <v>108.57251589314561</v>
      </c>
      <c r="O241">
        <f t="shared" si="42"/>
        <v>108.57251589314561</v>
      </c>
      <c r="P241" s="12">
        <f t="shared" si="43"/>
        <v>0</v>
      </c>
    </row>
    <row r="242" spans="1:16" x14ac:dyDescent="0.2">
      <c r="A242" s="7" t="str">
        <f>Prices_SPY_EEM!$A242</f>
        <v>09/24/2024</v>
      </c>
      <c r="B242">
        <f>Prices_SPY_EEM!$D242</f>
        <v>1.617223145932563</v>
      </c>
      <c r="C242">
        <f>IFERROR(Prices_SPY_EEM!$G242,NA())</f>
        <v>2.7880504368811718</v>
      </c>
      <c r="D242">
        <f t="shared" si="34"/>
        <v>0.3985765481755692</v>
      </c>
      <c r="E242">
        <f t="shared" si="35"/>
        <v>-1</v>
      </c>
      <c r="F242">
        <f t="shared" si="36"/>
        <v>-0.3985765481755692</v>
      </c>
      <c r="G242">
        <f t="shared" si="37"/>
        <v>8.1739393449700373</v>
      </c>
      <c r="H242">
        <f t="shared" si="38"/>
        <v>2.4747800418991184</v>
      </c>
      <c r="I242">
        <f t="shared" si="39"/>
        <v>0</v>
      </c>
      <c r="J242">
        <f t="shared" si="40"/>
        <v>0</v>
      </c>
      <c r="K242">
        <f t="shared" si="41"/>
        <v>1</v>
      </c>
      <c r="L242">
        <f t="shared" si="33"/>
        <v>108.17393934497004</v>
      </c>
      <c r="O242">
        <f t="shared" si="42"/>
        <v>108.57251589314561</v>
      </c>
      <c r="P242" s="12">
        <f t="shared" si="43"/>
        <v>-3.6710630208462991E-3</v>
      </c>
    </row>
    <row r="243" spans="1:16" x14ac:dyDescent="0.2">
      <c r="A243" s="7" t="str">
        <f>Prices_SPY_EEM!$A243</f>
        <v>09/23/2024</v>
      </c>
      <c r="B243">
        <f>Prices_SPY_EEM!$D243</f>
        <v>0.22255665900703292</v>
      </c>
      <c r="C243">
        <f>IFERROR(Prices_SPY_EEM!$G243,NA())</f>
        <v>2.1064683828285746</v>
      </c>
      <c r="D243">
        <f t="shared" si="34"/>
        <v>-1.3946664869255301</v>
      </c>
      <c r="E243">
        <f t="shared" si="35"/>
        <v>-1</v>
      </c>
      <c r="F243">
        <f t="shared" si="36"/>
        <v>1.3946664869255301</v>
      </c>
      <c r="G243">
        <f t="shared" si="37"/>
        <v>9.5686058318955673</v>
      </c>
      <c r="H243">
        <f t="shared" si="38"/>
        <v>2.4747800418991184</v>
      </c>
      <c r="I243">
        <f t="shared" si="39"/>
        <v>0</v>
      </c>
      <c r="J243">
        <f t="shared" si="40"/>
        <v>0</v>
      </c>
      <c r="K243">
        <f t="shared" si="41"/>
        <v>1</v>
      </c>
      <c r="L243">
        <f t="shared" si="33"/>
        <v>109.56860583189557</v>
      </c>
      <c r="O243">
        <f t="shared" si="42"/>
        <v>109.56860583189557</v>
      </c>
      <c r="P243" s="12">
        <f t="shared" si="43"/>
        <v>0</v>
      </c>
    </row>
    <row r="244" spans="1:16" x14ac:dyDescent="0.2">
      <c r="A244" s="7" t="str">
        <f>Prices_SPY_EEM!$A244</f>
        <v>09/20/2024</v>
      </c>
      <c r="B244">
        <f>Prices_SPY_EEM!$D244</f>
        <v>-2.5680403222580139E-2</v>
      </c>
      <c r="C244">
        <f>IFERROR(Prices_SPY_EEM!$G244,NA())</f>
        <v>1.9000887768831087</v>
      </c>
      <c r="D244">
        <f t="shared" si="34"/>
        <v>-0.24823706222961306</v>
      </c>
      <c r="E244">
        <f t="shared" si="35"/>
        <v>-1</v>
      </c>
      <c r="F244">
        <f t="shared" si="36"/>
        <v>0.24823706222961306</v>
      </c>
      <c r="G244">
        <f t="shared" si="37"/>
        <v>9.8168428941251804</v>
      </c>
      <c r="H244">
        <f t="shared" si="38"/>
        <v>2.4747800418991184</v>
      </c>
      <c r="I244">
        <f t="shared" si="39"/>
        <v>0</v>
      </c>
      <c r="J244">
        <f t="shared" si="40"/>
        <v>0</v>
      </c>
      <c r="K244">
        <f t="shared" si="41"/>
        <v>1</v>
      </c>
      <c r="L244">
        <f t="shared" si="33"/>
        <v>109.81684289412519</v>
      </c>
      <c r="O244">
        <f t="shared" si="42"/>
        <v>109.81684289412519</v>
      </c>
      <c r="P244" s="12">
        <f t="shared" si="43"/>
        <v>0</v>
      </c>
    </row>
    <row r="245" spans="1:16" x14ac:dyDescent="0.2">
      <c r="A245" s="7" t="str">
        <f>Prices_SPY_EEM!$A245</f>
        <v>09/19/2024</v>
      </c>
      <c r="B245">
        <f>Prices_SPY_EEM!$D245</f>
        <v>-0.11209788217551875</v>
      </c>
      <c r="C245">
        <f>IFERROR(Prices_SPY_EEM!$G245,NA())</f>
        <v>2.2086836237851664</v>
      </c>
      <c r="D245">
        <f t="shared" si="34"/>
        <v>-8.6417478952938609E-2</v>
      </c>
      <c r="E245">
        <f t="shared" si="35"/>
        <v>-1</v>
      </c>
      <c r="F245">
        <f t="shared" si="36"/>
        <v>8.6417478952938609E-2</v>
      </c>
      <c r="G245">
        <f t="shared" si="37"/>
        <v>9.903260373078119</v>
      </c>
      <c r="H245">
        <f t="shared" si="38"/>
        <v>2.4747800418991184</v>
      </c>
      <c r="I245">
        <f t="shared" si="39"/>
        <v>0</v>
      </c>
      <c r="J245">
        <f t="shared" si="40"/>
        <v>0</v>
      </c>
      <c r="K245">
        <f t="shared" si="41"/>
        <v>1</v>
      </c>
      <c r="L245">
        <f t="shared" si="33"/>
        <v>109.90326037307813</v>
      </c>
      <c r="O245">
        <f t="shared" si="42"/>
        <v>109.90326037307813</v>
      </c>
      <c r="P245" s="12">
        <f t="shared" si="43"/>
        <v>0</v>
      </c>
    </row>
    <row r="246" spans="1:16" x14ac:dyDescent="0.2">
      <c r="A246" s="7" t="str">
        <f>Prices_SPY_EEM!$A246</f>
        <v>09/18/2024</v>
      </c>
      <c r="B246">
        <f>Prices_SPY_EEM!$D246</f>
        <v>-0.40302116116116338</v>
      </c>
      <c r="C246">
        <f>IFERROR(Prices_SPY_EEM!$G246,NA())</f>
        <v>0.75073350625461244</v>
      </c>
      <c r="D246">
        <f t="shared" si="34"/>
        <v>-0.29092327898564463</v>
      </c>
      <c r="E246">
        <f t="shared" si="35"/>
        <v>-1</v>
      </c>
      <c r="F246">
        <f t="shared" si="36"/>
        <v>0.29092327898564463</v>
      </c>
      <c r="G246">
        <f t="shared" si="37"/>
        <v>10.194183652063764</v>
      </c>
      <c r="H246">
        <f t="shared" si="38"/>
        <v>2.4747800418991184</v>
      </c>
      <c r="I246">
        <f t="shared" si="39"/>
        <v>0</v>
      </c>
      <c r="J246">
        <f t="shared" si="40"/>
        <v>0</v>
      </c>
      <c r="K246">
        <f t="shared" si="41"/>
        <v>1</v>
      </c>
      <c r="L246">
        <f t="shared" si="33"/>
        <v>110.19418365206377</v>
      </c>
      <c r="O246">
        <f t="shared" si="42"/>
        <v>110.19418365206377</v>
      </c>
      <c r="P246" s="12">
        <f t="shared" si="43"/>
        <v>0</v>
      </c>
    </row>
    <row r="247" spans="1:16" x14ac:dyDescent="0.2">
      <c r="A247" s="7" t="str">
        <f>Prices_SPY_EEM!$A247</f>
        <v>09/17/2024</v>
      </c>
      <c r="B247">
        <f>Prices_SPY_EEM!$D247</f>
        <v>-0.36093954572211828</v>
      </c>
      <c r="C247">
        <f>IFERROR(Prices_SPY_EEM!$G247,NA())</f>
        <v>1.4671161641105501</v>
      </c>
      <c r="D247">
        <f t="shared" si="34"/>
        <v>4.2081615439045095E-2</v>
      </c>
      <c r="E247">
        <f t="shared" si="35"/>
        <v>-1</v>
      </c>
      <c r="F247">
        <f t="shared" si="36"/>
        <v>-4.2081615439045095E-2</v>
      </c>
      <c r="G247">
        <f t="shared" si="37"/>
        <v>10.152102036624719</v>
      </c>
      <c r="H247">
        <f t="shared" si="38"/>
        <v>2.4747800418991184</v>
      </c>
      <c r="I247">
        <f t="shared" si="39"/>
        <v>0</v>
      </c>
      <c r="J247">
        <f t="shared" si="40"/>
        <v>0</v>
      </c>
      <c r="K247">
        <f t="shared" si="41"/>
        <v>1</v>
      </c>
      <c r="L247">
        <f t="shared" si="33"/>
        <v>110.15210203662471</v>
      </c>
      <c r="O247">
        <f t="shared" si="42"/>
        <v>110.19418365206377</v>
      </c>
      <c r="P247" s="12">
        <f t="shared" si="43"/>
        <v>-3.8188599474475726E-4</v>
      </c>
    </row>
    <row r="248" spans="1:16" x14ac:dyDescent="0.2">
      <c r="A248" s="7" t="str">
        <f>Prices_SPY_EEM!$A248</f>
        <v>09/16/2024</v>
      </c>
      <c r="B248">
        <f>Prices_SPY_EEM!$D248</f>
        <v>-0.39607653467480475</v>
      </c>
      <c r="C248">
        <f>IFERROR(Prices_SPY_EEM!$G248,NA())</f>
        <v>1.5990577095938947</v>
      </c>
      <c r="D248">
        <f t="shared" si="34"/>
        <v>-3.5136988952686465E-2</v>
      </c>
      <c r="E248">
        <f t="shared" si="35"/>
        <v>-1</v>
      </c>
      <c r="F248">
        <f t="shared" si="36"/>
        <v>3.5136988952686465E-2</v>
      </c>
      <c r="G248">
        <f t="shared" si="37"/>
        <v>10.187239025577405</v>
      </c>
      <c r="H248">
        <f t="shared" si="38"/>
        <v>2.4747800418991184</v>
      </c>
      <c r="I248">
        <f t="shared" si="39"/>
        <v>0</v>
      </c>
      <c r="J248">
        <f t="shared" si="40"/>
        <v>0</v>
      </c>
      <c r="K248">
        <f t="shared" si="41"/>
        <v>1</v>
      </c>
      <c r="L248">
        <f t="shared" si="33"/>
        <v>110.18723902557741</v>
      </c>
      <c r="O248">
        <f t="shared" si="42"/>
        <v>110.19418365206377</v>
      </c>
      <c r="P248" s="12">
        <f t="shared" si="43"/>
        <v>-6.302171544991797E-5</v>
      </c>
    </row>
    <row r="249" spans="1:16" x14ac:dyDescent="0.2">
      <c r="A249" s="7" t="str">
        <f>Prices_SPY_EEM!$A249</f>
        <v>09/13/2024</v>
      </c>
      <c r="B249">
        <f>Prices_SPY_EEM!$D249</f>
        <v>-0.48244045133013458</v>
      </c>
      <c r="C249">
        <f>IFERROR(Prices_SPY_EEM!$G249,NA())</f>
        <v>0.70029358652290075</v>
      </c>
      <c r="D249">
        <f t="shared" si="34"/>
        <v>-8.6363916655329831E-2</v>
      </c>
      <c r="E249">
        <f t="shared" si="35"/>
        <v>-1</v>
      </c>
      <c r="F249">
        <f t="shared" si="36"/>
        <v>8.6363916655329831E-2</v>
      </c>
      <c r="G249">
        <f t="shared" si="37"/>
        <v>10.273602942232735</v>
      </c>
      <c r="H249">
        <f t="shared" si="38"/>
        <v>2.4747800418991184</v>
      </c>
      <c r="I249">
        <f t="shared" si="39"/>
        <v>0</v>
      </c>
      <c r="J249">
        <f t="shared" si="40"/>
        <v>0</v>
      </c>
      <c r="K249">
        <f t="shared" si="41"/>
        <v>1</v>
      </c>
      <c r="L249">
        <f t="shared" si="33"/>
        <v>110.27360294223274</v>
      </c>
      <c r="O249">
        <f t="shared" si="42"/>
        <v>110.27360294223274</v>
      </c>
      <c r="P249" s="12">
        <f t="shared" si="43"/>
        <v>0</v>
      </c>
    </row>
    <row r="250" spans="1:16" x14ac:dyDescent="0.2">
      <c r="A250" s="7">
        <f>Prices_SPY_EEM!$A250</f>
        <v>45635</v>
      </c>
      <c r="B250">
        <f>Prices_SPY_EEM!$D250</f>
        <v>-0.49374483281636117</v>
      </c>
      <c r="C250">
        <f>IFERROR(Prices_SPY_EEM!$G250,NA())</f>
        <v>0.48004944805766364</v>
      </c>
      <c r="D250">
        <f t="shared" si="34"/>
        <v>-1.1304381486226589E-2</v>
      </c>
      <c r="E250">
        <f t="shared" si="35"/>
        <v>0</v>
      </c>
      <c r="F250">
        <f t="shared" si="36"/>
        <v>1.1304381486226589E-2</v>
      </c>
      <c r="G250">
        <f t="shared" si="37"/>
        <v>10.284907323718961</v>
      </c>
      <c r="H250" t="e">
        <f t="shared" si="38"/>
        <v>#N/A</v>
      </c>
      <c r="I250">
        <f t="shared" si="39"/>
        <v>0</v>
      </c>
      <c r="J250">
        <f t="shared" si="40"/>
        <v>1</v>
      </c>
      <c r="K250">
        <f t="shared" si="41"/>
        <v>0</v>
      </c>
      <c r="L250">
        <f t="shared" si="33"/>
        <v>110.28490732371895</v>
      </c>
      <c r="O250">
        <f t="shared" si="42"/>
        <v>110.28490732371895</v>
      </c>
      <c r="P250" s="12">
        <f t="shared" si="43"/>
        <v>0</v>
      </c>
    </row>
    <row r="251" spans="1:16" x14ac:dyDescent="0.2">
      <c r="A251" s="7">
        <f>Prices_SPY_EEM!$A251</f>
        <v>45605</v>
      </c>
      <c r="B251">
        <f>Prices_SPY_EEM!$D251</f>
        <v>-0.54196108676865151</v>
      </c>
      <c r="C251">
        <f>IFERROR(Prices_SPY_EEM!$G251,NA())</f>
        <v>-0.70710678118654757</v>
      </c>
      <c r="D251">
        <f t="shared" si="34"/>
        <v>-4.8216253952290344E-2</v>
      </c>
      <c r="E251">
        <f t="shared" si="35"/>
        <v>0</v>
      </c>
      <c r="F251">
        <f t="shared" si="36"/>
        <v>0</v>
      </c>
      <c r="G251">
        <f t="shared" si="37"/>
        <v>10.284907323718961</v>
      </c>
      <c r="H251" t="e">
        <f t="shared" si="38"/>
        <v>#N/A</v>
      </c>
      <c r="I251">
        <f t="shared" si="39"/>
        <v>0</v>
      </c>
      <c r="J251">
        <f t="shared" si="40"/>
        <v>0</v>
      </c>
      <c r="K251">
        <f t="shared" si="41"/>
        <v>0</v>
      </c>
      <c r="L251">
        <f t="shared" si="33"/>
        <v>110.28490732371895</v>
      </c>
      <c r="O251">
        <f t="shared" si="42"/>
        <v>110.28490732371895</v>
      </c>
      <c r="P251" s="12">
        <f t="shared" si="43"/>
        <v>0</v>
      </c>
    </row>
    <row r="252" spans="1:16" x14ac:dyDescent="0.2">
      <c r="A252" s="7">
        <f>Prices_SPY_EEM!$A252</f>
        <v>45574</v>
      </c>
      <c r="B252">
        <f>Prices_SPY_EEM!$D252</f>
        <v>-0.48814042504518795</v>
      </c>
      <c r="C252" t="e">
        <f>IFERROR(Prices_SPY_EEM!$G252,NA())</f>
        <v>#N/A</v>
      </c>
      <c r="D252">
        <f t="shared" si="34"/>
        <v>5.3820661723463559E-2</v>
      </c>
      <c r="E252">
        <f t="shared" si="35"/>
        <v>0</v>
      </c>
      <c r="F252">
        <f t="shared" si="36"/>
        <v>0</v>
      </c>
      <c r="G252">
        <f t="shared" si="37"/>
        <v>10.284907323718961</v>
      </c>
      <c r="H252" t="e">
        <f t="shared" si="38"/>
        <v>#N/A</v>
      </c>
      <c r="I252">
        <f t="shared" si="39"/>
        <v>0</v>
      </c>
      <c r="J252">
        <f t="shared" si="40"/>
        <v>0</v>
      </c>
      <c r="K252">
        <f t="shared" si="41"/>
        <v>0</v>
      </c>
      <c r="L252">
        <f t="shared" si="33"/>
        <v>110.28490732371895</v>
      </c>
      <c r="O252">
        <f t="shared" si="42"/>
        <v>110.28490732371895</v>
      </c>
      <c r="P252" s="12">
        <f t="shared" si="43"/>
        <v>0</v>
      </c>
    </row>
    <row r="253" spans="1:16" x14ac:dyDescent="0.2">
      <c r="A253" s="7"/>
    </row>
    <row r="254" spans="1:16" x14ac:dyDescent="0.2">
      <c r="A254" s="7"/>
    </row>
    <row r="255" spans="1:16" x14ac:dyDescent="0.2">
      <c r="A255" s="7"/>
    </row>
    <row r="256" spans="1:16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4F8A-AFE2-6A4D-B8DA-0BCACEB8F3B5}">
  <dimension ref="A1:G33"/>
  <sheetViews>
    <sheetView workbookViewId="0">
      <selection activeCell="P42" sqref="P42"/>
    </sheetView>
  </sheetViews>
  <sheetFormatPr baseColWidth="10" defaultRowHeight="16" x14ac:dyDescent="0.2"/>
  <cols>
    <col min="1" max="1" width="18.6640625" customWidth="1"/>
    <col min="7" max="7" width="18.5" customWidth="1"/>
  </cols>
  <sheetData>
    <row r="1" spans="1:7" x14ac:dyDescent="0.2">
      <c r="A1" t="s">
        <v>2420</v>
      </c>
      <c r="G1" t="s">
        <v>2423</v>
      </c>
    </row>
    <row r="17" spans="1:7" x14ac:dyDescent="0.2">
      <c r="A17" t="s">
        <v>2421</v>
      </c>
      <c r="G17" t="s">
        <v>2423</v>
      </c>
    </row>
    <row r="33" spans="1:7" x14ac:dyDescent="0.2">
      <c r="A33" t="s">
        <v>2422</v>
      </c>
      <c r="G33" t="s">
        <v>2424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35E7-8609-9645-AEF7-B1A3775EB0D0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5.33203125" customWidth="1"/>
    <col min="2" max="2" width="15.1640625" customWidth="1"/>
  </cols>
  <sheetData>
    <row r="1" spans="1:3" x14ac:dyDescent="0.2">
      <c r="A1" t="s">
        <v>2363</v>
      </c>
      <c r="B1" t="s">
        <v>2425</v>
      </c>
      <c r="C1" t="s">
        <v>2426</v>
      </c>
    </row>
    <row r="2" spans="1:3" x14ac:dyDescent="0.2">
      <c r="A2" t="s">
        <v>2407</v>
      </c>
      <c r="B2">
        <f>'BT_SPY-IVV'!N8</f>
        <v>13.177728262167761</v>
      </c>
      <c r="C2">
        <f>'BT-SPY_EEM'!N8</f>
        <v>10.284907323718961</v>
      </c>
    </row>
    <row r="3" spans="1:3" x14ac:dyDescent="0.2">
      <c r="A3" t="s">
        <v>2427</v>
      </c>
      <c r="B3" s="12">
        <f>'BT_SPY-IVV'!N14</f>
        <v>-5.726373351444991E-3</v>
      </c>
      <c r="C3" s="12">
        <f>'BT-SPY_EEM'!N14</f>
        <v>-1.3943367132352891E-2</v>
      </c>
    </row>
    <row r="4" spans="1:3" x14ac:dyDescent="0.2">
      <c r="A4" t="s">
        <v>2428</v>
      </c>
      <c r="B4">
        <f>'BT_SPY-IVV'!N15</f>
        <v>2.2376657323582321</v>
      </c>
      <c r="C4">
        <f>'BT-SPY_EEM'!N15</f>
        <v>2.7146228211107841</v>
      </c>
    </row>
    <row r="5" spans="1:3" x14ac:dyDescent="0.2">
      <c r="A5" t="s">
        <v>2429</v>
      </c>
      <c r="B5">
        <f>'BT_SPY-IVV'!N16</f>
        <v>3.341609830653764</v>
      </c>
      <c r="C5">
        <f>'BT-SPY_EEM'!N16</f>
        <v>1.3647659103286964</v>
      </c>
    </row>
    <row r="6" spans="1:3" x14ac:dyDescent="0.2">
      <c r="A6" t="s">
        <v>2399</v>
      </c>
      <c r="B6" s="12">
        <f>'BT_SPY-IVV'!N3</f>
        <v>0.124</v>
      </c>
      <c r="C6">
        <f>'BT-SPY_EEM'!N3</f>
        <v>0.16400000000000001</v>
      </c>
    </row>
    <row r="7" spans="1:3" x14ac:dyDescent="0.2">
      <c r="A7" t="s">
        <v>2430</v>
      </c>
      <c r="B7">
        <f>'BT_SPY-IVV'!N6</f>
        <v>1</v>
      </c>
      <c r="C7">
        <f>'BT-SPY_EEM'!N6</f>
        <v>1</v>
      </c>
    </row>
    <row r="8" spans="1:3" x14ac:dyDescent="0.2">
      <c r="A8" t="s">
        <v>2431</v>
      </c>
      <c r="B8">
        <f>'BT_SPY-IVV'!N17</f>
        <v>6.4000000000000001E-2</v>
      </c>
      <c r="C8">
        <f>'BT-SPY_EEM'!N17</f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SPY_raw-</vt:lpstr>
      <vt:lpstr>IVV_raw1</vt:lpstr>
      <vt:lpstr>SPY_raw</vt:lpstr>
      <vt:lpstr>IVV_raw</vt:lpstr>
      <vt:lpstr>EEM_raw</vt:lpstr>
      <vt:lpstr>Prices</vt:lpstr>
      <vt:lpstr>Prices_SPY_IVV</vt:lpstr>
      <vt:lpstr>Prices_SPY_EEM</vt:lpstr>
      <vt:lpstr>BT_SPY-IVV</vt:lpstr>
      <vt:lpstr>BT-SPY_EEM</vt:lpstr>
      <vt:lpstr>Visual Representation</vt:lpstr>
      <vt:lpstr>Summary</vt:lpstr>
      <vt:lpstr>EEM_raw!EEM_raw</vt:lpstr>
      <vt:lpstr>IVV_raw!IVV_raw</vt:lpstr>
      <vt:lpstr>SPY_raw!SPY_raw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smith</dc:creator>
  <cp:lastModifiedBy>amir smith</cp:lastModifiedBy>
  <dcterms:created xsi:type="dcterms:W3CDTF">2025-09-11T19:47:28Z</dcterms:created>
  <dcterms:modified xsi:type="dcterms:W3CDTF">2025-09-29T15:39:10Z</dcterms:modified>
</cp:coreProperties>
</file>