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529"/>
  <workbookPr defaultThemeVersion="166925"/>
  <bookViews>
    <workbookView xWindow="-120" yWindow="-120" windowWidth="20730" windowHeight="11160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<sst xmlns="http://schemas.openxmlformats.org/spreadsheetml/2006/main" uniqueCount="59" count="59">
  <si>
    <t>DAFTAR PEMBELIAN TIKET PESAWAT</t>
  </si>
  <si>
    <t xml:space="preserve">TGL.KEBERANGKATAN   </t>
  </si>
  <si>
    <t>NO</t>
  </si>
  <si>
    <t>NAMA PENUMPANG</t>
  </si>
  <si>
    <t>TUJUAN</t>
  </si>
  <si>
    <t>HARGA</t>
  </si>
  <si>
    <t>KELAS</t>
  </si>
  <si>
    <t>MENU</t>
  </si>
  <si>
    <t>HARGA MENU</t>
  </si>
  <si>
    <t>DISKON</t>
  </si>
  <si>
    <t>HARGA JUAL</t>
  </si>
  <si>
    <t>BBBY-P1-035</t>
  </si>
  <si>
    <t>DDDZ-P3-036</t>
  </si>
  <si>
    <t>AAAZ-P3-037</t>
  </si>
  <si>
    <t>AAAY-P2-038</t>
  </si>
  <si>
    <t>BBBX-P1-039</t>
  </si>
  <si>
    <t>BBBX-P2-040</t>
  </si>
  <si>
    <t>DDDY-P1-041</t>
  </si>
  <si>
    <t>DDDY-P3-042</t>
  </si>
  <si>
    <t>CCCX-P1-043</t>
  </si>
  <si>
    <t>CCCX-P3-044</t>
  </si>
  <si>
    <t>Ahmad Thoriq</t>
  </si>
  <si>
    <t>Tri Dewi S</t>
  </si>
  <si>
    <t>Zara Ihza Divina</t>
  </si>
  <si>
    <t>M.Fariz Multazam</t>
  </si>
  <si>
    <t>Aisyah Amirah Y</t>
  </si>
  <si>
    <t>M.Tsaqif Asyakur</t>
  </si>
  <si>
    <t>Syifa Butsaina P</t>
  </si>
  <si>
    <t>Ali Husain</t>
  </si>
  <si>
    <t>Husain Basyaiban</t>
  </si>
  <si>
    <t>Azmi Askandar</t>
  </si>
  <si>
    <t>TGL.PEMBELIAN</t>
  </si>
  <si>
    <t>17-Okt-2023</t>
  </si>
  <si>
    <t>TOTAL PEMBELIAN</t>
  </si>
  <si>
    <t>JUMLAH PEMBELIAN TIKET VIP</t>
  </si>
  <si>
    <t xml:space="preserve">  KODE TIKET</t>
  </si>
  <si>
    <t xml:space="preserve">Tabel Menu Makanan </t>
  </si>
  <si>
    <t>KODE</t>
  </si>
  <si>
    <t>P1</t>
  </si>
  <si>
    <t>P2</t>
  </si>
  <si>
    <t>Paket C</t>
  </si>
  <si>
    <t>Paket A</t>
  </si>
  <si>
    <t>Paket B</t>
  </si>
  <si>
    <t>Tabel Tujuan</t>
  </si>
  <si>
    <t>AAA</t>
  </si>
  <si>
    <t>BBB</t>
  </si>
  <si>
    <t>CCC</t>
  </si>
  <si>
    <t>DDD</t>
  </si>
  <si>
    <t>Jakarta-Medan</t>
  </si>
  <si>
    <t>Jakarta-Denpasar</t>
  </si>
  <si>
    <t>Solo-Pontianak</t>
  </si>
  <si>
    <t>SMG-Palembang</t>
  </si>
  <si>
    <t>Tabel Kelas</t>
  </si>
  <si>
    <t>X</t>
  </si>
  <si>
    <t>Y</t>
  </si>
  <si>
    <t>Z</t>
  </si>
  <si>
    <t>Ekonomi</t>
  </si>
  <si>
    <t>Bisnis</t>
  </si>
  <si>
    <t>VIP</t>
  </si>
</sst>
</file>

<file path=xl/styles.xml><?xml version="1.0" encoding="utf-8"?>
<styleSheet xmlns="http://schemas.openxmlformats.org/spreadsheetml/2006/main">
  <numFmts count="6">
    <numFmt numFmtId="0" formatCode="General"/>
    <numFmt numFmtId="14" formatCode="m/d/yyyy"/>
    <numFmt numFmtId="165" formatCode="_-[$Rp-421]* #,##0.00_-;\-[$Rp-421]* #,##0.00_-;_-[$Rp-421]* &quot;-&quot;??_-;_-@_-"/>
    <numFmt numFmtId="166" formatCode="&quot;Rp&quot;#,##0"/>
    <numFmt numFmtId="9" formatCode="0%"/>
    <numFmt numFmtId="164" formatCode="_-&quot;Rp&quot;* #,##0_-;\-&quot;Rp&quot;* #,##0_-;_-&quot;Rp&quot;* &quot;-&quot;_-;_-@_-"/>
  </numFmts>
  <fonts count="4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4473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3" fillId="0" borderId="0">
      <alignment vertical="top"/>
      <protection locked="0" hidden="0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bottom"/>
    </xf>
    <xf numFmtId="0" fontId="1" fillId="2" borderId="0" xfId="0" applyFont="1" applyFill="1" applyAlignment="1">
      <alignment vertical="bottom"/>
    </xf>
    <xf numFmtId="14" fontId="2" fillId="3" borderId="2" xfId="0" applyNumberFormat="1" applyFill="1" applyBorder="1" applyAlignment="1">
      <alignment vertical="bottom"/>
    </xf>
    <xf numFmtId="0" fontId="2" fillId="4" borderId="1" xfId="0" applyFill="1" applyBorder="1" applyAlignment="1">
      <alignment horizontal="center" vertical="center"/>
    </xf>
    <xf numFmtId="0" fontId="2" fillId="4" borderId="1" xfId="0" applyFill="1" applyBorder="1">
      <alignment vertical="center"/>
    </xf>
    <xf numFmtId="0" fontId="2" fillId="0" borderId="1" xfId="0" applyBorder="1" applyAlignment="1">
      <alignment horizontal="center" vertical="bottom"/>
    </xf>
    <xf numFmtId="0" fontId="2" fillId="0" borderId="1" xfId="0" applyBorder="1" applyAlignment="1">
      <alignment vertical="bottom"/>
    </xf>
    <xf numFmtId="165" fontId="2" fillId="0" borderId="1" xfId="0" applyNumberFormat="1" applyBorder="1" applyAlignment="1">
      <alignment vertical="bottom"/>
    </xf>
    <xf numFmtId="166" fontId="2" fillId="0" borderId="1" xfId="1" applyNumberFormat="1" applyFont="1" applyBorder="1" applyAlignment="1">
      <alignment vertical="bottom"/>
    </xf>
    <xf numFmtId="0" fontId="2" fillId="5" borderId="1" xfId="0" applyFill="1" applyBorder="1" applyAlignment="1">
      <alignment vertical="bottom"/>
    </xf>
    <xf numFmtId="166" fontId="2" fillId="5" borderId="1" xfId="1" applyNumberFormat="1" applyFont="1" applyFill="1" applyBorder="1" applyAlignment="1">
      <alignment vertical="bottom"/>
    </xf>
    <xf numFmtId="0" fontId="2" fillId="6" borderId="1" xfId="0" applyFill="1" applyBorder="1" applyAlignment="1">
      <alignment vertical="bottom"/>
    </xf>
    <xf numFmtId="166" fontId="2" fillId="0" borderId="1" xfId="0" applyNumberFormat="1" applyBorder="1" applyAlignment="1">
      <alignment vertical="bottom"/>
    </xf>
    <xf numFmtId="0" fontId="2" fillId="6" borderId="1" xfId="0" applyFill="1" applyBorder="1" applyAlignment="1">
      <alignment horizontal="center" vertical="top"/>
    </xf>
    <xf numFmtId="0" fontId="2" fillId="6" borderId="1" xfId="0" applyFill="1" applyBorder="1" applyAlignment="1">
      <alignment horizontal="center" vertical="bottom"/>
    </xf>
    <xf numFmtId="9" fontId="2" fillId="0" borderId="1" xfId="0" applyNumberFormat="1" applyBorder="1" applyAlignment="1">
      <alignment horizontal="center" vertical="bottom"/>
    </xf>
  </cellXfs>
  <cellStyles count="2">
    <cellStyle name="常规" xfId="0" builtinId="0"/>
    <cellStyle name="货币[0]" xfId="1" builtinId="7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0"/>
  <sheetViews>
    <sheetView tabSelected="1" workbookViewId="0" topLeftCell="A7">
      <selection activeCell="H23" sqref="H23"/>
    </sheetView>
  </sheetViews>
  <sheetFormatPr defaultRowHeight="15.0" defaultColWidth="10"/>
  <cols>
    <col min="1" max="1" customWidth="1" width="4.5703125" style="0"/>
    <col min="2" max="2" customWidth="1" width="6.5703125" style="0"/>
    <col min="3" max="3" customWidth="1" width="15.140625" style="0"/>
    <col min="4" max="4" customWidth="1" width="19.0" style="0"/>
    <col min="5" max="5" customWidth="1" width="14.425781" style="0"/>
    <col min="6" max="6" customWidth="1" width="15.425781" style="0"/>
    <col min="7" max="7" customWidth="1" bestFit="1" width="14.0" style="0"/>
    <col min="9" max="9" customWidth="1" width="9.285156" style="0"/>
    <col min="10" max="10" customWidth="1" width="12.855469" style="0"/>
    <col min="11" max="11" customWidth="1" bestFit="1" width="11.285156" style="0"/>
    <col min="12" max="12" customWidth="1" width="15.425781" style="0"/>
  </cols>
  <sheetData>
    <row r="2" spans="8:8">
      <c r="A2" s="1"/>
      <c r="B2" s="1"/>
      <c r="C2" s="1"/>
      <c r="D2" s="1"/>
      <c r="E2" s="1"/>
      <c r="F2" s="1"/>
      <c r="G2" s="1"/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</row>
    <row r="3" spans="8:8" ht="15.75"/>
    <row r="4" spans="8:8" ht="15.75">
      <c r="A4" t="s">
        <v>1</v>
      </c>
      <c r="D4" s="3">
        <f>TODAY()</f>
        <v>45234.0</v>
      </c>
    </row>
    <row r="7" spans="8:8" ht="27.95" customHeight="1">
      <c r="B7" s="4" t="s">
        <v>2</v>
      </c>
      <c r="C7" s="5" t="s">
        <v>35</v>
      </c>
      <c r="D7" s="5" t="s">
        <v>3</v>
      </c>
      <c r="E7" s="5" t="s">
        <v>31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</row>
    <row r="8" spans="8:8">
      <c r="B8" s="6">
        <v>1.0</v>
      </c>
      <c r="C8" s="7" t="s">
        <v>11</v>
      </c>
      <c r="D8" s="7" t="s">
        <v>21</v>
      </c>
      <c r="E8" s="7" t="s">
        <v>32</v>
      </c>
      <c r="F8" s="7" t="str">
        <f>VLOOKUP(LEFT(C8,3),$B$26:$D$30,2,FALSE)</f>
        <v>SMG-Palembang</v>
      </c>
      <c r="G8" s="8">
        <f>VLOOKUP(LEFT(C8,3),$B$26:$D$30,3,FALSE)</f>
        <v>700000.0</v>
      </c>
      <c r="H8" s="7" t="str">
        <f>VLOOKUP(MID(C8,4,1),$G$26:$I$29,2,FALSE)</f>
        <v>Bisnis</v>
      </c>
      <c r="I8" s="7" t="str">
        <f>HLOOKUP(MID(C8,6,2),$B$21:$E$23,2,FALSE)</f>
        <v>Paket A</v>
      </c>
      <c r="J8" s="9">
        <v>25000.0</v>
      </c>
      <c r="K8" s="9">
        <f>VLOOKUP(MID(C8,4,1),$G$26:$I$29,3,FALSE)*G8</f>
        <v>105000.0</v>
      </c>
      <c r="L8" s="9">
        <f>G8+J8-K8</f>
        <v>620000.0</v>
      </c>
    </row>
    <row r="9" spans="8:8">
      <c r="B9" s="6">
        <v>2.0</v>
      </c>
      <c r="C9" s="7" t="s">
        <v>12</v>
      </c>
      <c r="D9" s="7" t="s">
        <v>22</v>
      </c>
      <c r="E9" s="7" t="s">
        <v>32</v>
      </c>
      <c r="F9" s="7" t="str">
        <f t="shared" si="0" ref="F9:F17">VLOOKUP(LEFT(C9,3),$B$26:$D$30,2,FALSE)</f>
        <v>Solo-Pontianak</v>
      </c>
      <c r="G9" s="8">
        <f t="shared" si="1" ref="G9:G17">VLOOKUP(LEFT(C9,3),$B$26:$D$30,3,FALSE)</f>
        <v>630000.0</v>
      </c>
      <c r="H9" s="7" t="str">
        <f t="shared" si="2" ref="H9:H17">VLOOKUP(MID(C9,4,1),$G$26:$I$29,2,FALSE)</f>
        <v>Ekonomi</v>
      </c>
      <c r="I9" s="7" t="s">
        <v>40</v>
      </c>
      <c r="J9" s="9">
        <v>25000.0</v>
      </c>
      <c r="K9" s="9">
        <f t="shared" si="3" ref="K9:K17">VLOOKUP(MID(C9,4,1),$G$26:$I$29,3,FALSE)*G9</f>
        <v>63000.0</v>
      </c>
      <c r="L9" s="9">
        <f t="shared" si="4" ref="L9:L17">G9+J9-K9</f>
        <v>592000.0</v>
      </c>
    </row>
    <row r="10" spans="8:8">
      <c r="B10" s="6">
        <v>3.0</v>
      </c>
      <c r="C10" s="7" t="s">
        <v>13</v>
      </c>
      <c r="D10" s="7" t="s">
        <v>23</v>
      </c>
      <c r="E10" s="7" t="s">
        <v>32</v>
      </c>
      <c r="F10" s="7" t="str">
        <f t="shared" si="0"/>
        <v>Jakarta-Medan</v>
      </c>
      <c r="G10" s="8">
        <f t="shared" si="1"/>
        <v>750000.0</v>
      </c>
      <c r="H10" s="7" t="str">
        <f t="shared" si="2"/>
        <v>Ekonomi</v>
      </c>
      <c r="I10" s="7" t="s">
        <v>40</v>
      </c>
      <c r="J10" s="9">
        <v>25000.0</v>
      </c>
      <c r="K10" s="9">
        <f t="shared" si="3"/>
        <v>75000.0</v>
      </c>
      <c r="L10" s="9">
        <f t="shared" si="4"/>
        <v>700000.0</v>
      </c>
    </row>
    <row r="11" spans="8:8">
      <c r="B11" s="6">
        <v>4.0</v>
      </c>
      <c r="C11" s="7" t="s">
        <v>14</v>
      </c>
      <c r="D11" s="7" t="s">
        <v>24</v>
      </c>
      <c r="E11" s="7" t="s">
        <v>32</v>
      </c>
      <c r="F11" s="7" t="str">
        <f t="shared" si="0"/>
        <v>Jakarta-Medan</v>
      </c>
      <c r="G11" s="8">
        <f t="shared" si="1"/>
        <v>750000.0</v>
      </c>
      <c r="H11" s="7" t="str">
        <f t="shared" si="2"/>
        <v>Bisnis</v>
      </c>
      <c r="I11" s="7" t="s">
        <v>42</v>
      </c>
      <c r="J11" s="9">
        <v>25000.0</v>
      </c>
      <c r="K11" s="9">
        <f t="shared" si="3"/>
        <v>112500.0</v>
      </c>
      <c r="L11" s="9">
        <f t="shared" si="4"/>
        <v>662500.0</v>
      </c>
    </row>
    <row r="12" spans="8:8">
      <c r="B12" s="6">
        <v>5.0</v>
      </c>
      <c r="C12" s="7" t="s">
        <v>15</v>
      </c>
      <c r="D12" s="7" t="s">
        <v>25</v>
      </c>
      <c r="E12" s="7" t="s">
        <v>32</v>
      </c>
      <c r="F12" s="7" t="str">
        <f t="shared" si="0"/>
        <v>SMG-Palembang</v>
      </c>
      <c r="G12" s="8">
        <f t="shared" si="1"/>
        <v>700000.0</v>
      </c>
      <c r="H12" s="7" t="str">
        <f t="shared" si="2"/>
        <v>VIP</v>
      </c>
      <c r="I12" s="7" t="str">
        <f t="shared" si="5" ref="I12:I16">HLOOKUP(MID(C12,6,2),$B$21:$E$23,2,FALSE)</f>
        <v>Paket A</v>
      </c>
      <c r="J12" s="9">
        <v>25000.0</v>
      </c>
      <c r="K12" s="9">
        <f t="shared" si="3"/>
        <v>140000.0</v>
      </c>
      <c r="L12" s="9">
        <f t="shared" si="4"/>
        <v>585000.0</v>
      </c>
    </row>
    <row r="13" spans="8:8">
      <c r="B13" s="6">
        <v>6.0</v>
      </c>
      <c r="C13" s="7" t="s">
        <v>16</v>
      </c>
      <c r="D13" s="7" t="s">
        <v>26</v>
      </c>
      <c r="E13" s="7" t="s">
        <v>32</v>
      </c>
      <c r="F13" s="7" t="str">
        <f t="shared" si="0"/>
        <v>SMG-Palembang</v>
      </c>
      <c r="G13" s="8">
        <f t="shared" si="1"/>
        <v>700000.0</v>
      </c>
      <c r="H13" s="7" t="str">
        <f t="shared" si="2"/>
        <v>VIP</v>
      </c>
      <c r="I13" s="7" t="s">
        <v>42</v>
      </c>
      <c r="J13" s="9">
        <v>25000.0</v>
      </c>
      <c r="K13" s="9">
        <f t="shared" si="3"/>
        <v>140000.0</v>
      </c>
      <c r="L13" s="9">
        <f t="shared" si="4"/>
        <v>585000.0</v>
      </c>
    </row>
    <row r="14" spans="8:8">
      <c r="B14" s="6">
        <v>7.0</v>
      </c>
      <c r="C14" s="7" t="s">
        <v>17</v>
      </c>
      <c r="D14" s="7" t="s">
        <v>27</v>
      </c>
      <c r="E14" s="7" t="s">
        <v>32</v>
      </c>
      <c r="F14" s="7" t="str">
        <f t="shared" si="0"/>
        <v>Solo-Pontianak</v>
      </c>
      <c r="G14" s="8">
        <f t="shared" si="1"/>
        <v>630000.0</v>
      </c>
      <c r="H14" s="7" t="str">
        <f t="shared" si="2"/>
        <v>Bisnis</v>
      </c>
      <c r="I14" s="7" t="str">
        <f t="shared" si="5"/>
        <v>Paket A</v>
      </c>
      <c r="J14" s="9">
        <v>25000.0</v>
      </c>
      <c r="K14" s="9">
        <f t="shared" si="3"/>
        <v>94500.0</v>
      </c>
      <c r="L14" s="9">
        <f t="shared" si="4"/>
        <v>560500.0</v>
      </c>
    </row>
    <row r="15" spans="8:8">
      <c r="B15" s="6">
        <v>8.0</v>
      </c>
      <c r="C15" s="7" t="s">
        <v>18</v>
      </c>
      <c r="D15" s="7" t="s">
        <v>28</v>
      </c>
      <c r="E15" s="7" t="s">
        <v>32</v>
      </c>
      <c r="F15" s="7" t="str">
        <f t="shared" si="0"/>
        <v>Solo-Pontianak</v>
      </c>
      <c r="G15" s="8">
        <f t="shared" si="1"/>
        <v>630000.0</v>
      </c>
      <c r="H15" s="7" t="str">
        <f t="shared" si="2"/>
        <v>Bisnis</v>
      </c>
      <c r="I15" s="7" t="s">
        <v>40</v>
      </c>
      <c r="J15" s="9">
        <v>25000.0</v>
      </c>
      <c r="K15" s="9">
        <f t="shared" si="3"/>
        <v>94500.0</v>
      </c>
      <c r="L15" s="9">
        <f t="shared" si="4"/>
        <v>560500.0</v>
      </c>
    </row>
    <row r="16" spans="8:8">
      <c r="B16" s="6">
        <v>9.0</v>
      </c>
      <c r="C16" s="7" t="s">
        <v>19</v>
      </c>
      <c r="D16" s="7" t="s">
        <v>29</v>
      </c>
      <c r="E16" s="7" t="s">
        <v>32</v>
      </c>
      <c r="F16" s="7" t="str">
        <f t="shared" si="0"/>
        <v>Jakarta-Denpasar</v>
      </c>
      <c r="G16" s="8">
        <f t="shared" si="1"/>
        <v>650000.0</v>
      </c>
      <c r="H16" s="7" t="str">
        <f t="shared" si="2"/>
        <v>VIP</v>
      </c>
      <c r="I16" s="7" t="str">
        <f t="shared" si="5"/>
        <v>Paket A</v>
      </c>
      <c r="J16" s="9">
        <v>25000.0</v>
      </c>
      <c r="K16" s="9">
        <f t="shared" si="3"/>
        <v>130000.0</v>
      </c>
      <c r="L16" s="9">
        <f t="shared" si="4"/>
        <v>545000.0</v>
      </c>
    </row>
    <row r="17" spans="8:8">
      <c r="B17" s="6">
        <v>10.0</v>
      </c>
      <c r="C17" s="7" t="s">
        <v>20</v>
      </c>
      <c r="D17" s="7" t="s">
        <v>30</v>
      </c>
      <c r="E17" s="7" t="s">
        <v>32</v>
      </c>
      <c r="F17" s="7" t="str">
        <f t="shared" si="0"/>
        <v>Jakarta-Denpasar</v>
      </c>
      <c r="G17" s="8">
        <f t="shared" si="1"/>
        <v>650000.0</v>
      </c>
      <c r="H17" s="7" t="str">
        <f t="shared" si="2"/>
        <v>VIP</v>
      </c>
      <c r="I17" s="7" t="s">
        <v>40</v>
      </c>
      <c r="J17" s="9">
        <v>25000.0</v>
      </c>
      <c r="K17" s="9">
        <f t="shared" si="3"/>
        <v>130000.0</v>
      </c>
      <c r="L17" s="9">
        <f t="shared" si="4"/>
        <v>545000.0</v>
      </c>
    </row>
    <row r="18" spans="8:8">
      <c r="I18" s="10" t="s">
        <v>33</v>
      </c>
      <c r="J18" s="10"/>
      <c r="K18" s="10"/>
      <c r="L18" s="11">
        <f>SUM(L8:L17)</f>
        <v>5955500.0</v>
      </c>
    </row>
    <row r="19" spans="8:8">
      <c r="I19" s="10" t="s">
        <v>34</v>
      </c>
      <c r="J19" s="10"/>
      <c r="K19" s="10"/>
      <c r="L19" s="10">
        <f>COUNTIF(H8:H17,"VIP")</f>
        <v>4.0</v>
      </c>
    </row>
    <row r="20" spans="8:8">
      <c r="B20" t="s">
        <v>36</v>
      </c>
    </row>
    <row r="21" spans="8:8">
      <c r="B21" s="12" t="s">
        <v>37</v>
      </c>
      <c r="C21" s="7" t="s">
        <v>38</v>
      </c>
      <c r="D21" s="7" t="s">
        <v>37</v>
      </c>
      <c r="E21" s="7" t="s">
        <v>39</v>
      </c>
    </row>
    <row r="22" spans="8:8">
      <c r="B22" s="12" t="s">
        <v>7</v>
      </c>
      <c r="C22" s="7" t="s">
        <v>41</v>
      </c>
      <c r="D22" s="7" t="s">
        <v>42</v>
      </c>
      <c r="E22" s="7" t="s">
        <v>40</v>
      </c>
    </row>
    <row r="23" spans="8:8">
      <c r="B23" s="12" t="s">
        <v>5</v>
      </c>
      <c r="C23" s="13">
        <v>25000.0</v>
      </c>
      <c r="D23" s="9">
        <v>37500.0</v>
      </c>
      <c r="E23" s="13">
        <v>50000.0</v>
      </c>
    </row>
    <row r="25" spans="8:8">
      <c r="B25" t="s">
        <v>43</v>
      </c>
      <c r="G25" t="s">
        <v>52</v>
      </c>
    </row>
    <row r="26" spans="8:8">
      <c r="B26" s="14" t="s">
        <v>37</v>
      </c>
      <c r="C26" s="15" t="s">
        <v>4</v>
      </c>
      <c r="D26" s="15" t="s">
        <v>5</v>
      </c>
      <c r="G26" s="15" t="s">
        <v>37</v>
      </c>
      <c r="H26" s="15" t="s">
        <v>6</v>
      </c>
      <c r="I26" s="15" t="s">
        <v>9</v>
      </c>
    </row>
    <row r="27" spans="8:8">
      <c r="B27" s="6" t="s">
        <v>44</v>
      </c>
      <c r="C27" s="7" t="s">
        <v>48</v>
      </c>
      <c r="D27" s="13">
        <v>750000.0</v>
      </c>
      <c r="G27" s="6" t="s">
        <v>53</v>
      </c>
      <c r="H27" s="7" t="s">
        <v>58</v>
      </c>
      <c r="I27" s="16">
        <v>0.2</v>
      </c>
    </row>
    <row r="28" spans="8:8">
      <c r="B28" s="6" t="s">
        <v>45</v>
      </c>
      <c r="C28" s="7" t="s">
        <v>51</v>
      </c>
      <c r="D28" s="13">
        <v>700000.0</v>
      </c>
      <c r="G28" s="6" t="s">
        <v>54</v>
      </c>
      <c r="H28" s="7" t="s">
        <v>57</v>
      </c>
      <c r="I28" s="16">
        <v>0.15</v>
      </c>
    </row>
    <row r="29" spans="8:8">
      <c r="B29" s="6" t="s">
        <v>46</v>
      </c>
      <c r="C29" s="7" t="s">
        <v>49</v>
      </c>
      <c r="D29" s="13">
        <v>650000.0</v>
      </c>
      <c r="G29" s="6" t="s">
        <v>55</v>
      </c>
      <c r="H29" s="7" t="s">
        <v>56</v>
      </c>
      <c r="I29" s="16">
        <v>0.1</v>
      </c>
    </row>
    <row r="30" spans="8:8">
      <c r="B30" s="6" t="s">
        <v>47</v>
      </c>
      <c r="C30" s="7" t="s">
        <v>50</v>
      </c>
      <c r="D30" s="13">
        <v>630000.0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</dc:creator>
  <cp:lastModifiedBy>JACK</cp:lastModifiedBy>
  <dcterms:created xsi:type="dcterms:W3CDTF">2023-10-16T20:21:41Z</dcterms:created>
  <dcterms:modified xsi:type="dcterms:W3CDTF">2023-11-04T12:47:54Z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2815b8be69f847eeb4745b044c7afb8a</vt:lpwstr>
  </property>
</Properties>
</file>