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rgazar/Documents/GitHub/EPA_Debarbonization/1 Decarbonization Pathways/"/>
    </mc:Choice>
  </mc:AlternateContent>
  <xr:revisionPtr revIDLastSave="0" documentId="13_ncr:1_{8E377FCA-03A7-824C-A497-97249F049A5F}" xr6:coauthVersionLast="47" xr6:coauthVersionMax="47" xr10:uidLastSave="{00000000-0000-0000-0000-000000000000}"/>
  <bookViews>
    <workbookView xWindow="1500" yWindow="1320" windowWidth="27640" windowHeight="16940" activeTab="2" xr2:uid="{323DF414-1310-4A4D-B90D-60E729C1FF7D}"/>
  </bookViews>
  <sheets>
    <sheet name="US EIA 2023 AEO" sheetId="1" r:id="rId1"/>
    <sheet name="MA GOV All Options" sheetId="2" r:id="rId2"/>
    <sheet name="NG calculations" sheetId="4" r:id="rId3"/>
    <sheet name="Pathway D" sheetId="3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3" l="1"/>
  <c r="I5" i="4"/>
  <c r="H5" i="4"/>
  <c r="G3" i="4"/>
  <c r="G5" i="4" s="1"/>
  <c r="L5" i="4" s="1"/>
  <c r="J3" i="4" s="1"/>
  <c r="J5" i="4" s="1"/>
  <c r="I3" i="4"/>
  <c r="H3" i="4"/>
  <c r="B5" i="4"/>
  <c r="F5" i="4" s="1"/>
  <c r="C5" i="4"/>
  <c r="D5" i="4"/>
  <c r="E5" i="4"/>
  <c r="I12" i="3" l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O11" i="4"/>
  <c r="K5" i="4"/>
  <c r="B10" i="1" l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G15" i="3" l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F26" i="3"/>
  <c r="F27" i="3" s="1"/>
  <c r="F28" i="3" s="1"/>
  <c r="E26" i="3"/>
  <c r="E27" i="3" s="1"/>
  <c r="E28" i="3" s="1"/>
</calcChain>
</file>

<file path=xl/sharedStrings.xml><?xml version="1.0" encoding="utf-8"?>
<sst xmlns="http://schemas.openxmlformats.org/spreadsheetml/2006/main" count="60" uniqueCount="43">
  <si>
    <t>Source</t>
  </si>
  <si>
    <t>Average annual change (%)</t>
  </si>
  <si>
    <t>Coal</t>
  </si>
  <si>
    <t>Oil and Natural Gas Steam</t>
  </si>
  <si>
    <t>Nuclear Power</t>
  </si>
  <si>
    <t>Pumped Storage</t>
  </si>
  <si>
    <t>Diurnal Storage</t>
  </si>
  <si>
    <t>Fuel Cells</t>
  </si>
  <si>
    <t>Renewable Sources</t>
  </si>
  <si>
    <t>Distributed Generation (Natural Gas)</t>
  </si>
  <si>
    <t>--</t>
  </si>
  <si>
    <t>Total</t>
  </si>
  <si>
    <t>Year</t>
  </si>
  <si>
    <t>Nuclear</t>
  </si>
  <si>
    <t>Hydropower</t>
  </si>
  <si>
    <t>Biomass</t>
  </si>
  <si>
    <t>Solar</t>
  </si>
  <si>
    <t>Onshore Wind</t>
  </si>
  <si>
    <t>Offshore Wind</t>
  </si>
  <si>
    <t>SMR</t>
  </si>
  <si>
    <t>New NG</t>
  </si>
  <si>
    <t>Imports QC</t>
  </si>
  <si>
    <t>Imports NBSO</t>
  </si>
  <si>
    <t>Imports NYISO</t>
  </si>
  <si>
    <t>Storage</t>
  </si>
  <si>
    <t>New NG CT</t>
  </si>
  <si>
    <t>New NG CC</t>
  </si>
  <si>
    <t>Total storage change</t>
  </si>
  <si>
    <t>Combined Cycle (CC)</t>
  </si>
  <si>
    <t>Combustion Turbine/Diesel (CT)</t>
  </si>
  <si>
    <t>solar</t>
  </si>
  <si>
    <t>offshore wind</t>
  </si>
  <si>
    <t>onshore wind</t>
  </si>
  <si>
    <t>gas</t>
  </si>
  <si>
    <t>CF</t>
  </si>
  <si>
    <t>TWh</t>
  </si>
  <si>
    <t>total</t>
  </si>
  <si>
    <t>All options</t>
  </si>
  <si>
    <t>Pathway D</t>
  </si>
  <si>
    <t xml:space="preserve">diff </t>
  </si>
  <si>
    <t xml:space="preserve"> new gas</t>
  </si>
  <si>
    <t>Selected NG</t>
  </si>
  <si>
    <t>in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</si>
</sst>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Lucida Grande"/>
      <family val="2"/>
    </font>
    <font>
      <b/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D932-C99C-6442-80C2-0317386163EA}">
  <dimension ref="A1:B13"/>
  <sheetViews>
    <sheetView workbookViewId="0">
      <selection activeCell="B24" sqref="B24"/>
    </sheetView>
  </sheetViews>
  <sheetFormatPr baseColWidth="10" defaultRowHeight="16" x14ac:dyDescent="0.2"/>
  <cols>
    <col min="1" max="1" width="31.83203125" bestFit="1" customWidth="1"/>
    <col min="2" max="2" width="2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-2.7E-2</v>
      </c>
    </row>
    <row r="3" spans="1:2" x14ac:dyDescent="0.2">
      <c r="A3" t="s">
        <v>3</v>
      </c>
      <c r="B3" s="1">
        <v>-1.0999999999999999E-2</v>
      </c>
    </row>
    <row r="4" spans="1:2" x14ac:dyDescent="0.2">
      <c r="A4" t="s">
        <v>28</v>
      </c>
      <c r="B4" s="1">
        <v>0.01</v>
      </c>
    </row>
    <row r="5" spans="1:2" x14ac:dyDescent="0.2">
      <c r="A5" t="s">
        <v>29</v>
      </c>
      <c r="B5" s="1">
        <v>3.1E-2</v>
      </c>
    </row>
    <row r="6" spans="1:2" x14ac:dyDescent="0.2">
      <c r="A6" t="s">
        <v>4</v>
      </c>
      <c r="B6" s="1">
        <v>-2E-3</v>
      </c>
    </row>
    <row r="7" spans="1:2" x14ac:dyDescent="0.2">
      <c r="A7" t="s">
        <v>5</v>
      </c>
      <c r="B7" s="1">
        <v>0</v>
      </c>
    </row>
    <row r="8" spans="1:2" x14ac:dyDescent="0.2">
      <c r="A8" t="s">
        <v>6</v>
      </c>
      <c r="B8" s="1">
        <v>6.3E-2</v>
      </c>
    </row>
    <row r="9" spans="1:2" x14ac:dyDescent="0.2">
      <c r="A9" t="s">
        <v>7</v>
      </c>
      <c r="B9" s="1">
        <v>7.0000000000000001E-3</v>
      </c>
    </row>
    <row r="10" spans="1:2" x14ac:dyDescent="0.2">
      <c r="A10" t="s">
        <v>27</v>
      </c>
      <c r="B10" s="1">
        <f>SUM(B7:B9)</f>
        <v>7.0000000000000007E-2</v>
      </c>
    </row>
    <row r="11" spans="1:2" x14ac:dyDescent="0.2">
      <c r="A11" t="s">
        <v>8</v>
      </c>
      <c r="B11" s="1">
        <v>3.6999999999999998E-2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11</v>
      </c>
      <c r="B13" s="1">
        <v>1.7999999999999999E-2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A725-E7DA-A948-8D78-A76BD1040C96}">
  <dimension ref="A1:N28"/>
  <sheetViews>
    <sheetView workbookViewId="0">
      <selection activeCell="G5" sqref="G5"/>
    </sheetView>
  </sheetViews>
  <sheetFormatPr baseColWidth="10" defaultRowHeight="16" x14ac:dyDescent="0.2"/>
  <cols>
    <col min="8" max="8" width="9.33203125" customWidth="1"/>
    <col min="14" max="14" width="13.83203125" customWidth="1"/>
  </cols>
  <sheetData>
    <row r="1" spans="1:14" x14ac:dyDescent="0.2">
      <c r="A1" t="s">
        <v>12</v>
      </c>
      <c r="B1" t="s">
        <v>13</v>
      </c>
      <c r="C1" t="s">
        <v>14</v>
      </c>
      <c r="D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25</v>
      </c>
      <c r="J1" s="2" t="s">
        <v>26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2">
      <c r="A2">
        <v>2024</v>
      </c>
      <c r="B2">
        <v>3350</v>
      </c>
      <c r="C2">
        <v>900</v>
      </c>
      <c r="D2">
        <v>400</v>
      </c>
      <c r="E2" s="2">
        <v>9027</v>
      </c>
      <c r="F2" s="2">
        <v>3233</v>
      </c>
      <c r="G2" s="2">
        <v>974</v>
      </c>
      <c r="H2" s="2">
        <v>0</v>
      </c>
      <c r="I2" s="2">
        <v>0</v>
      </c>
      <c r="J2" s="2">
        <v>0</v>
      </c>
      <c r="K2">
        <v>2125</v>
      </c>
      <c r="L2">
        <v>1050</v>
      </c>
      <c r="M2">
        <v>3200</v>
      </c>
      <c r="N2" s="2">
        <v>4199</v>
      </c>
    </row>
    <row r="3" spans="1:14" x14ac:dyDescent="0.2">
      <c r="A3">
        <v>2025</v>
      </c>
      <c r="B3">
        <v>3350</v>
      </c>
      <c r="C3">
        <v>900</v>
      </c>
      <c r="D3">
        <v>400</v>
      </c>
      <c r="E3" s="2">
        <v>10315</v>
      </c>
      <c r="F3" s="2">
        <v>3563</v>
      </c>
      <c r="G3" s="2">
        <v>1471</v>
      </c>
      <c r="H3" s="2">
        <v>0</v>
      </c>
      <c r="I3" s="2">
        <v>0</v>
      </c>
      <c r="J3" s="2">
        <v>0</v>
      </c>
      <c r="K3">
        <v>2125</v>
      </c>
      <c r="L3">
        <v>1050</v>
      </c>
      <c r="M3">
        <v>3200</v>
      </c>
      <c r="N3" s="2">
        <v>4551</v>
      </c>
    </row>
    <row r="4" spans="1:14" x14ac:dyDescent="0.2">
      <c r="A4">
        <v>2026</v>
      </c>
      <c r="B4">
        <v>3350</v>
      </c>
      <c r="C4">
        <v>900</v>
      </c>
      <c r="D4">
        <v>400</v>
      </c>
      <c r="E4" s="2">
        <v>11833</v>
      </c>
      <c r="F4" s="2">
        <v>3903</v>
      </c>
      <c r="G4" s="2">
        <v>2029</v>
      </c>
      <c r="H4" s="2">
        <v>0</v>
      </c>
      <c r="I4" s="2">
        <v>0</v>
      </c>
      <c r="J4" s="2">
        <v>0</v>
      </c>
      <c r="K4">
        <v>3325</v>
      </c>
      <c r="L4">
        <v>1050</v>
      </c>
      <c r="M4">
        <v>3200</v>
      </c>
      <c r="N4" s="2">
        <v>4968</v>
      </c>
    </row>
    <row r="5" spans="1:14" x14ac:dyDescent="0.2">
      <c r="A5">
        <v>2027</v>
      </c>
      <c r="B5">
        <v>3350</v>
      </c>
      <c r="C5">
        <v>900</v>
      </c>
      <c r="D5">
        <v>400</v>
      </c>
      <c r="E5" s="2">
        <v>13563</v>
      </c>
      <c r="F5" s="2">
        <v>4254</v>
      </c>
      <c r="G5" s="2">
        <v>2648</v>
      </c>
      <c r="H5" s="2">
        <v>0</v>
      </c>
      <c r="I5" s="2">
        <v>0</v>
      </c>
      <c r="J5" s="2">
        <v>0</v>
      </c>
      <c r="K5">
        <v>3325</v>
      </c>
      <c r="L5">
        <v>1050</v>
      </c>
      <c r="M5">
        <v>3200</v>
      </c>
      <c r="N5" s="2">
        <v>5445</v>
      </c>
    </row>
    <row r="6" spans="1:14" x14ac:dyDescent="0.2">
      <c r="A6">
        <v>2028</v>
      </c>
      <c r="B6">
        <v>3350</v>
      </c>
      <c r="C6">
        <v>900</v>
      </c>
      <c r="D6">
        <v>400</v>
      </c>
      <c r="E6" s="2">
        <v>15490</v>
      </c>
      <c r="F6" s="2">
        <v>4615</v>
      </c>
      <c r="G6" s="2">
        <v>3327</v>
      </c>
      <c r="H6" s="2">
        <v>0</v>
      </c>
      <c r="I6" s="2">
        <v>0</v>
      </c>
      <c r="J6" s="2">
        <v>0</v>
      </c>
      <c r="K6">
        <v>3325</v>
      </c>
      <c r="L6">
        <v>1050</v>
      </c>
      <c r="M6">
        <v>3200</v>
      </c>
      <c r="N6" s="2">
        <v>5976</v>
      </c>
    </row>
    <row r="7" spans="1:14" x14ac:dyDescent="0.2">
      <c r="A7">
        <v>2029</v>
      </c>
      <c r="B7">
        <v>3350</v>
      </c>
      <c r="C7">
        <v>900</v>
      </c>
      <c r="D7">
        <v>400</v>
      </c>
      <c r="E7" s="2">
        <v>17596</v>
      </c>
      <c r="F7" s="2">
        <v>4988</v>
      </c>
      <c r="G7" s="2">
        <v>4067</v>
      </c>
      <c r="H7" s="2">
        <v>0</v>
      </c>
      <c r="I7" s="2">
        <v>0</v>
      </c>
      <c r="J7" s="2">
        <v>0</v>
      </c>
      <c r="K7">
        <v>3325</v>
      </c>
      <c r="L7">
        <v>1050</v>
      </c>
      <c r="M7">
        <v>3200</v>
      </c>
      <c r="N7" s="2">
        <v>6556</v>
      </c>
    </row>
    <row r="8" spans="1:14" x14ac:dyDescent="0.2">
      <c r="A8">
        <v>2030</v>
      </c>
      <c r="B8">
        <v>3350</v>
      </c>
      <c r="C8">
        <v>900</v>
      </c>
      <c r="D8">
        <v>400</v>
      </c>
      <c r="E8" s="2">
        <v>19864</v>
      </c>
      <c r="F8" s="2">
        <v>5371</v>
      </c>
      <c r="G8" s="2">
        <v>4867</v>
      </c>
      <c r="H8" s="2">
        <v>0</v>
      </c>
      <c r="I8" s="2">
        <v>0</v>
      </c>
      <c r="J8" s="2">
        <v>0</v>
      </c>
      <c r="K8">
        <v>3325</v>
      </c>
      <c r="L8">
        <v>1050</v>
      </c>
      <c r="M8">
        <v>3200</v>
      </c>
      <c r="N8" s="2">
        <v>7180</v>
      </c>
    </row>
    <row r="9" spans="1:14" x14ac:dyDescent="0.2">
      <c r="A9">
        <v>2031</v>
      </c>
      <c r="B9">
        <v>3350</v>
      </c>
      <c r="C9">
        <v>900</v>
      </c>
      <c r="D9">
        <v>400</v>
      </c>
      <c r="E9" s="2">
        <v>22277</v>
      </c>
      <c r="F9" s="2">
        <v>5764</v>
      </c>
      <c r="G9" s="2">
        <v>5728</v>
      </c>
      <c r="H9" s="2">
        <v>0</v>
      </c>
      <c r="I9" s="2">
        <v>0</v>
      </c>
      <c r="J9" s="2">
        <v>0</v>
      </c>
      <c r="K9">
        <v>4525</v>
      </c>
      <c r="L9">
        <v>1050</v>
      </c>
      <c r="M9">
        <v>4000</v>
      </c>
      <c r="N9" s="2">
        <v>7841</v>
      </c>
    </row>
    <row r="10" spans="1:14" x14ac:dyDescent="0.2">
      <c r="A10">
        <v>2032</v>
      </c>
      <c r="B10">
        <v>3350</v>
      </c>
      <c r="C10">
        <v>900</v>
      </c>
      <c r="D10">
        <v>400</v>
      </c>
      <c r="E10" s="2">
        <v>24819</v>
      </c>
      <c r="F10" s="2">
        <v>6169</v>
      </c>
      <c r="G10" s="2">
        <v>6650</v>
      </c>
      <c r="H10" s="2">
        <v>0</v>
      </c>
      <c r="I10" s="2">
        <v>0</v>
      </c>
      <c r="J10" s="2">
        <v>0</v>
      </c>
      <c r="K10">
        <v>4525</v>
      </c>
      <c r="L10">
        <v>1050</v>
      </c>
      <c r="M10">
        <v>4000</v>
      </c>
      <c r="N10" s="2">
        <v>8536</v>
      </c>
    </row>
    <row r="11" spans="1:14" x14ac:dyDescent="0.2">
      <c r="A11">
        <v>2033</v>
      </c>
      <c r="B11">
        <v>3350</v>
      </c>
      <c r="C11">
        <v>900</v>
      </c>
      <c r="D11">
        <v>400</v>
      </c>
      <c r="E11" s="2">
        <v>27473</v>
      </c>
      <c r="F11" s="2">
        <v>6584</v>
      </c>
      <c r="G11" s="2">
        <v>7633</v>
      </c>
      <c r="H11" s="2">
        <v>0</v>
      </c>
      <c r="I11" s="2">
        <v>0</v>
      </c>
      <c r="J11" s="2">
        <v>0</v>
      </c>
      <c r="K11">
        <v>4525</v>
      </c>
      <c r="L11">
        <v>1050</v>
      </c>
      <c r="M11">
        <v>4000</v>
      </c>
      <c r="N11" s="2">
        <v>9258</v>
      </c>
    </row>
    <row r="12" spans="1:14" x14ac:dyDescent="0.2">
      <c r="A12">
        <v>2034</v>
      </c>
      <c r="B12">
        <v>3350</v>
      </c>
      <c r="C12">
        <v>900</v>
      </c>
      <c r="D12">
        <v>400</v>
      </c>
      <c r="E12" s="2">
        <v>30221</v>
      </c>
      <c r="F12" s="2">
        <v>7010</v>
      </c>
      <c r="G12" s="2">
        <v>8676</v>
      </c>
      <c r="H12" s="2">
        <v>0</v>
      </c>
      <c r="I12" s="2">
        <v>0</v>
      </c>
      <c r="J12" s="2">
        <v>0</v>
      </c>
      <c r="K12">
        <v>4525</v>
      </c>
      <c r="L12">
        <v>1050</v>
      </c>
      <c r="M12">
        <v>4000</v>
      </c>
      <c r="N12" s="2">
        <v>10003</v>
      </c>
    </row>
    <row r="13" spans="1:14" x14ac:dyDescent="0.2">
      <c r="A13">
        <v>2035</v>
      </c>
      <c r="B13">
        <v>3350</v>
      </c>
      <c r="C13">
        <v>900</v>
      </c>
      <c r="D13">
        <v>400</v>
      </c>
      <c r="E13" s="2">
        <v>33047</v>
      </c>
      <c r="F13" s="2">
        <v>7446</v>
      </c>
      <c r="G13" s="2">
        <v>9780</v>
      </c>
      <c r="H13" s="2">
        <v>0</v>
      </c>
      <c r="I13" s="2">
        <v>0</v>
      </c>
      <c r="J13" s="2">
        <v>0</v>
      </c>
      <c r="K13">
        <v>4525</v>
      </c>
      <c r="L13">
        <v>1050</v>
      </c>
      <c r="M13">
        <v>4000</v>
      </c>
      <c r="N13" s="2">
        <v>10764</v>
      </c>
    </row>
    <row r="14" spans="1:14" x14ac:dyDescent="0.2">
      <c r="A14">
        <v>2036</v>
      </c>
      <c r="B14">
        <v>3350</v>
      </c>
      <c r="C14">
        <v>900</v>
      </c>
      <c r="D14">
        <v>400</v>
      </c>
      <c r="E14" s="2">
        <v>35934</v>
      </c>
      <c r="F14" s="2">
        <v>7893</v>
      </c>
      <c r="G14" s="2">
        <v>10944</v>
      </c>
      <c r="H14" s="2">
        <v>0</v>
      </c>
      <c r="I14" s="2">
        <v>0</v>
      </c>
      <c r="J14" s="2">
        <v>0</v>
      </c>
      <c r="K14">
        <v>4525</v>
      </c>
      <c r="L14">
        <v>1050</v>
      </c>
      <c r="M14">
        <v>4000</v>
      </c>
      <c r="N14" s="2">
        <v>11537</v>
      </c>
    </row>
    <row r="15" spans="1:14" x14ac:dyDescent="0.2">
      <c r="A15">
        <v>2037</v>
      </c>
      <c r="B15">
        <v>3350</v>
      </c>
      <c r="C15">
        <v>900</v>
      </c>
      <c r="D15">
        <v>400</v>
      </c>
      <c r="E15" s="2">
        <v>38866</v>
      </c>
      <c r="F15" s="2">
        <v>8351</v>
      </c>
      <c r="G15" s="2">
        <v>12169</v>
      </c>
      <c r="H15" s="2">
        <v>0</v>
      </c>
      <c r="I15" s="2">
        <v>0</v>
      </c>
      <c r="J15" s="2">
        <v>0</v>
      </c>
      <c r="K15">
        <v>4525</v>
      </c>
      <c r="L15">
        <v>1050</v>
      </c>
      <c r="M15">
        <v>4000</v>
      </c>
      <c r="N15" s="2">
        <v>12316</v>
      </c>
    </row>
    <row r="16" spans="1:14" x14ac:dyDescent="0.2">
      <c r="A16">
        <v>2038</v>
      </c>
      <c r="B16">
        <v>3350</v>
      </c>
      <c r="C16">
        <v>900</v>
      </c>
      <c r="D16">
        <v>400</v>
      </c>
      <c r="E16" s="2">
        <v>41824</v>
      </c>
      <c r="F16" s="2">
        <v>8820</v>
      </c>
      <c r="G16" s="2">
        <v>13455</v>
      </c>
      <c r="H16" s="2">
        <v>0</v>
      </c>
      <c r="I16" s="2">
        <v>0</v>
      </c>
      <c r="J16" s="2">
        <v>0</v>
      </c>
      <c r="K16">
        <v>4525</v>
      </c>
      <c r="L16">
        <v>1050</v>
      </c>
      <c r="M16">
        <v>4000</v>
      </c>
      <c r="N16" s="2">
        <v>13096</v>
      </c>
    </row>
    <row r="17" spans="1:14" x14ac:dyDescent="0.2">
      <c r="A17">
        <v>2039</v>
      </c>
      <c r="B17">
        <v>3350</v>
      </c>
      <c r="C17">
        <v>900</v>
      </c>
      <c r="D17">
        <v>400</v>
      </c>
      <c r="E17" s="2">
        <v>44793</v>
      </c>
      <c r="F17" s="2">
        <v>9299</v>
      </c>
      <c r="G17" s="2">
        <v>14801</v>
      </c>
      <c r="H17" s="2">
        <v>0</v>
      </c>
      <c r="I17" s="2">
        <v>0</v>
      </c>
      <c r="J17" s="2">
        <v>0</v>
      </c>
      <c r="K17">
        <v>4525</v>
      </c>
      <c r="L17">
        <v>1050</v>
      </c>
      <c r="M17">
        <v>4000</v>
      </c>
      <c r="N17" s="2">
        <v>13871</v>
      </c>
    </row>
    <row r="18" spans="1:14" x14ac:dyDescent="0.2">
      <c r="A18">
        <v>2040</v>
      </c>
      <c r="B18">
        <v>3350</v>
      </c>
      <c r="C18">
        <v>900</v>
      </c>
      <c r="D18">
        <v>400</v>
      </c>
      <c r="E18" s="2">
        <v>47756</v>
      </c>
      <c r="F18" s="2">
        <v>9789</v>
      </c>
      <c r="G18" s="2">
        <v>16209</v>
      </c>
      <c r="H18" s="2">
        <v>0</v>
      </c>
      <c r="I18" s="2">
        <v>0</v>
      </c>
      <c r="J18" s="2">
        <v>0</v>
      </c>
      <c r="K18">
        <v>4525</v>
      </c>
      <c r="L18">
        <v>1050</v>
      </c>
      <c r="M18">
        <v>4000</v>
      </c>
      <c r="N18" s="2">
        <v>14637</v>
      </c>
    </row>
    <row r="19" spans="1:14" x14ac:dyDescent="0.2">
      <c r="A19">
        <v>2041</v>
      </c>
      <c r="B19">
        <v>3350</v>
      </c>
      <c r="C19">
        <v>900</v>
      </c>
      <c r="D19">
        <v>400</v>
      </c>
      <c r="E19" s="2">
        <v>50695</v>
      </c>
      <c r="F19" s="2">
        <v>10290</v>
      </c>
      <c r="G19" s="2">
        <v>17676</v>
      </c>
      <c r="H19" s="2">
        <v>0</v>
      </c>
      <c r="I19" s="2">
        <v>0</v>
      </c>
      <c r="J19" s="2">
        <v>0</v>
      </c>
      <c r="K19">
        <v>6225.0000000000009</v>
      </c>
      <c r="L19">
        <v>1050</v>
      </c>
      <c r="M19">
        <v>4800</v>
      </c>
      <c r="N19" s="2">
        <v>15387</v>
      </c>
    </row>
    <row r="20" spans="1:14" x14ac:dyDescent="0.2">
      <c r="A20">
        <v>2042</v>
      </c>
      <c r="B20">
        <v>3350</v>
      </c>
      <c r="C20">
        <v>900</v>
      </c>
      <c r="D20">
        <v>400</v>
      </c>
      <c r="E20" s="2">
        <v>53593</v>
      </c>
      <c r="F20" s="2">
        <v>10801</v>
      </c>
      <c r="G20" s="2">
        <v>19205</v>
      </c>
      <c r="H20" s="2">
        <v>0</v>
      </c>
      <c r="I20" s="2">
        <v>0</v>
      </c>
      <c r="J20" s="2">
        <v>0</v>
      </c>
      <c r="K20">
        <v>6225.0000000000009</v>
      </c>
      <c r="L20">
        <v>1050</v>
      </c>
      <c r="M20">
        <v>4800</v>
      </c>
      <c r="N20" s="2">
        <v>16117</v>
      </c>
    </row>
    <row r="21" spans="1:14" x14ac:dyDescent="0.2">
      <c r="A21">
        <v>2043</v>
      </c>
      <c r="B21">
        <v>3350</v>
      </c>
      <c r="C21">
        <v>900</v>
      </c>
      <c r="D21">
        <v>400</v>
      </c>
      <c r="E21" s="2">
        <v>56435</v>
      </c>
      <c r="F21" s="2">
        <v>11324</v>
      </c>
      <c r="G21" s="2">
        <v>20794</v>
      </c>
      <c r="H21" s="2">
        <v>0</v>
      </c>
      <c r="I21" s="2">
        <v>0</v>
      </c>
      <c r="J21" s="2">
        <v>0</v>
      </c>
      <c r="K21">
        <v>6225.0000000000009</v>
      </c>
      <c r="L21">
        <v>1050</v>
      </c>
      <c r="M21">
        <v>4800</v>
      </c>
      <c r="N21" s="2">
        <v>16821</v>
      </c>
    </row>
    <row r="22" spans="1:14" x14ac:dyDescent="0.2">
      <c r="A22">
        <v>2044</v>
      </c>
      <c r="B22">
        <v>3350</v>
      </c>
      <c r="C22">
        <v>900</v>
      </c>
      <c r="D22">
        <v>400</v>
      </c>
      <c r="E22" s="2">
        <v>59203</v>
      </c>
      <c r="F22" s="2">
        <v>11856</v>
      </c>
      <c r="G22" s="2">
        <v>22444</v>
      </c>
      <c r="H22" s="2">
        <v>0</v>
      </c>
      <c r="I22" s="2">
        <v>0</v>
      </c>
      <c r="J22" s="2">
        <v>0</v>
      </c>
      <c r="K22">
        <v>6225.0000000000009</v>
      </c>
      <c r="L22">
        <v>1050</v>
      </c>
      <c r="M22">
        <v>4800</v>
      </c>
      <c r="N22" s="2">
        <v>17493</v>
      </c>
    </row>
    <row r="23" spans="1:14" x14ac:dyDescent="0.2">
      <c r="A23">
        <v>2045</v>
      </c>
      <c r="B23">
        <v>3350</v>
      </c>
      <c r="C23">
        <v>900</v>
      </c>
      <c r="D23">
        <v>400</v>
      </c>
      <c r="E23" s="2">
        <v>61879</v>
      </c>
      <c r="F23" s="2">
        <v>12400</v>
      </c>
      <c r="G23" s="2">
        <v>24154</v>
      </c>
      <c r="H23" s="2">
        <v>0</v>
      </c>
      <c r="I23" s="2">
        <v>0</v>
      </c>
      <c r="J23" s="2">
        <v>0</v>
      </c>
      <c r="K23">
        <v>6225.0000000000009</v>
      </c>
      <c r="L23">
        <v>1050</v>
      </c>
      <c r="M23">
        <v>4800</v>
      </c>
      <c r="N23" s="2">
        <v>18129</v>
      </c>
    </row>
    <row r="24" spans="1:14" x14ac:dyDescent="0.2">
      <c r="A24">
        <v>2046</v>
      </c>
      <c r="B24">
        <v>3350</v>
      </c>
      <c r="C24">
        <v>900</v>
      </c>
      <c r="D24">
        <v>400</v>
      </c>
      <c r="E24" s="2">
        <v>64448</v>
      </c>
      <c r="F24" s="2">
        <v>12954</v>
      </c>
      <c r="G24" s="2">
        <v>25925</v>
      </c>
      <c r="H24" s="2">
        <v>0</v>
      </c>
      <c r="I24" s="2">
        <v>0</v>
      </c>
      <c r="J24" s="2">
        <v>0</v>
      </c>
      <c r="K24">
        <v>6225.0000000000009</v>
      </c>
      <c r="L24">
        <v>1050</v>
      </c>
      <c r="M24">
        <v>4800</v>
      </c>
      <c r="N24" s="2">
        <v>18723</v>
      </c>
    </row>
    <row r="25" spans="1:14" x14ac:dyDescent="0.2">
      <c r="A25">
        <v>2047</v>
      </c>
      <c r="B25">
        <v>3350</v>
      </c>
      <c r="C25">
        <v>900</v>
      </c>
      <c r="D25">
        <v>400</v>
      </c>
      <c r="E25" s="2">
        <v>66892</v>
      </c>
      <c r="F25" s="2">
        <v>13519</v>
      </c>
      <c r="G25" s="2">
        <v>27757</v>
      </c>
      <c r="H25" s="2">
        <v>0</v>
      </c>
      <c r="I25" s="2">
        <v>0</v>
      </c>
      <c r="J25" s="2">
        <v>0</v>
      </c>
      <c r="K25">
        <v>6225.0000000000009</v>
      </c>
      <c r="L25">
        <v>1050</v>
      </c>
      <c r="M25">
        <v>4800</v>
      </c>
      <c r="N25" s="2">
        <v>19270</v>
      </c>
    </row>
    <row r="26" spans="1:14" x14ac:dyDescent="0.2">
      <c r="A26">
        <v>2048</v>
      </c>
      <c r="B26">
        <v>3350</v>
      </c>
      <c r="C26">
        <v>900</v>
      </c>
      <c r="D26">
        <v>400</v>
      </c>
      <c r="E26" s="2">
        <v>69195</v>
      </c>
      <c r="F26" s="2">
        <v>14095</v>
      </c>
      <c r="G26" s="2">
        <v>29650</v>
      </c>
      <c r="H26" s="2">
        <v>0</v>
      </c>
      <c r="I26" s="2">
        <v>0</v>
      </c>
      <c r="J26" s="2">
        <v>0</v>
      </c>
      <c r="K26">
        <v>6225.0000000000009</v>
      </c>
      <c r="L26">
        <v>1050</v>
      </c>
      <c r="M26">
        <v>4800</v>
      </c>
      <c r="N26" s="2">
        <v>19764</v>
      </c>
    </row>
    <row r="27" spans="1:14" x14ac:dyDescent="0.2">
      <c r="A27">
        <v>2049</v>
      </c>
      <c r="B27">
        <v>3350</v>
      </c>
      <c r="C27">
        <v>900</v>
      </c>
      <c r="D27">
        <v>400</v>
      </c>
      <c r="E27" s="2">
        <v>71339</v>
      </c>
      <c r="F27" s="2">
        <v>14681</v>
      </c>
      <c r="G27" s="2">
        <v>31603</v>
      </c>
      <c r="H27" s="2">
        <v>0</v>
      </c>
      <c r="I27" s="2">
        <v>0</v>
      </c>
      <c r="J27" s="2">
        <v>0</v>
      </c>
      <c r="K27">
        <v>6225.0000000000009</v>
      </c>
      <c r="L27">
        <v>1050</v>
      </c>
      <c r="M27">
        <v>4800</v>
      </c>
      <c r="N27" s="2">
        <v>20200</v>
      </c>
    </row>
    <row r="28" spans="1:14" x14ac:dyDescent="0.2">
      <c r="A28">
        <v>2050</v>
      </c>
      <c r="B28">
        <v>3350</v>
      </c>
      <c r="C28">
        <v>900</v>
      </c>
      <c r="D28">
        <v>400</v>
      </c>
      <c r="E28" s="2">
        <v>73308</v>
      </c>
      <c r="F28" s="2">
        <v>15278</v>
      </c>
      <c r="G28" s="2">
        <v>33617</v>
      </c>
      <c r="H28" s="2">
        <v>0</v>
      </c>
      <c r="I28" s="2">
        <v>0</v>
      </c>
      <c r="J28" s="2">
        <v>0</v>
      </c>
      <c r="K28">
        <v>6225</v>
      </c>
      <c r="L28">
        <v>1050</v>
      </c>
      <c r="M28">
        <v>4800.0000000000009</v>
      </c>
      <c r="N28" s="2">
        <v>20572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1588-2FE4-F643-97F4-98F56237F341}">
  <dimension ref="A1:O11"/>
  <sheetViews>
    <sheetView tabSelected="1" workbookViewId="0">
      <selection activeCell="I12" sqref="I12"/>
    </sheetView>
  </sheetViews>
  <sheetFormatPr baseColWidth="10" defaultRowHeight="16" x14ac:dyDescent="0.2"/>
  <cols>
    <col min="2" max="2" width="13.1640625" customWidth="1"/>
    <col min="3" max="3" width="17.33203125" customWidth="1"/>
    <col min="4" max="4" width="18.83203125" customWidth="1"/>
    <col min="5" max="5" width="13.5" customWidth="1"/>
    <col min="9" max="9" width="15.33203125" customWidth="1"/>
    <col min="10" max="10" width="15.5" customWidth="1"/>
  </cols>
  <sheetData>
    <row r="1" spans="1:15" x14ac:dyDescent="0.2">
      <c r="B1" s="9" t="s">
        <v>37</v>
      </c>
      <c r="C1" s="9"/>
      <c r="D1" s="9"/>
      <c r="E1" s="9"/>
      <c r="G1" s="9" t="s">
        <v>38</v>
      </c>
      <c r="H1" s="9"/>
      <c r="I1" s="9"/>
      <c r="J1" s="9"/>
      <c r="K1" s="9"/>
    </row>
    <row r="2" spans="1:15" x14ac:dyDescent="0.2">
      <c r="A2" s="5" t="s">
        <v>12</v>
      </c>
      <c r="B2" s="5" t="s">
        <v>30</v>
      </c>
      <c r="C2" s="5" t="s">
        <v>31</v>
      </c>
      <c r="D2" s="5" t="s">
        <v>32</v>
      </c>
      <c r="E2" s="5" t="s">
        <v>33</v>
      </c>
      <c r="F2" s="5"/>
      <c r="G2" s="5" t="s">
        <v>30</v>
      </c>
      <c r="H2" s="5" t="s">
        <v>31</v>
      </c>
      <c r="I2" s="5" t="s">
        <v>32</v>
      </c>
      <c r="J2" s="5" t="s">
        <v>40</v>
      </c>
      <c r="K2" s="5"/>
      <c r="M2" s="5"/>
      <c r="N2" s="5"/>
    </row>
    <row r="3" spans="1:15" x14ac:dyDescent="0.2">
      <c r="A3" s="5">
        <v>2050</v>
      </c>
      <c r="B3" s="6">
        <v>72.779999999999987</v>
      </c>
      <c r="C3" s="6">
        <v>34.15</v>
      </c>
      <c r="D3" s="6">
        <v>15.139999999999999</v>
      </c>
      <c r="E3" s="6">
        <v>15.44</v>
      </c>
      <c r="F3" s="6"/>
      <c r="G3">
        <f>23212/1000</f>
        <v>23.212</v>
      </c>
      <c r="H3">
        <f>2504/1000</f>
        <v>2.504</v>
      </c>
      <c r="I3">
        <f>8315/1000</f>
        <v>8.3149999999999995</v>
      </c>
      <c r="J3" s="3">
        <f>L5/0.8</f>
        <v>29.450016249999997</v>
      </c>
      <c r="L3" s="3"/>
      <c r="M3" s="3"/>
      <c r="N3" s="3"/>
      <c r="O3" s="3"/>
    </row>
    <row r="4" spans="1:15" x14ac:dyDescent="0.2">
      <c r="A4" s="5" t="s">
        <v>34</v>
      </c>
      <c r="B4" s="6">
        <v>0.14399999999999999</v>
      </c>
      <c r="C4" s="6">
        <v>0.45100000000000001</v>
      </c>
      <c r="D4" s="6">
        <v>0.315</v>
      </c>
      <c r="E4" s="6">
        <v>0.6</v>
      </c>
      <c r="F4" s="7" t="s">
        <v>36</v>
      </c>
      <c r="G4" s="6">
        <v>0.14399999999999999</v>
      </c>
      <c r="H4" s="6">
        <v>0.45100000000000001</v>
      </c>
      <c r="I4" s="6">
        <v>0.315</v>
      </c>
      <c r="J4" s="6">
        <v>0.83</v>
      </c>
      <c r="K4" s="7" t="s">
        <v>36</v>
      </c>
      <c r="L4" s="5" t="s">
        <v>39</v>
      </c>
    </row>
    <row r="5" spans="1:15" x14ac:dyDescent="0.2">
      <c r="A5" s="5" t="s">
        <v>35</v>
      </c>
      <c r="B5" s="6">
        <f>B3*B4*365*24/1000</f>
        <v>91.807603199999988</v>
      </c>
      <c r="C5" s="6">
        <f t="shared" ref="C5:E5" si="0">C3*C4*365*24/1000</f>
        <v>134.918454</v>
      </c>
      <c r="D5" s="6">
        <f t="shared" si="0"/>
        <v>41.777315999999999</v>
      </c>
      <c r="E5" s="6">
        <f t="shared" si="0"/>
        <v>81.152639999999991</v>
      </c>
      <c r="F5" s="7">
        <f>SUM(B5:E5)</f>
        <v>349.65601319999996</v>
      </c>
      <c r="G5" s="6">
        <f>G3*G4*365*24/1000</f>
        <v>29.280545279999998</v>
      </c>
      <c r="H5" s="6">
        <f>H3*H4*365*24/1000</f>
        <v>9.8927030400000007</v>
      </c>
      <c r="I5" s="6">
        <f>I3*I4*365*24/1000</f>
        <v>22.944410999999995</v>
      </c>
      <c r="J5" s="6">
        <f>E5+J3*J4*365*24/1000</f>
        <v>295.27781815049997</v>
      </c>
      <c r="K5" s="4">
        <f>SUM(G5:J5)</f>
        <v>357.39547747049994</v>
      </c>
      <c r="L5" s="3">
        <f>(-SUM(G5:I5)+SUM(B5:D5))*1000/(24*365)</f>
        <v>23.560012999999998</v>
      </c>
      <c r="M5" s="3"/>
      <c r="N5" s="3"/>
      <c r="O5" s="3"/>
    </row>
    <row r="6" spans="1:15" x14ac:dyDescent="0.2">
      <c r="F6" s="6"/>
    </row>
    <row r="7" spans="1:15" x14ac:dyDescent="0.2">
      <c r="F7" s="6"/>
      <c r="I7" s="10" t="s">
        <v>41</v>
      </c>
      <c r="J7" s="11">
        <v>56047</v>
      </c>
      <c r="K7" s="10" t="s">
        <v>42</v>
      </c>
    </row>
    <row r="8" spans="1:15" x14ac:dyDescent="0.2">
      <c r="F8" s="6"/>
    </row>
    <row r="9" spans="1:15" x14ac:dyDescent="0.2">
      <c r="F9" s="6"/>
    </row>
    <row r="11" spans="1:15" x14ac:dyDescent="0.2">
      <c r="O11" s="3">
        <f>O5+E5</f>
        <v>81.152639999999991</v>
      </c>
    </row>
  </sheetData>
  <mergeCells count="2">
    <mergeCell ref="B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0238-34AA-924B-9F17-A77EE1E62BC1}">
  <dimension ref="A1:M28"/>
  <sheetViews>
    <sheetView workbookViewId="0">
      <selection activeCell="N34" activeCellId="1" sqref="A1:M28 N34"/>
    </sheetView>
  </sheetViews>
  <sheetFormatPr baseColWidth="10" defaultRowHeight="16" x14ac:dyDescent="0.2"/>
  <cols>
    <col min="10" max="10" width="16.1640625" customWidth="1"/>
    <col min="11" max="11" width="17.33203125" customWidth="1"/>
    <col min="12" max="12" width="16.83203125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</row>
    <row r="2" spans="1:13" x14ac:dyDescent="0.2">
      <c r="A2">
        <v>2024</v>
      </c>
      <c r="B2">
        <v>3350</v>
      </c>
      <c r="C2">
        <v>900</v>
      </c>
      <c r="D2">
        <v>400</v>
      </c>
      <c r="E2" s="2">
        <v>9027</v>
      </c>
      <c r="F2" s="2">
        <v>3233</v>
      </c>
      <c r="G2" s="2">
        <v>974</v>
      </c>
      <c r="H2" s="2">
        <v>0</v>
      </c>
      <c r="I2" s="2">
        <v>0</v>
      </c>
      <c r="J2">
        <v>2125</v>
      </c>
      <c r="K2">
        <v>1050</v>
      </c>
      <c r="L2">
        <v>3200</v>
      </c>
      <c r="M2" s="2">
        <v>4199</v>
      </c>
    </row>
    <row r="3" spans="1:13" x14ac:dyDescent="0.2">
      <c r="A3">
        <v>2025</v>
      </c>
      <c r="B3">
        <v>3350</v>
      </c>
      <c r="C3">
        <v>900</v>
      </c>
      <c r="D3">
        <v>400</v>
      </c>
      <c r="E3">
        <f>ROUND(E2*'US EIA 2023 AEO'!B$11,0)+E2</f>
        <v>9361</v>
      </c>
      <c r="F3">
        <f>ROUND(F2*'US EIA 2023 AEO'!B$11,0)+F2</f>
        <v>3353</v>
      </c>
      <c r="G3">
        <f>ROUND(G2*'US EIA 2023 AEO'!B$11,0)+G2</f>
        <v>1010</v>
      </c>
      <c r="H3" s="2">
        <v>0</v>
      </c>
      <c r="I3" s="2">
        <v>0</v>
      </c>
      <c r="J3">
        <v>2125</v>
      </c>
      <c r="K3">
        <v>1050</v>
      </c>
      <c r="L3">
        <v>3200</v>
      </c>
      <c r="M3" s="2">
        <v>4551</v>
      </c>
    </row>
    <row r="4" spans="1:13" x14ac:dyDescent="0.2">
      <c r="A4">
        <v>2026</v>
      </c>
      <c r="B4">
        <v>3350</v>
      </c>
      <c r="C4">
        <v>900</v>
      </c>
      <c r="D4">
        <v>400</v>
      </c>
      <c r="E4">
        <f>ROUND(E3*'US EIA 2023 AEO'!B$11,0)+E3</f>
        <v>9707</v>
      </c>
      <c r="F4">
        <f>ROUND(F3*'US EIA 2023 AEO'!B$11,0)+F3</f>
        <v>3477</v>
      </c>
      <c r="G4">
        <f>ROUND(G3*'US EIA 2023 AEO'!B$11,0)+G3</f>
        <v>1047</v>
      </c>
      <c r="H4" s="2">
        <v>0</v>
      </c>
      <c r="I4" s="2">
        <v>0</v>
      </c>
      <c r="J4">
        <v>3325</v>
      </c>
      <c r="K4">
        <v>1050</v>
      </c>
      <c r="L4">
        <v>3200</v>
      </c>
      <c r="M4" s="2">
        <v>4968</v>
      </c>
    </row>
    <row r="5" spans="1:13" x14ac:dyDescent="0.2">
      <c r="A5">
        <v>2027</v>
      </c>
      <c r="B5">
        <v>3350</v>
      </c>
      <c r="C5">
        <v>900</v>
      </c>
      <c r="D5">
        <v>400</v>
      </c>
      <c r="E5">
        <f>ROUND(E4*'US EIA 2023 AEO'!B$11,0)+E4</f>
        <v>10066</v>
      </c>
      <c r="F5">
        <f>ROUND(F4*'US EIA 2023 AEO'!B$11,0)+F4</f>
        <v>3606</v>
      </c>
      <c r="G5">
        <f>ROUND(G4*'US EIA 2023 AEO'!B$11,0)+G4</f>
        <v>1086</v>
      </c>
      <c r="H5" s="2">
        <v>0</v>
      </c>
      <c r="I5" s="2">
        <v>0</v>
      </c>
      <c r="J5">
        <v>3325</v>
      </c>
      <c r="K5">
        <v>1050</v>
      </c>
      <c r="L5">
        <v>3200</v>
      </c>
      <c r="M5" s="2">
        <v>5445</v>
      </c>
    </row>
    <row r="6" spans="1:13" x14ac:dyDescent="0.2">
      <c r="A6">
        <v>2028</v>
      </c>
      <c r="B6">
        <v>3350</v>
      </c>
      <c r="C6">
        <v>900</v>
      </c>
      <c r="D6">
        <v>400</v>
      </c>
      <c r="E6">
        <f>ROUND(E5*'US EIA 2023 AEO'!B$11,0)+E5</f>
        <v>10438</v>
      </c>
      <c r="F6">
        <f>ROUND(F5*'US EIA 2023 AEO'!B$11,0)+F5</f>
        <v>3739</v>
      </c>
      <c r="G6">
        <f>ROUND(G5*'US EIA 2023 AEO'!B$11,0)+G5</f>
        <v>1126</v>
      </c>
      <c r="H6" s="2">
        <v>0</v>
      </c>
      <c r="I6" s="2">
        <v>0</v>
      </c>
      <c r="J6">
        <v>3325</v>
      </c>
      <c r="K6">
        <v>1050</v>
      </c>
      <c r="L6">
        <v>3200</v>
      </c>
      <c r="M6" s="2">
        <v>5976</v>
      </c>
    </row>
    <row r="7" spans="1:13" x14ac:dyDescent="0.2">
      <c r="A7">
        <v>2029</v>
      </c>
      <c r="B7">
        <v>3350</v>
      </c>
      <c r="C7">
        <v>900</v>
      </c>
      <c r="D7">
        <v>400</v>
      </c>
      <c r="E7">
        <f>ROUND(E6*'US EIA 2023 AEO'!B$11,0)+E6</f>
        <v>10824</v>
      </c>
      <c r="F7">
        <f>ROUND(F6*'US EIA 2023 AEO'!B$11,0)+F6</f>
        <v>3877</v>
      </c>
      <c r="G7">
        <f>ROUND(G6*'US EIA 2023 AEO'!B$11,0)+G6</f>
        <v>1168</v>
      </c>
      <c r="H7" s="2">
        <v>0</v>
      </c>
      <c r="I7" s="2">
        <v>0</v>
      </c>
      <c r="J7">
        <v>3325</v>
      </c>
      <c r="K7">
        <v>1050</v>
      </c>
      <c r="L7">
        <v>3200</v>
      </c>
      <c r="M7" s="2">
        <v>6556</v>
      </c>
    </row>
    <row r="8" spans="1:13" x14ac:dyDescent="0.2">
      <c r="A8">
        <v>2030</v>
      </c>
      <c r="B8">
        <v>3350</v>
      </c>
      <c r="C8">
        <v>900</v>
      </c>
      <c r="D8">
        <v>400</v>
      </c>
      <c r="E8">
        <f>ROUND(E7*'US EIA 2023 AEO'!B$11,0)+E7</f>
        <v>11224</v>
      </c>
      <c r="F8">
        <f>ROUND(F7*'US EIA 2023 AEO'!B$11,0)+F7</f>
        <v>4020</v>
      </c>
      <c r="G8">
        <f>ROUND(G7*'US EIA 2023 AEO'!B$11,0)+G7</f>
        <v>1211</v>
      </c>
      <c r="H8" s="2">
        <v>0</v>
      </c>
      <c r="I8" s="8">
        <v>0</v>
      </c>
      <c r="J8">
        <v>3325</v>
      </c>
      <c r="K8">
        <v>1050</v>
      </c>
      <c r="L8">
        <v>3200</v>
      </c>
      <c r="M8" s="2">
        <v>7180</v>
      </c>
    </row>
    <row r="9" spans="1:13" x14ac:dyDescent="0.2">
      <c r="A9">
        <v>2031</v>
      </c>
      <c r="B9">
        <v>3350</v>
      </c>
      <c r="C9">
        <v>900</v>
      </c>
      <c r="D9">
        <v>400</v>
      </c>
      <c r="E9">
        <f>ROUND(E8*'US EIA 2023 AEO'!B$11,0)+E8</f>
        <v>11639</v>
      </c>
      <c r="F9">
        <f>ROUND(F8*'US EIA 2023 AEO'!B$11,0)+F8</f>
        <v>4169</v>
      </c>
      <c r="G9">
        <f>ROUND(G8*'US EIA 2023 AEO'!B$11,0)+G8</f>
        <v>1256</v>
      </c>
      <c r="H9" s="2">
        <v>0</v>
      </c>
      <c r="I9" s="2">
        <v>0</v>
      </c>
      <c r="J9">
        <v>4525</v>
      </c>
      <c r="K9">
        <v>1050</v>
      </c>
      <c r="L9">
        <v>4000</v>
      </c>
      <c r="M9" s="2">
        <v>7841</v>
      </c>
    </row>
    <row r="10" spans="1:13" x14ac:dyDescent="0.2">
      <c r="A10">
        <v>2032</v>
      </c>
      <c r="B10">
        <v>3350</v>
      </c>
      <c r="C10">
        <v>900</v>
      </c>
      <c r="D10">
        <v>400</v>
      </c>
      <c r="E10">
        <f>ROUND(E9*'US EIA 2023 AEO'!B$11,0)+E9</f>
        <v>12070</v>
      </c>
      <c r="F10">
        <f>ROUND(F9*'US EIA 2023 AEO'!B$11,0)+F9</f>
        <v>4323</v>
      </c>
      <c r="G10">
        <f>ROUND(G9*'US EIA 2023 AEO'!B$11,0)+G9</f>
        <v>1302</v>
      </c>
      <c r="H10" s="2">
        <v>0</v>
      </c>
      <c r="I10" s="8">
        <v>0</v>
      </c>
      <c r="J10">
        <v>4525</v>
      </c>
      <c r="K10">
        <v>1050</v>
      </c>
      <c r="L10">
        <v>4000</v>
      </c>
      <c r="M10" s="2">
        <v>8536</v>
      </c>
    </row>
    <row r="11" spans="1:13" x14ac:dyDescent="0.2">
      <c r="A11">
        <v>2033</v>
      </c>
      <c r="B11">
        <v>3350</v>
      </c>
      <c r="C11">
        <v>900</v>
      </c>
      <c r="D11">
        <v>400</v>
      </c>
      <c r="E11">
        <f>ROUND(E10*'US EIA 2023 AEO'!B$11,0)+E10</f>
        <v>12517</v>
      </c>
      <c r="F11">
        <f>ROUND(F10*'US EIA 2023 AEO'!B$11,0)+F10</f>
        <v>4483</v>
      </c>
      <c r="G11">
        <f>ROUND(G10*'US EIA 2023 AEO'!B$11,0)+G10</f>
        <v>1350</v>
      </c>
      <c r="H11" s="2">
        <v>0</v>
      </c>
      <c r="I11">
        <f>565.5*3</f>
        <v>1696.5</v>
      </c>
      <c r="J11">
        <v>4525</v>
      </c>
      <c r="K11">
        <v>1050</v>
      </c>
      <c r="L11">
        <v>4000</v>
      </c>
      <c r="M11" s="2">
        <v>9258</v>
      </c>
    </row>
    <row r="12" spans="1:13" x14ac:dyDescent="0.2">
      <c r="A12">
        <v>2034</v>
      </c>
      <c r="B12">
        <v>3350</v>
      </c>
      <c r="C12">
        <v>900</v>
      </c>
      <c r="D12">
        <v>400</v>
      </c>
      <c r="E12">
        <f>ROUND(E11*'US EIA 2023 AEO'!B$11,0)+E11</f>
        <v>12980</v>
      </c>
      <c r="F12">
        <f>ROUND(F11*'US EIA 2023 AEO'!B$11,0)+F11</f>
        <v>4649</v>
      </c>
      <c r="G12">
        <f>ROUND(G11*'US EIA 2023 AEO'!B$11,0)+G11</f>
        <v>1400</v>
      </c>
      <c r="H12" s="2">
        <v>0</v>
      </c>
      <c r="I12">
        <f>$I$11+I11</f>
        <v>3393</v>
      </c>
      <c r="J12">
        <v>4525</v>
      </c>
      <c r="K12">
        <v>1050</v>
      </c>
      <c r="L12">
        <v>4000</v>
      </c>
      <c r="M12" s="2">
        <v>10003</v>
      </c>
    </row>
    <row r="13" spans="1:13" x14ac:dyDescent="0.2">
      <c r="A13">
        <v>2035</v>
      </c>
      <c r="B13">
        <v>3350</v>
      </c>
      <c r="C13">
        <v>900</v>
      </c>
      <c r="D13">
        <v>400</v>
      </c>
      <c r="E13">
        <f>ROUND(E12*'US EIA 2023 AEO'!B$11,0)+E12</f>
        <v>13460</v>
      </c>
      <c r="F13">
        <f>ROUND(F12*'US EIA 2023 AEO'!B$11,0)+F12</f>
        <v>4821</v>
      </c>
      <c r="G13">
        <f>ROUND(G12*'US EIA 2023 AEO'!B$11,0)+G12</f>
        <v>1452</v>
      </c>
      <c r="H13" s="2">
        <v>0</v>
      </c>
      <c r="I13">
        <f t="shared" ref="I13:I28" si="0">$I$11+I12</f>
        <v>5089.5</v>
      </c>
      <c r="J13">
        <v>4525</v>
      </c>
      <c r="K13">
        <v>1050</v>
      </c>
      <c r="L13">
        <v>4000</v>
      </c>
      <c r="M13" s="2">
        <v>10764</v>
      </c>
    </row>
    <row r="14" spans="1:13" x14ac:dyDescent="0.2">
      <c r="A14">
        <v>2036</v>
      </c>
      <c r="B14">
        <v>3350</v>
      </c>
      <c r="C14">
        <v>900</v>
      </c>
      <c r="D14">
        <v>400</v>
      </c>
      <c r="E14">
        <f>ROUND(E13*'US EIA 2023 AEO'!B$11,0)+E13</f>
        <v>13958</v>
      </c>
      <c r="F14">
        <f>ROUND(F13*'US EIA 2023 AEO'!B$11,0)+F13</f>
        <v>4999</v>
      </c>
      <c r="G14">
        <f>ROUND(G13*'US EIA 2023 AEO'!B$11,0)+G13</f>
        <v>1506</v>
      </c>
      <c r="H14" s="2">
        <v>0</v>
      </c>
      <c r="I14">
        <f t="shared" si="0"/>
        <v>6786</v>
      </c>
      <c r="J14">
        <v>4525</v>
      </c>
      <c r="K14">
        <v>1050</v>
      </c>
      <c r="L14">
        <v>4000</v>
      </c>
      <c r="M14" s="2">
        <v>11537</v>
      </c>
    </row>
    <row r="15" spans="1:13" x14ac:dyDescent="0.2">
      <c r="A15">
        <v>2037</v>
      </c>
      <c r="B15">
        <v>3350</v>
      </c>
      <c r="C15">
        <v>900</v>
      </c>
      <c r="D15">
        <v>400</v>
      </c>
      <c r="E15">
        <f>ROUND(E14*'US EIA 2023 AEO'!B$11,0)+E14</f>
        <v>14474</v>
      </c>
      <c r="F15">
        <f>ROUND(F14*'US EIA 2023 AEO'!B$11,0)+F14</f>
        <v>5184</v>
      </c>
      <c r="G15">
        <f>ROUND(G14*'US EIA 2023 AEO'!B$11,0)+G14</f>
        <v>1562</v>
      </c>
      <c r="H15" s="2">
        <v>0</v>
      </c>
      <c r="I15">
        <f t="shared" si="0"/>
        <v>8482.5</v>
      </c>
      <c r="J15">
        <v>4525</v>
      </c>
      <c r="K15">
        <v>1050</v>
      </c>
      <c r="L15">
        <v>4000</v>
      </c>
      <c r="M15" s="2">
        <v>12316</v>
      </c>
    </row>
    <row r="16" spans="1:13" x14ac:dyDescent="0.2">
      <c r="A16">
        <v>2038</v>
      </c>
      <c r="B16">
        <v>3350</v>
      </c>
      <c r="C16">
        <v>900</v>
      </c>
      <c r="D16">
        <v>400</v>
      </c>
      <c r="E16">
        <f>ROUND(E15*'US EIA 2023 AEO'!B$11,0)+E15</f>
        <v>15010</v>
      </c>
      <c r="F16">
        <f>ROUND(F15*'US EIA 2023 AEO'!B$11,0)+F15</f>
        <v>5376</v>
      </c>
      <c r="G16">
        <f>ROUND(G15*'US EIA 2023 AEO'!B$11,0)+G15</f>
        <v>1620</v>
      </c>
      <c r="H16" s="2">
        <v>0</v>
      </c>
      <c r="I16">
        <f t="shared" si="0"/>
        <v>10179</v>
      </c>
      <c r="J16">
        <v>4525</v>
      </c>
      <c r="K16">
        <v>1050</v>
      </c>
      <c r="L16">
        <v>4000</v>
      </c>
      <c r="M16" s="2">
        <v>13096</v>
      </c>
    </row>
    <row r="17" spans="1:13" x14ac:dyDescent="0.2">
      <c r="A17">
        <v>2039</v>
      </c>
      <c r="B17">
        <v>3350</v>
      </c>
      <c r="C17">
        <v>900</v>
      </c>
      <c r="D17">
        <v>400</v>
      </c>
      <c r="E17">
        <f>ROUND(E16*'US EIA 2023 AEO'!B$11,0)+E16</f>
        <v>15565</v>
      </c>
      <c r="F17">
        <f>ROUND(F16*'US EIA 2023 AEO'!B$11,0)+F16</f>
        <v>5575</v>
      </c>
      <c r="G17">
        <f>ROUND(G16*'US EIA 2023 AEO'!B$11,0)+G16</f>
        <v>1680</v>
      </c>
      <c r="H17" s="2">
        <v>0</v>
      </c>
      <c r="I17">
        <f t="shared" si="0"/>
        <v>11875.5</v>
      </c>
      <c r="J17">
        <v>4525</v>
      </c>
      <c r="K17">
        <v>1050</v>
      </c>
      <c r="L17">
        <v>4000</v>
      </c>
      <c r="M17" s="2">
        <v>13871</v>
      </c>
    </row>
    <row r="18" spans="1:13" x14ac:dyDescent="0.2">
      <c r="A18">
        <v>2040</v>
      </c>
      <c r="B18">
        <v>3350</v>
      </c>
      <c r="C18">
        <v>900</v>
      </c>
      <c r="D18">
        <v>400</v>
      </c>
      <c r="E18">
        <f>ROUND(E17*'US EIA 2023 AEO'!B$11,0)+E17</f>
        <v>16141</v>
      </c>
      <c r="F18">
        <f>ROUND(F17*'US EIA 2023 AEO'!B$11,0)+F17</f>
        <v>5781</v>
      </c>
      <c r="G18">
        <f>ROUND(G17*'US EIA 2023 AEO'!B$11,0)+G17</f>
        <v>1742</v>
      </c>
      <c r="H18" s="2">
        <v>0</v>
      </c>
      <c r="I18">
        <f t="shared" si="0"/>
        <v>13572</v>
      </c>
      <c r="J18">
        <v>4525</v>
      </c>
      <c r="K18">
        <v>1050</v>
      </c>
      <c r="L18">
        <v>4000</v>
      </c>
      <c r="M18" s="2">
        <v>14637</v>
      </c>
    </row>
    <row r="19" spans="1:13" x14ac:dyDescent="0.2">
      <c r="A19">
        <v>2041</v>
      </c>
      <c r="B19">
        <v>3350</v>
      </c>
      <c r="C19">
        <v>900</v>
      </c>
      <c r="D19">
        <v>400</v>
      </c>
      <c r="E19">
        <f>ROUND(E18*'US EIA 2023 AEO'!B$11,0)+E18</f>
        <v>16738</v>
      </c>
      <c r="F19">
        <f>ROUND(F18*'US EIA 2023 AEO'!B$11,0)+F18</f>
        <v>5995</v>
      </c>
      <c r="G19">
        <f>ROUND(G18*'US EIA 2023 AEO'!B$11,0)+G18</f>
        <v>1806</v>
      </c>
      <c r="H19" s="2">
        <v>0</v>
      </c>
      <c r="I19">
        <f t="shared" si="0"/>
        <v>15268.5</v>
      </c>
      <c r="J19">
        <v>6225.0000000000009</v>
      </c>
      <c r="K19">
        <v>1050</v>
      </c>
      <c r="L19">
        <v>4800</v>
      </c>
      <c r="M19" s="2">
        <v>15387</v>
      </c>
    </row>
    <row r="20" spans="1:13" x14ac:dyDescent="0.2">
      <c r="A20">
        <v>2042</v>
      </c>
      <c r="B20">
        <v>3350</v>
      </c>
      <c r="C20">
        <v>900</v>
      </c>
      <c r="D20">
        <v>400</v>
      </c>
      <c r="E20">
        <f>ROUND(E19*'US EIA 2023 AEO'!B$11,0)+E19</f>
        <v>17357</v>
      </c>
      <c r="F20">
        <f>ROUND(F19*'US EIA 2023 AEO'!B$11,0)+F19</f>
        <v>6217</v>
      </c>
      <c r="G20">
        <f>ROUND(G19*'US EIA 2023 AEO'!B$11,0)+G19</f>
        <v>1873</v>
      </c>
      <c r="H20" s="2">
        <v>0</v>
      </c>
      <c r="I20">
        <f t="shared" si="0"/>
        <v>16965</v>
      </c>
      <c r="J20">
        <v>6225.0000000000009</v>
      </c>
      <c r="K20">
        <v>1050</v>
      </c>
      <c r="L20">
        <v>4800</v>
      </c>
      <c r="M20" s="2">
        <v>16117</v>
      </c>
    </row>
    <row r="21" spans="1:13" x14ac:dyDescent="0.2">
      <c r="A21">
        <v>2043</v>
      </c>
      <c r="B21">
        <v>3350</v>
      </c>
      <c r="C21">
        <v>900</v>
      </c>
      <c r="D21">
        <v>400</v>
      </c>
      <c r="E21">
        <f>ROUND(E20*'US EIA 2023 AEO'!B$11,0)+E20</f>
        <v>17999</v>
      </c>
      <c r="F21">
        <f>ROUND(F20*'US EIA 2023 AEO'!B$11,0)+F20</f>
        <v>6447</v>
      </c>
      <c r="G21">
        <f>ROUND(G20*'US EIA 2023 AEO'!B$11,0)+G20</f>
        <v>1942</v>
      </c>
      <c r="H21" s="2">
        <v>0</v>
      </c>
      <c r="I21">
        <f t="shared" si="0"/>
        <v>18661.5</v>
      </c>
      <c r="J21">
        <v>6225.0000000000009</v>
      </c>
      <c r="K21">
        <v>1050</v>
      </c>
      <c r="L21">
        <v>4800</v>
      </c>
      <c r="M21" s="2">
        <v>16821</v>
      </c>
    </row>
    <row r="22" spans="1:13" x14ac:dyDescent="0.2">
      <c r="A22">
        <v>2044</v>
      </c>
      <c r="B22">
        <v>3350</v>
      </c>
      <c r="C22">
        <v>900</v>
      </c>
      <c r="D22">
        <v>400</v>
      </c>
      <c r="E22">
        <f>ROUND(E21*'US EIA 2023 AEO'!B$11,0)+E21</f>
        <v>18665</v>
      </c>
      <c r="F22">
        <f>ROUND(F21*'US EIA 2023 AEO'!B$11,0)+F21</f>
        <v>6686</v>
      </c>
      <c r="G22">
        <f>ROUND(G21*'US EIA 2023 AEO'!B$11,0)+G21</f>
        <v>2014</v>
      </c>
      <c r="H22" s="2">
        <v>0</v>
      </c>
      <c r="I22">
        <f t="shared" si="0"/>
        <v>20358</v>
      </c>
      <c r="J22">
        <v>6225.0000000000009</v>
      </c>
      <c r="K22">
        <v>1050</v>
      </c>
      <c r="L22">
        <v>4800</v>
      </c>
      <c r="M22" s="2">
        <v>17493</v>
      </c>
    </row>
    <row r="23" spans="1:13" x14ac:dyDescent="0.2">
      <c r="A23">
        <v>2045</v>
      </c>
      <c r="B23">
        <v>3350</v>
      </c>
      <c r="C23">
        <v>900</v>
      </c>
      <c r="D23">
        <v>400</v>
      </c>
      <c r="E23">
        <f>ROUND(E22*'US EIA 2023 AEO'!B$11,0)+E22</f>
        <v>19356</v>
      </c>
      <c r="F23">
        <f>ROUND(F22*'US EIA 2023 AEO'!B$11,0)+F22</f>
        <v>6933</v>
      </c>
      <c r="G23">
        <f>ROUND(G22*'US EIA 2023 AEO'!B$11,0)+G22</f>
        <v>2089</v>
      </c>
      <c r="H23" s="2">
        <v>0</v>
      </c>
      <c r="I23">
        <f t="shared" si="0"/>
        <v>22054.5</v>
      </c>
      <c r="J23">
        <v>6225.0000000000009</v>
      </c>
      <c r="K23">
        <v>1050</v>
      </c>
      <c r="L23">
        <v>4800</v>
      </c>
      <c r="M23" s="2">
        <v>18129</v>
      </c>
    </row>
    <row r="24" spans="1:13" x14ac:dyDescent="0.2">
      <c r="A24">
        <v>2046</v>
      </c>
      <c r="B24">
        <v>3350</v>
      </c>
      <c r="C24">
        <v>900</v>
      </c>
      <c r="D24">
        <v>400</v>
      </c>
      <c r="E24">
        <f>ROUND(E23*'US EIA 2023 AEO'!B$11,0)+E23</f>
        <v>20072</v>
      </c>
      <c r="F24">
        <f>ROUND(F23*'US EIA 2023 AEO'!B$11,0)+F23</f>
        <v>7190</v>
      </c>
      <c r="G24">
        <f>ROUND(G23*'US EIA 2023 AEO'!B$11,0)+G23</f>
        <v>2166</v>
      </c>
      <c r="H24" s="2">
        <v>0</v>
      </c>
      <c r="I24">
        <f t="shared" si="0"/>
        <v>23751</v>
      </c>
      <c r="J24">
        <v>6225.0000000000009</v>
      </c>
      <c r="K24">
        <v>1050</v>
      </c>
      <c r="L24">
        <v>4800</v>
      </c>
      <c r="M24" s="2">
        <v>18723</v>
      </c>
    </row>
    <row r="25" spans="1:13" x14ac:dyDescent="0.2">
      <c r="A25">
        <v>2047</v>
      </c>
      <c r="B25">
        <v>3350</v>
      </c>
      <c r="C25">
        <v>900</v>
      </c>
      <c r="D25">
        <v>400</v>
      </c>
      <c r="E25">
        <f>ROUND(E24*'US EIA 2023 AEO'!B$11,0)+E24</f>
        <v>20815</v>
      </c>
      <c r="F25">
        <f>ROUND(F24*'US EIA 2023 AEO'!B$11,0)+F24</f>
        <v>7456</v>
      </c>
      <c r="G25">
        <f>ROUND(G24*'US EIA 2023 AEO'!B$11,0)+G24</f>
        <v>2246</v>
      </c>
      <c r="H25" s="2">
        <v>0</v>
      </c>
      <c r="I25">
        <f t="shared" si="0"/>
        <v>25447.5</v>
      </c>
      <c r="J25">
        <v>6225.0000000000009</v>
      </c>
      <c r="K25">
        <v>1050</v>
      </c>
      <c r="L25">
        <v>4800</v>
      </c>
      <c r="M25" s="2">
        <v>19270</v>
      </c>
    </row>
    <row r="26" spans="1:13" x14ac:dyDescent="0.2">
      <c r="A26">
        <v>2048</v>
      </c>
      <c r="B26">
        <v>3350</v>
      </c>
      <c r="C26">
        <v>900</v>
      </c>
      <c r="D26">
        <v>400</v>
      </c>
      <c r="E26">
        <f>ROUND(E25*'US EIA 2023 AEO'!B$11,0)+E25</f>
        <v>21585</v>
      </c>
      <c r="F26">
        <f>ROUND(F25*'US EIA 2023 AEO'!B$11,0)+F25</f>
        <v>7732</v>
      </c>
      <c r="G26">
        <f>ROUND(G25*'US EIA 2023 AEO'!B$11,0)+G25</f>
        <v>2329</v>
      </c>
      <c r="H26" s="2">
        <v>0</v>
      </c>
      <c r="I26">
        <f t="shared" si="0"/>
        <v>27144</v>
      </c>
      <c r="J26">
        <v>6225.0000000000009</v>
      </c>
      <c r="K26">
        <v>1050</v>
      </c>
      <c r="L26">
        <v>4800</v>
      </c>
      <c r="M26" s="2">
        <v>19764</v>
      </c>
    </row>
    <row r="27" spans="1:13" x14ac:dyDescent="0.2">
      <c r="A27">
        <v>2049</v>
      </c>
      <c r="B27">
        <v>3350</v>
      </c>
      <c r="C27">
        <v>900</v>
      </c>
      <c r="D27">
        <v>400</v>
      </c>
      <c r="E27">
        <f>ROUND(E26*'US EIA 2023 AEO'!B$11,0)+E26</f>
        <v>22384</v>
      </c>
      <c r="F27">
        <f>ROUND(F26*'US EIA 2023 AEO'!B$11,0)+F26</f>
        <v>8018</v>
      </c>
      <c r="G27">
        <f>ROUND(G26*'US EIA 2023 AEO'!B$11,0)+G26</f>
        <v>2415</v>
      </c>
      <c r="H27" s="2">
        <v>0</v>
      </c>
      <c r="I27">
        <f t="shared" si="0"/>
        <v>28840.5</v>
      </c>
      <c r="J27">
        <v>6225.0000000000009</v>
      </c>
      <c r="K27">
        <v>1050</v>
      </c>
      <c r="L27">
        <v>4800</v>
      </c>
      <c r="M27" s="2">
        <v>20200</v>
      </c>
    </row>
    <row r="28" spans="1:13" x14ac:dyDescent="0.2">
      <c r="A28">
        <v>2050</v>
      </c>
      <c r="B28">
        <v>3350</v>
      </c>
      <c r="C28">
        <v>900</v>
      </c>
      <c r="D28">
        <v>400</v>
      </c>
      <c r="E28">
        <f>ROUND(E27*'US EIA 2023 AEO'!B$11,0)+E27</f>
        <v>23212</v>
      </c>
      <c r="F28">
        <f>ROUND(F27*'US EIA 2023 AEO'!B$11,0)+F27</f>
        <v>8315</v>
      </c>
      <c r="G28">
        <f>ROUND(G27*'US EIA 2023 AEO'!B$11,0)+G27</f>
        <v>2504</v>
      </c>
      <c r="H28" s="2">
        <v>0</v>
      </c>
      <c r="I28">
        <f t="shared" si="0"/>
        <v>30537</v>
      </c>
      <c r="J28">
        <v>6225</v>
      </c>
      <c r="K28">
        <v>1050</v>
      </c>
      <c r="L28">
        <v>4800.0000000000009</v>
      </c>
      <c r="M28" s="2">
        <v>20572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EIA 2023 AEO</vt:lpstr>
      <vt:lpstr>MA GOV All Options</vt:lpstr>
      <vt:lpstr>NG calculations</vt:lpstr>
      <vt:lpstr>Pathway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Mortazavigazar, Amir</dc:creator>
  <cp:lastModifiedBy>Mortazavigazar, Amir</cp:lastModifiedBy>
  <dcterms:created xsi:type="dcterms:W3CDTF">2024-11-23T17:25:31Z</dcterms:created>
  <dcterms:modified xsi:type="dcterms:W3CDTF">2024-11-23T18:21:30Z</dcterms:modified>
</cp:coreProperties>
</file>