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9.xml" ContentType="application/vnd.openxmlformats-officedocument.drawingml.chart+xml"/>
  <Override PartName="/xl/charts/chart118.xml" ContentType="application/vnd.openxmlformats-officedocument.drawingml.chart+xml"/>
  <Override PartName="/xl/charts/chart117.xml" ContentType="application/vnd.openxmlformats-officedocument.drawingml.chart+xml"/>
  <Override PartName="/xl/charts/chart110.xml" ContentType="application/vnd.openxmlformats-officedocument.drawingml.chart+xml"/>
  <Override PartName="/xl/charts/chart67.xml" ContentType="application/vnd.openxmlformats-officedocument.drawingml.chart+xml"/>
  <Override PartName="/xl/charts/chart114.xml" ContentType="application/vnd.openxmlformats-officedocument.drawingml.chart+xml"/>
  <Override PartName="/xl/charts/chart66.xml" ContentType="application/vnd.openxmlformats-officedocument.drawingml.chart+xml"/>
  <Override PartName="/xl/charts/chart113.xml" ContentType="application/vnd.openxmlformats-officedocument.drawingml.chart+xml"/>
  <Override PartName="/xl/charts/chart65.xml" ContentType="application/vnd.openxmlformats-officedocument.drawingml.chart+xml"/>
  <Override PartName="/xl/charts/chart112.xml" ContentType="application/vnd.openxmlformats-officedocument.drawingml.chart+xml"/>
  <Override PartName="/xl/charts/chart76.xml" ContentType="application/vnd.openxmlformats-officedocument.drawingml.chart+xml"/>
  <Override PartName="/xl/charts/chart123.xml" ContentType="application/vnd.openxmlformats-officedocument.drawingml.chart+xml"/>
  <Override PartName="/xl/charts/chart111.xml" ContentType="application/vnd.openxmlformats-officedocument.drawingml.chart+xml"/>
  <Override PartName="/xl/charts/chart64.xml" ContentType="application/vnd.openxmlformats-officedocument.drawingml.chart+xml"/>
  <Override PartName="/xl/charts/chart77.xml" ContentType="application/vnd.openxmlformats-officedocument.drawingml.chart+xml"/>
  <Override PartName="/xl/charts/chart124.xml" ContentType="application/vnd.openxmlformats-officedocument.drawingml.chart+xml"/>
  <Override PartName="/xl/charts/chart78.xml" ContentType="application/vnd.openxmlformats-officedocument.drawingml.chart+xml"/>
  <Override PartName="/xl/charts/chart125.xml" ContentType="application/vnd.openxmlformats-officedocument.drawingml.chart+xml"/>
  <Override PartName="/xl/charts/chart80.xml" ContentType="application/vnd.openxmlformats-officedocument.drawingml.chart+xml"/>
  <Override PartName="/xl/charts/chart79.xml" ContentType="application/vnd.openxmlformats-officedocument.drawingml.chart+xml"/>
  <Override PartName="/xl/charts/chart126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7.xml" ContentType="application/vnd.openxmlformats-officedocument.drawingml.chart+xml"/>
  <Override PartName="/xl/charts/chart86.xml" ContentType="application/vnd.openxmlformats-officedocument.drawingml.chart+xml"/>
  <Override PartName="/xl/charts/chart92.xml" ContentType="application/vnd.openxmlformats-officedocument.drawingml.chart+xml"/>
  <Override PartName="/xl/charts/chart89.xml" ContentType="application/vnd.openxmlformats-officedocument.drawingml.chart+xml"/>
  <Override PartName="/xl/charts/chart91.xml" ContentType="application/vnd.openxmlformats-officedocument.drawingml.chart+xml"/>
  <Override PartName="/xl/charts/chart88.xml" ContentType="application/vnd.openxmlformats-officedocument.drawingml.chart+xml"/>
  <Override PartName="/xl/charts/chart90.xml" ContentType="application/vnd.openxmlformats-officedocument.drawingml.chart+xml"/>
  <Override PartName="/xl/charts/chart85.xml" ContentType="application/vnd.openxmlformats-officedocument.drawingml.chart+xml"/>
  <Override PartName="/xl/charts/chart84.xml" ContentType="application/vnd.openxmlformats-officedocument.drawingml.chart+xml"/>
  <Override PartName="/xl/charts/chart115.xml" ContentType="application/vnd.openxmlformats-officedocument.drawingml.chart+xml"/>
  <Override PartName="/xl/charts/chart70.xml" ContentType="application/vnd.openxmlformats-officedocument.drawingml.chart+xml"/>
  <Override PartName="/xl/charts/chart116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68.xml" ContentType="application/vnd.openxmlformats-officedocument.drawingml.chart+xml"/>
  <Override PartName="/xl/charts/chart120.xml" ContentType="application/vnd.openxmlformats-officedocument.drawingml.chart+xml"/>
  <Override PartName="/xl/charts/chart74.xml" ContentType="application/vnd.openxmlformats-officedocument.drawingml.chart+xml"/>
  <Override PartName="/xl/charts/chart69.xml" ContentType="application/vnd.openxmlformats-officedocument.drawingml.chart+xml"/>
  <Override PartName="/xl/charts/chart121.xml" ContentType="application/vnd.openxmlformats-officedocument.drawingml.chart+xml"/>
  <Override PartName="/xl/charts/chart75.xml" ContentType="application/vnd.openxmlformats-officedocument.drawingml.chart+xml"/>
  <Override PartName="/xl/charts/chart12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6" sheetId="1" state="visible" r:id="rId2"/>
    <sheet name="Kesme Derinliği-Aşınma Bölgesi" sheetId="2" state="visible" r:id="rId3"/>
    <sheet name="Min ve Max Kesme" sheetId="3" state="visible" r:id="rId4"/>
    <sheet name="Kesme Genişliği" sheetId="4" state="visible" r:id="rId5"/>
    <sheet name="Yüzey Pürüzlülüğü" sheetId="5" state="visible" r:id="rId6"/>
    <sheet name="Kerf Açısı" sheetId="6" state="visible" r:id="rId7"/>
    <sheet name="Çakılma Bölgesi" sheetId="7" state="visible" r:id="rId8"/>
    <sheet name="Plaka Ağırlık Kaybı" sheetId="8" state="visible" r:id="rId9"/>
    <sheet name="Fiziksel Özellikler" sheetId="9" state="visible" r:id="rId10"/>
    <sheet name="Aşındırıcı Yoğunlukları" sheetId="10" state="visible" r:id="rId11"/>
    <sheet name="Korelasyon, D.Taşlar için" sheetId="11" state="visible" r:id="rId12"/>
    <sheet name="Schmidt Çekici" sheetId="12" state="visible" r:id="rId13"/>
    <sheet name="Böhme-Nokta Yükü" sheetId="13" state="visible" r:id="rId14"/>
    <sheet name="Endirekt Çekme Dayanımı" sheetId="14" state="visible" r:id="rId15"/>
    <sheet name="Tek Eksenli Basma Dayanımı-US" sheetId="15" state="visible" r:id="rId16"/>
    <sheet name="Ultrasonik Hız Deneyi" sheetId="16" state="visible" r:id="rId17"/>
  </sheets>
  <definedNames>
    <definedName function="false" hidden="false" name="LargestNumberB" vbProcedure="false">'Schmidt Çekici'!$C$3:$C$22</definedName>
    <definedName function="false" hidden="false" name="LargestNumberK" vbProcedure="false">'Schmidt Çekici'!$D$3:$D$22</definedName>
    <definedName function="false" hidden="false" name="LargestNumberT" vbProcedure="false">'Schmidt Çekici'!$E$3:$E$22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<sst xmlns="http://schemas.openxmlformats.org/spreadsheetml/2006/main" count="1637" uniqueCount="252">
  <si>
    <t xml:space="preserve">stone</t>
  </si>
  <si>
    <t xml:space="preserve">abrasive</t>
  </si>
  <si>
    <t xml:space="preserve">kesme_hizi</t>
  </si>
  <si>
    <t xml:space="preserve">kesme_derinligi</t>
  </si>
  <si>
    <t xml:space="preserve">kesme_asinma</t>
  </si>
  <si>
    <t xml:space="preserve">kd_max</t>
  </si>
  <si>
    <t xml:space="preserve">kd_min</t>
  </si>
  <si>
    <t xml:space="preserve">ka_max</t>
  </si>
  <si>
    <t xml:space="preserve">ka_min</t>
  </si>
  <si>
    <t xml:space="preserve">kesme_genisligi</t>
  </si>
  <si>
    <t xml:space="preserve">yuzey_puruzlulugu</t>
  </si>
  <si>
    <t xml:space="preserve">kerf_acisi</t>
  </si>
  <si>
    <t xml:space="preserve">plaka_agirlik_kaybi</t>
  </si>
  <si>
    <t xml:space="preserve">Kristal Virtik Tüf</t>
  </si>
  <si>
    <t xml:space="preserve">Kesme Derinliği (mm)</t>
  </si>
  <si>
    <t xml:space="preserve">Kesme Derinliği Ortalaması</t>
  </si>
  <si>
    <t xml:space="preserve">Kesme Hızı: 500 mm/dk</t>
  </si>
  <si>
    <t xml:space="preserve">Aşınma Bölgesi (mm)</t>
  </si>
  <si>
    <t xml:space="preserve">Aşınma Bölgesi Ortalaması</t>
  </si>
  <si>
    <t xml:space="preserve">500 mm/dk Hız</t>
  </si>
  <si>
    <t xml:space="preserve">Numune No</t>
  </si>
  <si>
    <t xml:space="preserve">Aşındırıcı</t>
  </si>
  <si>
    <t xml:space="preserve">İlerleme Hızı</t>
  </si>
  <si>
    <t xml:space="preserve">Ölçüm 1</t>
  </si>
  <si>
    <t xml:space="preserve">Ölçüm 2</t>
  </si>
  <si>
    <t xml:space="preserve">Ölçüm 3</t>
  </si>
  <si>
    <t xml:space="preserve">Ölçüm 4</t>
  </si>
  <si>
    <t xml:space="preserve">Ölçüm 5</t>
  </si>
  <si>
    <t xml:space="preserve">Ölçüm 6</t>
  </si>
  <si>
    <t xml:space="preserve">Ölçüm 7</t>
  </si>
  <si>
    <t xml:space="preserve">Ölçüm 8</t>
  </si>
  <si>
    <t xml:space="preserve">std.sapma s</t>
  </si>
  <si>
    <t xml:space="preserve">kristal vitrik tuf</t>
  </si>
  <si>
    <t xml:space="preserve">vitrik litik tuf</t>
  </si>
  <si>
    <t xml:space="preserve">lamprofir</t>
  </si>
  <si>
    <t xml:space="preserve">Kristal Vitrik Tüf</t>
  </si>
  <si>
    <t xml:space="preserve">Vitrik Litik Tüf</t>
  </si>
  <si>
    <t xml:space="preserve">Lamprofir</t>
  </si>
  <si>
    <t xml:space="preserve">Garnet</t>
  </si>
  <si>
    <t xml:space="preserve">Cam</t>
  </si>
  <si>
    <t xml:space="preserve">Granit</t>
  </si>
  <si>
    <t xml:space="preserve">Beton</t>
  </si>
  <si>
    <t xml:space="preserve">-</t>
  </si>
  <si>
    <t xml:space="preserve">Ferrokrom Cürufu</t>
  </si>
  <si>
    <t xml:space="preserve">Kesme Hızı: 550 mm/dk</t>
  </si>
  <si>
    <t xml:space="preserve">cam</t>
  </si>
  <si>
    <t xml:space="preserve">granit</t>
  </si>
  <si>
    <t xml:space="preserve">beton</t>
  </si>
  <si>
    <t xml:space="preserve">ferrokrom curufu</t>
  </si>
  <si>
    <t xml:space="preserve">600 mm/dk</t>
  </si>
  <si>
    <t xml:space="preserve">garnet</t>
  </si>
  <si>
    <t xml:space="preserve">Aşındırıcıya göre:</t>
  </si>
  <si>
    <t xml:space="preserve">d. Taşa göre:</t>
  </si>
  <si>
    <t xml:space="preserve">Aşındırıcıya göre</t>
  </si>
  <si>
    <t xml:space="preserve">Doğal Taşa Göre</t>
  </si>
  <si>
    <t xml:space="preserve">Full Tablo</t>
  </si>
  <si>
    <t xml:space="preserve">Aşındırıcının bazı özelliklerine göre korelasyon katsıyısı </t>
  </si>
  <si>
    <t xml:space="preserve">Kesme Hızı</t>
  </si>
  <si>
    <t xml:space="preserve">Kayaç Tipi</t>
  </si>
  <si>
    <r>
      <rPr>
        <sz val="11"/>
        <color rgb="FF000000"/>
        <rFont val="Calibri"/>
        <family val="2"/>
        <charset val="1"/>
      </rPr>
      <t xml:space="preserve">Yoğunluğa göre (g/cm</t>
    </r>
    <r>
      <rPr>
        <vertAlign val="superscript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)</t>
    </r>
  </si>
  <si>
    <t xml:space="preserve">Sertliğe göre (Mohs)</t>
  </si>
  <si>
    <t xml:space="preserve">Minimum ve Maximum Kesme Derinliği</t>
  </si>
  <si>
    <t xml:space="preserve">Minimum ve Maximum Kesme Aşınma Bölgesi</t>
  </si>
  <si>
    <t xml:space="preserve">Max</t>
  </si>
  <si>
    <t xml:space="preserve">Min</t>
  </si>
  <si>
    <t xml:space="preserve">Max Derinliği 500 mm/dk</t>
  </si>
  <si>
    <t xml:space="preserve">Min Derinliği 500 mm/dk</t>
  </si>
  <si>
    <t xml:space="preserve">Max Derinliği 550 mm/dk</t>
  </si>
  <si>
    <t xml:space="preserve">Min Derinliği 550 mm/dk</t>
  </si>
  <si>
    <t xml:space="preserve">Max Derinliği 600 mm/dk</t>
  </si>
  <si>
    <t xml:space="preserve">Min Derinliği 600 mm/dk</t>
  </si>
  <si>
    <t xml:space="preserve">max derinlik</t>
  </si>
  <si>
    <t xml:space="preserve">d. Taşa göre</t>
  </si>
  <si>
    <t xml:space="preserve">min derinlik</t>
  </si>
  <si>
    <t xml:space="preserve">max kesme aşınma</t>
  </si>
  <si>
    <t xml:space="preserve">doğal taşa göre</t>
  </si>
  <si>
    <t xml:space="preserve">min kesme aşınma</t>
  </si>
  <si>
    <t xml:space="preserve">Kesme Genişliği (mm)</t>
  </si>
  <si>
    <t xml:space="preserve">Kesme Genişliği Ortalaması</t>
  </si>
  <si>
    <t xml:space="preserve">Ortalama</t>
  </si>
  <si>
    <r>
      <rPr>
        <sz val="11"/>
        <color rgb="FF000000"/>
        <rFont val="Calibri"/>
        <family val="2"/>
        <charset val="1"/>
      </rPr>
      <t xml:space="preserve">R</t>
    </r>
    <r>
      <rPr>
        <vertAlign val="subscript"/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</si>
  <si>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Calibri"/>
        <family val="2"/>
        <charset val="1"/>
      </rPr>
      <t xml:space="preserve">R</t>
    </r>
    <r>
      <rPr>
        <vertAlign val="subscript"/>
        <sz val="11"/>
        <color rgb="FF000000"/>
        <rFont val="Calibri"/>
        <family val="2"/>
        <charset val="1"/>
      </rPr>
      <t xml:space="preserve">z</t>
    </r>
  </si>
  <si>
    <r>
      <rPr>
        <sz val="11"/>
        <color rgb="FF000000"/>
        <rFont val="Calibri"/>
        <family val="2"/>
        <charset val="1"/>
      </rPr>
      <t xml:space="preserve">R</t>
    </r>
    <r>
      <rPr>
        <vertAlign val="subscript"/>
        <sz val="11"/>
        <color rgb="FF000000"/>
        <rFont val="Calibri"/>
        <family val="2"/>
        <charset val="1"/>
      </rPr>
      <t xml:space="preserve">q</t>
    </r>
  </si>
  <si>
    <t xml:space="preserve">Kerf</t>
  </si>
  <si>
    <r>
      <rPr>
        <b val="true"/>
        <sz val="11"/>
        <color rgb="FF000000"/>
        <rFont val="Calibri"/>
        <family val="2"/>
        <charset val="1"/>
      </rPr>
      <t xml:space="preserve">W</t>
    </r>
    <r>
      <rPr>
        <b val="true"/>
        <vertAlign val="subscript"/>
        <sz val="11"/>
        <color rgb="FF000000"/>
        <rFont val="Calibri"/>
        <family val="2"/>
        <charset val="1"/>
      </rPr>
      <t xml:space="preserve">ust</t>
    </r>
  </si>
  <si>
    <r>
      <rPr>
        <b val="true"/>
        <sz val="11"/>
        <color rgb="FF000000"/>
        <rFont val="Calibri"/>
        <family val="2"/>
        <charset val="1"/>
      </rPr>
      <t xml:space="preserve">W</t>
    </r>
    <r>
      <rPr>
        <b val="true"/>
        <vertAlign val="subscript"/>
        <sz val="11"/>
        <color rgb="FF000000"/>
        <rFont val="Calibri"/>
        <family val="2"/>
        <charset val="1"/>
      </rPr>
      <t xml:space="preserve">alt</t>
    </r>
  </si>
  <si>
    <r>
      <rPr>
        <b val="true"/>
        <sz val="11"/>
        <color rgb="FF000000"/>
        <rFont val="Calibri"/>
        <family val="2"/>
        <charset val="1"/>
      </rPr>
      <t xml:space="preserve">h</t>
    </r>
    <r>
      <rPr>
        <b val="true"/>
        <vertAlign val="subscript"/>
        <sz val="11"/>
        <color rgb="FF000000"/>
        <rFont val="Calibri"/>
        <family val="2"/>
        <charset val="1"/>
      </rPr>
      <t xml:space="preserve">k</t>
    </r>
  </si>
  <si>
    <r>
      <rPr>
        <b val="true"/>
        <sz val="11"/>
        <color rgb="FF000000"/>
        <rFont val="Calibri"/>
        <family val="2"/>
        <charset val="1"/>
      </rPr>
      <t xml:space="preserve">(W</t>
    </r>
    <r>
      <rPr>
        <b val="true"/>
        <vertAlign val="subscript"/>
        <sz val="11"/>
        <color rgb="FF000000"/>
        <rFont val="Calibri"/>
        <family val="2"/>
        <charset val="1"/>
      </rPr>
      <t xml:space="preserve">ust</t>
    </r>
    <r>
      <rPr>
        <b val="true"/>
        <sz val="11"/>
        <color rgb="FF000000"/>
        <rFont val="Calibri"/>
        <family val="2"/>
        <charset val="1"/>
      </rPr>
      <t xml:space="preserve"> - W</t>
    </r>
    <r>
      <rPr>
        <b val="true"/>
        <vertAlign val="subscript"/>
        <sz val="11"/>
        <color rgb="FF000000"/>
        <rFont val="Calibri"/>
        <family val="2"/>
        <charset val="1"/>
      </rPr>
      <t xml:space="preserve">alt</t>
    </r>
    <r>
      <rPr>
        <b val="true"/>
        <sz val="11"/>
        <color rgb="FF000000"/>
        <rFont val="Calibri"/>
        <family val="2"/>
        <charset val="1"/>
      </rPr>
      <t xml:space="preserve">) / 2h</t>
    </r>
    <r>
      <rPr>
        <b val="true"/>
        <vertAlign val="subscript"/>
        <sz val="11"/>
        <color rgb="FF000000"/>
        <rFont val="Calibri"/>
        <family val="2"/>
        <charset val="1"/>
      </rPr>
      <t xml:space="preserve">k</t>
    </r>
  </si>
  <si>
    <t xml:space="preserve">Kerf Açısı θ</t>
  </si>
  <si>
    <t xml:space="preserve">Giriş</t>
  </si>
  <si>
    <t xml:space="preserve">Çıkış</t>
  </si>
  <si>
    <t xml:space="preserve">500 Giriş</t>
  </si>
  <si>
    <t xml:space="preserve">500 Çıkış</t>
  </si>
  <si>
    <r>
      <rPr>
        <b val="true"/>
        <sz val="11"/>
        <color rgb="FF000000"/>
        <rFont val="Calibri"/>
        <family val="2"/>
        <charset val="1"/>
      </rPr>
      <t xml:space="preserve">Kerf Genişliği W</t>
    </r>
    <r>
      <rPr>
        <b val="true"/>
        <vertAlign val="subscript"/>
        <sz val="11"/>
        <color rgb="FF000000"/>
        <rFont val="Calibri"/>
        <family val="2"/>
        <charset val="1"/>
      </rPr>
      <t xml:space="preserve">ust</t>
    </r>
  </si>
  <si>
    <r>
      <rPr>
        <b val="true"/>
        <sz val="11"/>
        <color rgb="FF000000"/>
        <rFont val="Calibri"/>
        <family val="2"/>
        <charset val="1"/>
      </rPr>
      <t xml:space="preserve">Kerf Genişliği W</t>
    </r>
    <r>
      <rPr>
        <b val="true"/>
        <vertAlign val="subscript"/>
        <sz val="11"/>
        <color rgb="FF000000"/>
        <rFont val="Calibri"/>
        <family val="2"/>
        <charset val="1"/>
      </rPr>
      <t xml:space="preserve">alt</t>
    </r>
  </si>
  <si>
    <r>
      <rPr>
        <b val="true"/>
        <sz val="11"/>
        <color rgb="FF000000"/>
        <rFont val="Calibri"/>
        <family val="2"/>
        <charset val="1"/>
      </rPr>
      <t xml:space="preserve">Kerf Yüksekliği h</t>
    </r>
    <r>
      <rPr>
        <b val="true"/>
        <vertAlign val="subscript"/>
        <sz val="11"/>
        <color rgb="FF000000"/>
        <rFont val="Calibri"/>
        <family val="2"/>
        <charset val="1"/>
      </rPr>
      <t xml:space="preserve">k</t>
    </r>
  </si>
  <si>
    <t xml:space="preserve">550 Giriş</t>
  </si>
  <si>
    <t xml:space="preserve">550 Çıkış</t>
  </si>
  <si>
    <t xml:space="preserve">600 Giriş</t>
  </si>
  <si>
    <t xml:space="preserve">600 Çıkış</t>
  </si>
  <si>
    <t xml:space="preserve">Kristal Virtik Tüf Çakılma Bölgesi</t>
  </si>
  <si>
    <t xml:space="preserve">Jetin Geri Yansıdığı Bölgenin Yüksekliği</t>
  </si>
  <si>
    <t xml:space="preserve">Jetin Geri Yansıdığı Bölgenin Genişliği</t>
  </si>
  <si>
    <t xml:space="preserve">Alan (cm2) (π*a*b)</t>
  </si>
  <si>
    <t xml:space="preserve">Vitrik Litik Tüf Çakılma Bölgesi</t>
  </si>
  <si>
    <t xml:space="preserve">Lamprofir Çakılma Bölgesi</t>
  </si>
  <si>
    <t xml:space="preserve">.</t>
  </si>
  <si>
    <t xml:space="preserve">Plaka Ağırlıkları (gr)</t>
  </si>
  <si>
    <t xml:space="preserve">aşındırıcıya göre</t>
  </si>
  <si>
    <t xml:space="preserve">kesme hızına göre</t>
  </si>
  <si>
    <t xml:space="preserve">Önce</t>
  </si>
  <si>
    <t xml:space="preserve">Sonra</t>
  </si>
  <si>
    <t xml:space="preserve">Ağr. Kaybı</t>
  </si>
  <si>
    <t xml:space="preserve">kristal Vitrik</t>
  </si>
  <si>
    <t xml:space="preserve">vitrik litik</t>
  </si>
  <si>
    <t xml:space="preserve">lamptofir</t>
  </si>
  <si>
    <t xml:space="preserve">Kırılmış</t>
  </si>
  <si>
    <t xml:space="preserve">Yedek1</t>
  </si>
  <si>
    <t xml:space="preserve">Yedek2</t>
  </si>
  <si>
    <t xml:space="preserve">Yedek3</t>
  </si>
  <si>
    <t xml:space="preserve">kesme derinliğine göre hesaplanmalı</t>
  </si>
  <si>
    <t xml:space="preserve">Ağırlıkların Ortalaması</t>
  </si>
  <si>
    <t xml:space="preserve">Ağırlık Kaybı Ortalaması</t>
  </si>
  <si>
    <t xml:space="preserve">Numune</t>
  </si>
  <si>
    <t xml:space="preserve">Yükseklik 1</t>
  </si>
  <si>
    <t xml:space="preserve">Yükseklik 2</t>
  </si>
  <si>
    <t xml:space="preserve">Yükseklik 3</t>
  </si>
  <si>
    <t xml:space="preserve">Yükseklik 4</t>
  </si>
  <si>
    <t xml:space="preserve">L</t>
  </si>
  <si>
    <t xml:space="preserve">En 1</t>
  </si>
  <si>
    <t xml:space="preserve">En 2</t>
  </si>
  <si>
    <t xml:space="preserve">En Ortalama</t>
  </si>
  <si>
    <r>
      <rPr>
        <b val="true"/>
        <sz val="11"/>
        <color rgb="FF000000"/>
        <rFont val="Calibri"/>
        <family val="2"/>
        <charset val="1"/>
      </rPr>
      <t xml:space="preserve">M</t>
    </r>
    <r>
      <rPr>
        <b val="true"/>
        <vertAlign val="subscript"/>
        <sz val="11"/>
        <color rgb="FF000000"/>
        <rFont val="Calibri"/>
        <family val="2"/>
        <charset val="1"/>
      </rPr>
      <t xml:space="preserve">n</t>
    </r>
  </si>
  <si>
    <r>
      <rPr>
        <b val="true"/>
        <sz val="11"/>
        <color rgb="FF000000"/>
        <rFont val="Calibri"/>
        <family val="2"/>
        <charset val="1"/>
      </rPr>
      <t xml:space="preserve">M</t>
    </r>
    <r>
      <rPr>
        <b val="true"/>
        <vertAlign val="subscript"/>
        <sz val="11"/>
        <color rgb="FF000000"/>
        <rFont val="Calibri"/>
        <family val="2"/>
        <charset val="1"/>
      </rPr>
      <t xml:space="preserve">d</t>
    </r>
  </si>
  <si>
    <r>
      <rPr>
        <b val="true"/>
        <sz val="11"/>
        <color rgb="FF000000"/>
        <rFont val="Calibri"/>
        <family val="2"/>
        <charset val="1"/>
      </rPr>
      <t xml:space="preserve">M</t>
    </r>
    <r>
      <rPr>
        <b val="true"/>
        <vertAlign val="subscript"/>
        <sz val="11"/>
        <color rgb="FF000000"/>
        <rFont val="Calibri"/>
        <family val="2"/>
        <charset val="1"/>
      </rPr>
      <t xml:space="preserve">s</t>
    </r>
  </si>
  <si>
    <r>
      <rPr>
        <b val="true"/>
        <sz val="11"/>
        <color rgb="FF000000"/>
        <rFont val="Calibri"/>
        <family val="2"/>
        <charset val="1"/>
      </rPr>
      <t xml:space="preserve">W</t>
    </r>
    <r>
      <rPr>
        <b val="true"/>
        <vertAlign val="subscript"/>
        <sz val="11"/>
        <color rgb="FF000000"/>
        <rFont val="Calibri"/>
        <family val="2"/>
        <charset val="1"/>
      </rPr>
      <t xml:space="preserve">k</t>
    </r>
  </si>
  <si>
    <r>
      <rPr>
        <b val="true"/>
        <sz val="11"/>
        <color rgb="FF000000"/>
        <rFont val="Calibri"/>
        <family val="2"/>
        <charset val="1"/>
      </rPr>
      <t xml:space="preserve">W</t>
    </r>
    <r>
      <rPr>
        <b val="true"/>
        <vertAlign val="subscript"/>
        <sz val="11"/>
        <color rgb="FF000000"/>
        <rFont val="Calibri"/>
        <family val="2"/>
        <charset val="1"/>
      </rPr>
      <t xml:space="preserve">e</t>
    </r>
  </si>
  <si>
    <t xml:space="preserve">W</t>
  </si>
  <si>
    <r>
      <rPr>
        <b val="true"/>
        <sz val="11"/>
        <color rgb="FF000000"/>
        <rFont val="Calibri"/>
        <family val="2"/>
        <charset val="1"/>
      </rPr>
      <t xml:space="preserve">W</t>
    </r>
    <r>
      <rPr>
        <b val="true"/>
        <vertAlign val="subscript"/>
        <sz val="11"/>
        <color rgb="FF000000"/>
        <rFont val="Calibri"/>
        <family val="2"/>
        <charset val="1"/>
      </rPr>
      <t xml:space="preserve">w</t>
    </r>
  </si>
  <si>
    <r>
      <rPr>
        <b val="true"/>
        <sz val="11"/>
        <color rgb="FF000000"/>
        <rFont val="Calibri"/>
        <family val="2"/>
        <charset val="1"/>
      </rPr>
      <t xml:space="preserve">W</t>
    </r>
    <r>
      <rPr>
        <b val="true"/>
        <vertAlign val="subscript"/>
        <sz val="11"/>
        <color rgb="FF000000"/>
        <rFont val="Calibri"/>
        <family val="2"/>
        <charset val="1"/>
      </rPr>
      <t xml:space="preserve">v</t>
    </r>
  </si>
  <si>
    <r>
      <rPr>
        <b val="true"/>
        <sz val="11"/>
        <color rgb="FF000000"/>
        <rFont val="Calibri"/>
        <family val="2"/>
        <charset val="1"/>
      </rPr>
      <t xml:space="preserve">P</t>
    </r>
    <r>
      <rPr>
        <b val="true"/>
        <vertAlign val="subscript"/>
        <sz val="11"/>
        <color rgb="FF000000"/>
        <rFont val="Calibri"/>
        <family val="2"/>
        <charset val="1"/>
      </rPr>
      <t xml:space="preserve">v</t>
    </r>
  </si>
  <si>
    <t xml:space="preserve">Sr</t>
  </si>
  <si>
    <r>
      <rPr>
        <b val="true"/>
        <sz val="11"/>
        <color rgb="FF000000"/>
        <rFont val="Calibri"/>
        <family val="2"/>
        <charset val="1"/>
      </rPr>
      <t xml:space="preserve">B</t>
    </r>
    <r>
      <rPr>
        <b val="true"/>
        <vertAlign val="subscript"/>
        <sz val="11"/>
        <color rgb="FF000000"/>
        <rFont val="Calibri"/>
        <family val="2"/>
        <charset val="1"/>
      </rPr>
      <t xml:space="preserve">v</t>
    </r>
  </si>
  <si>
    <r>
      <rPr>
        <b val="true"/>
        <sz val="11"/>
        <color rgb="FF000000"/>
        <rFont val="Calibri"/>
        <family val="2"/>
        <charset val="1"/>
      </rPr>
      <t xml:space="preserve">G</t>
    </r>
    <r>
      <rPr>
        <b val="true"/>
        <vertAlign val="subscript"/>
        <sz val="11"/>
        <color rgb="FF000000"/>
        <rFont val="Calibri"/>
        <family val="2"/>
        <charset val="1"/>
      </rPr>
      <t xml:space="preserve">v</t>
    </r>
  </si>
  <si>
    <r>
      <rPr>
        <b val="true"/>
        <sz val="11"/>
        <color rgb="FF000000"/>
        <rFont val="Calibri"/>
        <family val="2"/>
        <charset val="1"/>
      </rPr>
      <t xml:space="preserve">U</t>
    </r>
    <r>
      <rPr>
        <b val="true"/>
        <vertAlign val="subscript"/>
        <sz val="11"/>
        <color rgb="FF000000"/>
        <rFont val="Calibri"/>
        <family val="2"/>
        <charset val="1"/>
      </rPr>
      <t xml:space="preserve">d</t>
    </r>
  </si>
  <si>
    <r>
      <rPr>
        <b val="true"/>
        <sz val="11"/>
        <color rgb="FF000000"/>
        <rFont val="Calibri"/>
        <family val="2"/>
        <charset val="1"/>
      </rPr>
      <t xml:space="preserve">U</t>
    </r>
    <r>
      <rPr>
        <b val="true"/>
        <vertAlign val="subscript"/>
        <sz val="11"/>
        <color rgb="FF000000"/>
        <rFont val="Calibri"/>
        <family val="2"/>
        <charset val="1"/>
      </rPr>
      <t xml:space="preserve">s</t>
    </r>
  </si>
  <si>
    <r>
      <rPr>
        <b val="true"/>
        <sz val="11"/>
        <color rgb="FF000000"/>
        <rFont val="Calibri"/>
        <family val="2"/>
        <charset val="1"/>
      </rPr>
      <t xml:space="preserve">U</t>
    </r>
    <r>
      <rPr>
        <b val="true"/>
        <vertAlign val="subscript"/>
        <sz val="11"/>
        <color rgb="FF000000"/>
        <rFont val="Calibri"/>
        <family val="2"/>
        <charset val="1"/>
      </rPr>
      <t xml:space="preserve">n</t>
    </r>
  </si>
  <si>
    <r>
      <rPr>
        <b val="true"/>
        <sz val="11"/>
        <color rgb="FF000000"/>
        <rFont val="Calibri"/>
        <family val="2"/>
        <charset val="1"/>
      </rPr>
      <t xml:space="preserve">U</t>
    </r>
    <r>
      <rPr>
        <b val="true"/>
        <vertAlign val="subscript"/>
        <sz val="11"/>
        <color rgb="FF000000"/>
        <rFont val="Calibri"/>
        <family val="2"/>
        <charset val="1"/>
      </rPr>
      <t xml:space="preserve">g</t>
    </r>
  </si>
  <si>
    <r>
      <rPr>
        <b val="true"/>
        <sz val="11"/>
        <color rgb="FF000000"/>
        <rFont val="Calibri"/>
        <family val="2"/>
        <charset val="1"/>
      </rPr>
      <t xml:space="preserve">n</t>
    </r>
    <r>
      <rPr>
        <b val="true"/>
        <vertAlign val="subscript"/>
        <sz val="11"/>
        <color rgb="FF000000"/>
        <rFont val="Calibri"/>
        <family val="2"/>
        <charset val="1"/>
      </rPr>
      <t xml:space="preserve">e</t>
    </r>
  </si>
  <si>
    <t xml:space="preserve">n</t>
  </si>
  <si>
    <t xml:space="preserve">e</t>
  </si>
  <si>
    <t xml:space="preserve">Disk numunelerin kalınlığı (cm)</t>
  </si>
  <si>
    <t xml:space="preserve">B1</t>
  </si>
  <si>
    <t xml:space="preserve">Ms</t>
  </si>
  <si>
    <t xml:space="preserve">Numunelerin suya doygun, yüzey kuru ağırlığı, (gr)</t>
  </si>
  <si>
    <t xml:space="preserve">B2</t>
  </si>
  <si>
    <t xml:space="preserve">Mn</t>
  </si>
  <si>
    <t xml:space="preserve">Numunelerin  doğal su içerikli (hava kurusu)ağırlığı, (gr)</t>
  </si>
  <si>
    <t xml:space="preserve">B3</t>
  </si>
  <si>
    <t xml:space="preserve">Md</t>
  </si>
  <si>
    <t xml:space="preserve">Numunelerin  etüvde kurutulduktan sonraki (fırın kurusu) ağırlığı (Mineral tane ağırlığı), (gr)</t>
  </si>
  <si>
    <r>
      <rPr>
        <b val="true"/>
        <sz val="11"/>
        <color rgb="FF000000"/>
        <rFont val="Times New Roman"/>
        <family val="1"/>
        <charset val="162"/>
      </rPr>
      <t xml:space="preserve">W</t>
    </r>
    <r>
      <rPr>
        <b val="true"/>
        <vertAlign val="subscript"/>
        <sz val="11"/>
        <color rgb="FF000000"/>
        <rFont val="Times New Roman"/>
        <family val="1"/>
        <charset val="162"/>
      </rPr>
      <t xml:space="preserve">k</t>
    </r>
  </si>
  <si>
    <t xml:space="preserve">Su emme kapasitesi, (%)</t>
  </si>
  <si>
    <t xml:space="preserve">S. Sapma</t>
  </si>
  <si>
    <r>
      <rPr>
        <b val="true"/>
        <sz val="11"/>
        <color rgb="FF000000"/>
        <rFont val="Times New Roman"/>
        <family val="1"/>
        <charset val="162"/>
      </rPr>
      <t xml:space="preserve">W</t>
    </r>
    <r>
      <rPr>
        <b val="true"/>
        <vertAlign val="subscript"/>
        <sz val="11"/>
        <color rgb="FF000000"/>
        <rFont val="Times New Roman"/>
        <family val="1"/>
        <charset val="162"/>
      </rPr>
      <t xml:space="preserve">e</t>
    </r>
  </si>
  <si>
    <t xml:space="preserve">Efektif su emme, (%)</t>
  </si>
  <si>
    <t xml:space="preserve">Doğal su içeriği, (%)</t>
  </si>
  <si>
    <r>
      <rPr>
        <b val="true"/>
        <sz val="11"/>
        <color rgb="FF000000"/>
        <rFont val="Times New Roman"/>
        <family val="1"/>
        <charset val="162"/>
      </rPr>
      <t xml:space="preserve">W</t>
    </r>
    <r>
      <rPr>
        <b val="true"/>
        <vertAlign val="subscript"/>
        <sz val="11"/>
        <color rgb="FF000000"/>
        <rFont val="Times New Roman"/>
        <family val="1"/>
        <charset val="162"/>
      </rPr>
      <t xml:space="preserve">w</t>
    </r>
  </si>
  <si>
    <t xml:space="preserve">Gözenek su ağırlığı, (gr)</t>
  </si>
  <si>
    <t xml:space="preserve">K1</t>
  </si>
  <si>
    <r>
      <rPr>
        <b val="true"/>
        <sz val="11"/>
        <color rgb="FF000000"/>
        <rFont val="Times New Roman"/>
        <family val="1"/>
        <charset val="162"/>
      </rPr>
      <t xml:space="preserve">W</t>
    </r>
    <r>
      <rPr>
        <b val="true"/>
        <vertAlign val="subscript"/>
        <sz val="11"/>
        <color rgb="FF000000"/>
        <rFont val="Times New Roman"/>
        <family val="1"/>
        <charset val="162"/>
      </rPr>
      <t xml:space="preserve">v</t>
    </r>
  </si>
  <si>
    <r>
      <rPr>
        <sz val="11"/>
        <color rgb="FF000000"/>
        <rFont val="Calibri"/>
        <family val="2"/>
        <charset val="1"/>
      </rPr>
      <t xml:space="preserve">Gözenek su hacmi, (cm</t>
    </r>
    <r>
      <rPr>
        <vertAlign val="superscript"/>
        <sz val="11"/>
        <color rgb="FF000000"/>
        <rFont val="Calibri"/>
        <family val="2"/>
        <charset val="162"/>
      </rPr>
      <t xml:space="preserve">3</t>
    </r>
    <r>
      <rPr>
        <sz val="11"/>
        <color rgb="FF000000"/>
        <rFont val="Calibri"/>
        <family val="2"/>
        <charset val="1"/>
      </rPr>
      <t xml:space="preserve">)</t>
    </r>
  </si>
  <si>
    <t xml:space="preserve">K2</t>
  </si>
  <si>
    <r>
      <rPr>
        <b val="true"/>
        <sz val="11"/>
        <color rgb="FF000000"/>
        <rFont val="Times New Roman"/>
        <family val="1"/>
        <charset val="162"/>
      </rPr>
      <t xml:space="preserve">P</t>
    </r>
    <r>
      <rPr>
        <b val="true"/>
        <vertAlign val="subscript"/>
        <sz val="11"/>
        <color rgb="FF000000"/>
        <rFont val="Times New Roman"/>
        <family val="1"/>
        <charset val="162"/>
      </rPr>
      <t xml:space="preserve">v</t>
    </r>
  </si>
  <si>
    <r>
      <rPr>
        <sz val="11"/>
        <color rgb="FF000000"/>
        <rFont val="Calibri"/>
        <family val="2"/>
        <charset val="1"/>
      </rPr>
      <t xml:space="preserve">Gözenek hacmi, (cm</t>
    </r>
    <r>
      <rPr>
        <vertAlign val="superscript"/>
        <sz val="11"/>
        <color rgb="FF000000"/>
        <rFont val="Calibri"/>
        <family val="2"/>
        <charset val="162"/>
      </rPr>
      <t xml:space="preserve">3</t>
    </r>
    <r>
      <rPr>
        <sz val="11"/>
        <color rgb="FF000000"/>
        <rFont val="Calibri"/>
        <family val="2"/>
        <charset val="1"/>
      </rPr>
      <t xml:space="preserve">)</t>
    </r>
  </si>
  <si>
    <t xml:space="preserve">K3</t>
  </si>
  <si>
    <t xml:space="preserve">Doyma derecesi, (%)</t>
  </si>
  <si>
    <r>
      <rPr>
        <b val="true"/>
        <sz val="11"/>
        <color rgb="FF000000"/>
        <rFont val="Times New Roman"/>
        <family val="1"/>
        <charset val="162"/>
      </rPr>
      <t xml:space="preserve">B</t>
    </r>
    <r>
      <rPr>
        <b val="true"/>
        <vertAlign val="subscript"/>
        <sz val="11"/>
        <color rgb="FF000000"/>
        <rFont val="Times New Roman"/>
        <family val="1"/>
        <charset val="162"/>
      </rPr>
      <t xml:space="preserve">v</t>
    </r>
  </si>
  <si>
    <r>
      <rPr>
        <sz val="11"/>
        <color rgb="FF000000"/>
        <rFont val="Calibri"/>
        <family val="2"/>
        <charset val="1"/>
      </rPr>
      <t xml:space="preserve">Bulk hacmi,  (cm</t>
    </r>
    <r>
      <rPr>
        <vertAlign val="superscript"/>
        <sz val="11"/>
        <color rgb="FF000000"/>
        <rFont val="Calibri"/>
        <family val="2"/>
        <charset val="162"/>
      </rPr>
      <t xml:space="preserve">3</t>
    </r>
    <r>
      <rPr>
        <sz val="11"/>
        <color rgb="FF000000"/>
        <rFont val="Calibri"/>
        <family val="2"/>
        <charset val="1"/>
      </rPr>
      <t xml:space="preserve">)</t>
    </r>
  </si>
  <si>
    <r>
      <rPr>
        <b val="true"/>
        <sz val="11"/>
        <color rgb="FF000000"/>
        <rFont val="Times New Roman"/>
        <family val="1"/>
        <charset val="162"/>
      </rPr>
      <t xml:space="preserve">G</t>
    </r>
    <r>
      <rPr>
        <b val="true"/>
        <vertAlign val="subscript"/>
        <sz val="11"/>
        <color rgb="FF000000"/>
        <rFont val="Times New Roman"/>
        <family val="1"/>
        <charset val="162"/>
      </rPr>
      <t xml:space="preserve">v</t>
    </r>
  </si>
  <si>
    <r>
      <rPr>
        <sz val="11"/>
        <color rgb="FF000000"/>
        <rFont val="Calibri"/>
        <family val="2"/>
        <charset val="1"/>
      </rPr>
      <t xml:space="preserve">Mineral hacmi, (cm</t>
    </r>
    <r>
      <rPr>
        <vertAlign val="superscript"/>
        <sz val="11"/>
        <color rgb="FF000000"/>
        <rFont val="Calibri"/>
        <family val="2"/>
        <charset val="162"/>
      </rPr>
      <t xml:space="preserve">3</t>
    </r>
    <r>
      <rPr>
        <sz val="11"/>
        <color rgb="FF000000"/>
        <rFont val="Calibri"/>
        <family val="2"/>
        <charset val="1"/>
      </rPr>
      <t xml:space="preserve">)</t>
    </r>
  </si>
  <si>
    <r>
      <rPr>
        <b val="true"/>
        <sz val="11"/>
        <color rgb="FF000000"/>
        <rFont val="Times New Roman"/>
        <family val="1"/>
        <charset val="162"/>
      </rPr>
      <t xml:space="preserve">µ</t>
    </r>
    <r>
      <rPr>
        <b val="true"/>
        <vertAlign val="subscript"/>
        <sz val="11"/>
        <color rgb="FF000000"/>
        <rFont val="Times New Roman"/>
        <family val="1"/>
        <charset val="162"/>
      </rPr>
      <t xml:space="preserve">d</t>
    </r>
  </si>
  <si>
    <r>
      <rPr>
        <sz val="11"/>
        <color rgb="FF000000"/>
        <rFont val="Calibri"/>
        <family val="2"/>
        <charset val="1"/>
      </rPr>
      <t xml:space="preserve">Kuru yoğunluk, (gr/cm</t>
    </r>
    <r>
      <rPr>
        <vertAlign val="superscript"/>
        <sz val="11"/>
        <color rgb="FF000000"/>
        <rFont val="Calibri"/>
        <family val="2"/>
        <charset val="162"/>
      </rPr>
      <t xml:space="preserve">3)</t>
    </r>
  </si>
  <si>
    <r>
      <rPr>
        <b val="true"/>
        <sz val="11"/>
        <color rgb="FF000000"/>
        <rFont val="Times New Roman"/>
        <family val="1"/>
        <charset val="162"/>
      </rPr>
      <t xml:space="preserve">µ</t>
    </r>
    <r>
      <rPr>
        <b val="true"/>
        <vertAlign val="subscript"/>
        <sz val="11"/>
        <color rgb="FF000000"/>
        <rFont val="Times New Roman"/>
        <family val="1"/>
        <charset val="162"/>
      </rPr>
      <t xml:space="preserve">s</t>
    </r>
  </si>
  <si>
    <r>
      <rPr>
        <sz val="11"/>
        <color rgb="FF000000"/>
        <rFont val="Calibri"/>
        <family val="2"/>
        <charset val="1"/>
      </rPr>
      <t xml:space="preserve">Doymuş yoğunluk, (gr/cm</t>
    </r>
    <r>
      <rPr>
        <vertAlign val="superscript"/>
        <sz val="11"/>
        <color rgb="FF000000"/>
        <rFont val="Calibri"/>
        <family val="2"/>
        <charset val="162"/>
      </rPr>
      <t xml:space="preserve">3</t>
    </r>
    <r>
      <rPr>
        <sz val="11"/>
        <color rgb="FF000000"/>
        <rFont val="Calibri"/>
        <family val="2"/>
        <charset val="162"/>
      </rPr>
      <t xml:space="preserve">)</t>
    </r>
  </si>
  <si>
    <t xml:space="preserve">T1</t>
  </si>
  <si>
    <r>
      <rPr>
        <b val="true"/>
        <sz val="11"/>
        <color rgb="FF000000"/>
        <rFont val="Times New Roman"/>
        <family val="1"/>
        <charset val="162"/>
      </rPr>
      <t xml:space="preserve">µ</t>
    </r>
    <r>
      <rPr>
        <b val="true"/>
        <vertAlign val="subscript"/>
        <sz val="11"/>
        <color rgb="FF000000"/>
        <rFont val="Times New Roman"/>
        <family val="1"/>
        <charset val="162"/>
      </rPr>
      <t xml:space="preserve">n</t>
    </r>
  </si>
  <si>
    <r>
      <rPr>
        <sz val="11"/>
        <color rgb="FF000000"/>
        <rFont val="Calibri"/>
        <family val="2"/>
        <charset val="1"/>
      </rPr>
      <t xml:space="preserve">Tabii yoğunluk, (gr/cm</t>
    </r>
    <r>
      <rPr>
        <vertAlign val="superscript"/>
        <sz val="11"/>
        <color rgb="FF000000"/>
        <rFont val="Calibri"/>
        <family val="2"/>
        <charset val="162"/>
      </rPr>
      <t xml:space="preserve">3</t>
    </r>
    <r>
      <rPr>
        <sz val="11"/>
        <color rgb="FF000000"/>
        <rFont val="Calibri"/>
        <family val="2"/>
        <charset val="162"/>
      </rPr>
      <t xml:space="preserve">)</t>
    </r>
  </si>
  <si>
    <t xml:space="preserve">T2</t>
  </si>
  <si>
    <r>
      <rPr>
        <b val="true"/>
        <sz val="11"/>
        <color rgb="FF000000"/>
        <rFont val="Times New Roman"/>
        <family val="1"/>
        <charset val="162"/>
      </rPr>
      <t xml:space="preserve">µ</t>
    </r>
    <r>
      <rPr>
        <b val="true"/>
        <vertAlign val="subscript"/>
        <sz val="11"/>
        <color rgb="FF000000"/>
        <rFont val="Times New Roman"/>
        <family val="1"/>
        <charset val="162"/>
      </rPr>
      <t xml:space="preserve">g</t>
    </r>
  </si>
  <si>
    <r>
      <rPr>
        <sz val="11"/>
        <color rgb="FF000000"/>
        <rFont val="Calibri"/>
        <family val="2"/>
        <charset val="1"/>
      </rPr>
      <t xml:space="preserve">Mineral tane yoğunluğu, (gr/cm</t>
    </r>
    <r>
      <rPr>
        <vertAlign val="superscript"/>
        <sz val="11"/>
        <color rgb="FF000000"/>
        <rFont val="Calibri"/>
        <family val="2"/>
        <charset val="162"/>
      </rPr>
      <t xml:space="preserve">3</t>
    </r>
    <r>
      <rPr>
        <sz val="11"/>
        <color rgb="FF000000"/>
        <rFont val="Calibri"/>
        <family val="2"/>
        <charset val="1"/>
      </rPr>
      <t xml:space="preserve">)</t>
    </r>
  </si>
  <si>
    <t xml:space="preserve">T3</t>
  </si>
  <si>
    <r>
      <rPr>
        <b val="true"/>
        <sz val="11"/>
        <color rgb="FF000000"/>
        <rFont val="Times New Roman"/>
        <family val="1"/>
        <charset val="162"/>
      </rPr>
      <t xml:space="preserve">n</t>
    </r>
    <r>
      <rPr>
        <b val="true"/>
        <vertAlign val="subscript"/>
        <sz val="11"/>
        <color rgb="FF000000"/>
        <rFont val="Times New Roman"/>
        <family val="1"/>
        <charset val="162"/>
      </rPr>
      <t xml:space="preserve">e</t>
    </r>
  </si>
  <si>
    <t xml:space="preserve">Efektif porozite, (%)</t>
  </si>
  <si>
    <t xml:space="preserve">Toplam porozite, (%)</t>
  </si>
  <si>
    <t xml:space="preserve">Boşluk oranı, (%)</t>
  </si>
  <si>
    <t xml:space="preserve">Aşındırıcı Adı</t>
  </si>
  <si>
    <r>
      <rPr>
        <sz val="12"/>
        <color rgb="FF000000"/>
        <rFont val="Times New Roman"/>
        <family val="1"/>
        <charset val="1"/>
      </rPr>
      <t xml:space="preserve">Yoğunluk (g/cm</t>
    </r>
    <r>
      <rPr>
        <vertAlign val="superscript"/>
        <sz val="12"/>
        <color rgb="FF000000"/>
        <rFont val="Times New Roman"/>
        <family val="1"/>
        <charset val="1"/>
      </rPr>
      <t xml:space="preserve">3</t>
    </r>
    <r>
      <rPr>
        <sz val="12"/>
        <color rgb="FF000000"/>
        <rFont val="Times New Roman"/>
        <family val="1"/>
        <charset val="1"/>
      </rPr>
      <t xml:space="preserve">)</t>
    </r>
  </si>
  <si>
    <t xml:space="preserve">hardness</t>
  </si>
  <si>
    <t xml:space="preserve">Ferrokrom cürufu</t>
  </si>
  <si>
    <t xml:space="preserve">500 mm/dk</t>
  </si>
  <si>
    <t xml:space="preserve">yoğunluk</t>
  </si>
  <si>
    <t xml:space="preserve">550 mm/dk</t>
  </si>
  <si>
    <t xml:space="preserve">Böhme aşınma kaybı cm3/50 cm2</t>
  </si>
  <si>
    <t xml:space="preserve">Efektif porozite (%)</t>
  </si>
  <si>
    <t xml:space="preserve">Ağırlıkça su emme oranı (%)</t>
  </si>
  <si>
    <t xml:space="preserve">Yoğunluk (g/cm3)</t>
  </si>
  <si>
    <t xml:space="preserve">Schmidt sertliği (Dijital)</t>
  </si>
  <si>
    <t xml:space="preserve">Tek eksenli basma dayanımı (MPa)</t>
  </si>
  <si>
    <t xml:space="preserve">Nokta yük dayanımı (MPa)</t>
  </si>
  <si>
    <t xml:space="preserve">Endirekt Çekme dayanımı (MPa)</t>
  </si>
  <si>
    <t xml:space="preserve">Ultrasonik dalga hızı (m/s)</t>
  </si>
  <si>
    <t xml:space="preserve">Kesme Derinliği</t>
  </si>
  <si>
    <t xml:space="preserve">Kesme Aşınma</t>
  </si>
  <si>
    <t xml:space="preserve">Kesme Genişliği</t>
  </si>
  <si>
    <t xml:space="preserve">Y. Pürüzlülüğü (Ra)</t>
  </si>
  <si>
    <t xml:space="preserve">Kerf Açısı</t>
  </si>
  <si>
    <t xml:space="preserve">BÜtün Ölçümler</t>
  </si>
  <si>
    <t xml:space="preserve">Nokta</t>
  </si>
  <si>
    <t xml:space="preserve">En Büyük 10 Ölcüm</t>
  </si>
  <si>
    <t xml:space="preserve">Numara</t>
  </si>
  <si>
    <t xml:space="preserve">Böhme aşınma kaybı</t>
  </si>
  <si>
    <t xml:space="preserve">Doğal Taş</t>
  </si>
  <si>
    <r>
      <rPr>
        <b val="true"/>
        <sz val="11"/>
        <color rgb="FF000000"/>
        <rFont val="Calibri"/>
        <family val="2"/>
        <charset val="1"/>
      </rPr>
      <t xml:space="preserve">Is</t>
    </r>
    <r>
      <rPr>
        <b val="true"/>
        <vertAlign val="subscript"/>
        <sz val="12"/>
        <color rgb="FF000000"/>
        <rFont val="Calibri"/>
        <family val="2"/>
        <charset val="1"/>
      </rPr>
      <t xml:space="preserve">50</t>
    </r>
  </si>
  <si>
    <t xml:space="preserve">ΔV</t>
  </si>
  <si>
    <r>
      <rPr>
        <sz val="11"/>
        <color rgb="FF000000"/>
        <rFont val="Calibri"/>
        <family val="2"/>
        <charset val="1"/>
      </rPr>
      <t xml:space="preserve">Böhme aşınma kaybı cm</t>
    </r>
    <r>
      <rPr>
        <vertAlign val="superscript"/>
        <sz val="10"/>
        <color rgb="FF000000"/>
        <rFont val="Calibri"/>
        <family val="2"/>
        <charset val="1"/>
      </rPr>
      <t xml:space="preserve">3</t>
    </r>
    <r>
      <rPr>
        <sz val="10"/>
        <color rgb="FF000000"/>
        <rFont val="Calibri"/>
        <family val="2"/>
        <charset val="1"/>
      </rPr>
      <t xml:space="preserve">/50 cm</t>
    </r>
    <r>
      <rPr>
        <vertAlign val="superscript"/>
        <sz val="10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</si>
  <si>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Calibri"/>
        <family val="2"/>
        <charset val="1"/>
      </rPr>
      <t xml:space="preserve">Is</t>
    </r>
    <r>
      <rPr>
        <b val="true"/>
        <vertAlign val="subscript"/>
        <sz val="12"/>
        <color rgb="FF000000"/>
        <rFont val="Calibri"/>
        <family val="2"/>
        <charset val="1"/>
      </rPr>
      <t xml:space="preserve">50</t>
    </r>
  </si>
  <si>
    <t xml:space="preserve">Nokta yük dayanım indeksi (MPa)</t>
  </si>
  <si>
    <t xml:space="preserve">En1</t>
  </si>
  <si>
    <t xml:space="preserve">En2</t>
  </si>
  <si>
    <t xml:space="preserve">en ort.</t>
  </si>
  <si>
    <t xml:space="preserve">boy1</t>
  </si>
  <si>
    <t xml:space="preserve">boy2</t>
  </si>
  <si>
    <t xml:space="preserve">boy3</t>
  </si>
  <si>
    <t xml:space="preserve">boy4</t>
  </si>
  <si>
    <t xml:space="preserve">boy ort.</t>
  </si>
  <si>
    <t xml:space="preserve">F</t>
  </si>
  <si>
    <t xml:space="preserve">Endirekt Cekme</t>
  </si>
  <si>
    <t xml:space="preserve">Ort</t>
  </si>
  <si>
    <t xml:space="preserve">ortalama</t>
  </si>
  <si>
    <t xml:space="preserve">boy</t>
  </si>
  <si>
    <t xml:space="preserve">area (cm2)</t>
  </si>
  <si>
    <t xml:space="preserve">yenilme yükü (KN)</t>
  </si>
  <si>
    <t xml:space="preserve">yenilme yükü Fc (KG)</t>
  </si>
  <si>
    <t xml:space="preserve">TEB (kg/cm2)</t>
  </si>
  <si>
    <t xml:space="preserve">TEB (MPa)</t>
  </si>
  <si>
    <t xml:space="preserve">Çap 1</t>
  </si>
  <si>
    <t xml:space="preserve">Çap 2</t>
  </si>
  <si>
    <t xml:space="preserve">Çap Ort.</t>
  </si>
  <si>
    <t xml:space="preserve">Uzunluk</t>
  </si>
  <si>
    <t xml:space="preserve">U. S. Zaman</t>
  </si>
  <si>
    <t xml:space="preserve">Hız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</si>
</sst>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0"/>
    <numFmt numFmtId="167" formatCode="General"/>
    <numFmt numFmtId="168" formatCode="0.0"/>
    <numFmt numFmtId="169" formatCode="0.000"/>
    <numFmt numFmtId="170" formatCode="0.0000"/>
    <numFmt numFmtId="171" formatCode="0.000000"/>
  </numFmts>
  <fonts count="3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vertAlign val="superscript"/>
      <sz val="11"/>
      <color rgb="FF000000"/>
      <name val="Calibri"/>
      <family val="2"/>
      <charset val="1"/>
    </font>
    <font>
      <sz val="18"/>
      <color rgb="FF595959"/>
      <name val="Times New Roman"/>
      <family val="2"/>
    </font>
    <font>
      <sz val="9"/>
      <color rgb="FF595959"/>
      <name val="Times New Roman"/>
      <family val="2"/>
    </font>
    <font>
      <sz val="10"/>
      <color rgb="FF595959"/>
      <name val="Times New Roman"/>
      <family val="2"/>
    </font>
    <font>
      <sz val="10.5"/>
      <color rgb="FF595959"/>
      <name val="Times New Roman"/>
      <family val="2"/>
    </font>
    <font>
      <sz val="11"/>
      <color rgb="FFFF0000"/>
      <name val="Calibri"/>
      <family val="2"/>
      <charset val="1"/>
    </font>
    <font>
      <sz val="12"/>
      <color rgb="FF595959"/>
      <name val="Times New Roman"/>
      <family val="2"/>
    </font>
    <font>
      <sz val="12"/>
      <color rgb="FF000000"/>
      <name val="Times New Roman"/>
      <family val="2"/>
    </font>
    <font>
      <sz val="10"/>
      <color rgb="FF000000"/>
      <name val="Times New Roman"/>
      <family val="2"/>
    </font>
    <font>
      <vertAlign val="subscript"/>
      <sz val="11"/>
      <color rgb="FF000000"/>
      <name val="Calibri"/>
      <family val="2"/>
      <charset val="1"/>
    </font>
    <font>
      <b val="true"/>
      <vertAlign val="subscript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1"/>
      <color rgb="FF000000"/>
      <name val="Times New Roman"/>
      <family val="1"/>
      <charset val="162"/>
    </font>
    <font>
      <b val="true"/>
      <vertAlign val="subscript"/>
      <sz val="11"/>
      <color rgb="FF000000"/>
      <name val="Times New Roman"/>
      <family val="1"/>
      <charset val="162"/>
    </font>
    <font>
      <vertAlign val="superscript"/>
      <sz val="11"/>
      <color rgb="FF000000"/>
      <name val="Calibri"/>
      <family val="2"/>
      <charset val="162"/>
    </font>
    <font>
      <sz val="11"/>
      <color rgb="FF000000"/>
      <name val="Calibri"/>
      <family val="2"/>
      <charset val="162"/>
    </font>
    <font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vertAlign val="superscript"/>
      <sz val="12"/>
      <color rgb="FF000000"/>
      <name val="Times New Roman"/>
      <family val="1"/>
      <charset val="1"/>
    </font>
    <font>
      <b val="true"/>
      <vertAlign val="subscript"/>
      <sz val="12"/>
      <color rgb="FF000000"/>
      <name val="Calibri"/>
      <family val="2"/>
      <charset val="1"/>
    </font>
    <font>
      <vertAlign val="superscript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8CBAD"/>
        <bgColor rgb="FFD9D9D9"/>
      </patternFill>
    </fill>
    <fill>
      <patternFill patternType="solid">
        <fgColor rgb="FFD9D9D9"/>
        <bgColor rgb="FFDADADA"/>
      </patternFill>
    </fill>
    <fill>
      <patternFill patternType="solid">
        <fgColor rgb="FFC5E0B4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DAE3F3"/>
      </patternFill>
    </fill>
    <fill>
      <patternFill patternType="solid">
        <fgColor rgb="FFA9D18E"/>
        <bgColor rgb="FFC5E0B4"/>
      </patternFill>
    </fill>
    <fill>
      <patternFill patternType="solid">
        <fgColor rgb="FFDAE3F3"/>
        <bgColor rgb="FFDADADA"/>
      </patternFill>
    </fill>
  </fills>
  <borders count="7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5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7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5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8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2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4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4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3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3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4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4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5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5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1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8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2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3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3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4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3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6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6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7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6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6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3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35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30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B8B8B"/>
      <rgbColor rgb="FF800080"/>
      <rgbColor rgb="FF008080"/>
      <rgbColor rgb="FFB4B4B4"/>
      <rgbColor rgb="FF848484"/>
      <rgbColor rgb="FFA5A5A5"/>
      <rgbColor rgb="FF595959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DADA"/>
      <rgbColor rgb="FFE2F0D9"/>
      <rgbColor rgb="FFA9D18E"/>
      <rgbColor rgb="FFC5E0B4"/>
      <rgbColor rgb="FFFF99CC"/>
      <rgbColor rgb="FFCC99FF"/>
      <rgbColor rgb="FFF8CBAD"/>
      <rgbColor rgb="FF4472C4"/>
      <rgbColor rgb="FF33CCCC"/>
      <rgbColor rgb="FF92D050"/>
      <rgbColor rgb="FFFFC000"/>
      <rgbColor rgb="FFFF9900"/>
      <rgbColor rgb="FFED7D31"/>
      <rgbColor rgb="FF636363"/>
      <rgbColor rgb="FF979797"/>
      <rgbColor rgb="FF003366"/>
      <rgbColor rgb="FF5B9BD5"/>
      <rgbColor rgb="FF003300"/>
      <rgbColor rgb="FF333300"/>
      <rgbColor rgb="FF993300"/>
      <rgbColor rgb="FF993366"/>
      <rgbColor rgb="FF525252"/>
      <rgbColor rgb="FF2929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Genişliği'!$Q$28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Genişliği'!$R$28:$T$28</c:f>
              <c:numCache>
                <c:formatCode>General</c:formatCode>
                <c:ptCount val="3"/>
                <c:pt idx="0">
                  <c:v>1.43375</c:v>
                </c:pt>
                <c:pt idx="1">
                  <c:v>1.6</c:v>
                </c:pt>
                <c:pt idx="2">
                  <c:v>1.46375</c:v>
                </c:pt>
              </c:numCache>
            </c:numRef>
          </c:val>
        </c:ser>
        <c:ser>
          <c:idx val="1"/>
          <c:order val="1"/>
          <c:tx>
            <c:strRef>
              <c:f>'Kesme Genişliği'!$Q$29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Genişliği'!$R$29:$T$29</c:f>
              <c:numCache>
                <c:formatCode>General</c:formatCode>
                <c:ptCount val="3"/>
                <c:pt idx="0">
                  <c:v>1.46625</c:v>
                </c:pt>
                <c:pt idx="1">
                  <c:v>1.7175</c:v>
                </c:pt>
                <c:pt idx="2">
                  <c:v>1.58</c:v>
                </c:pt>
              </c:numCache>
            </c:numRef>
          </c:val>
        </c:ser>
        <c:ser>
          <c:idx val="2"/>
          <c:order val="2"/>
          <c:tx>
            <c:strRef>
              <c:f>'Kesme Genişliği'!$Q$30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Genişliği'!$R$30:$T$30</c:f>
              <c:numCache>
                <c:formatCode>General</c:formatCode>
                <c:ptCount val="3"/>
                <c:pt idx="0">
                  <c:v>1.5125</c:v>
                </c:pt>
                <c:pt idx="1">
                  <c:v>1.73875</c:v>
                </c:pt>
                <c:pt idx="2">
                  <c:v>1.48375</c:v>
                </c:pt>
              </c:numCache>
            </c:numRef>
          </c:val>
        </c:ser>
        <c:ser>
          <c:idx val="3"/>
          <c:order val="3"/>
          <c:tx>
            <c:strRef>
              <c:f>'Kesme Genişliği'!$Q$31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Genişliği'!$R$31:$T$31</c:f>
              <c:numCache>
                <c:formatCode>General</c:formatCode>
                <c:ptCount val="3"/>
                <c:pt idx="0">
                  <c:v>1.765</c:v>
                </c:pt>
                <c:pt idx="1">
                  <c:v>1.49625</c:v>
                </c:pt>
                <c:pt idx="2">
                  <c:v>1.415</c:v>
                </c:pt>
              </c:numCache>
            </c:numRef>
          </c:val>
        </c:ser>
        <c:ser>
          <c:idx val="4"/>
          <c:order val="4"/>
          <c:tx>
            <c:strRef>
              <c:f>'Kesme Genişliği'!$Q$32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Genişliği'!$R$32:$T$32</c:f>
              <c:numCache>
                <c:formatCode>General</c:formatCode>
                <c:ptCount val="3"/>
                <c:pt idx="0">
                  <c:v>1.5375</c:v>
                </c:pt>
                <c:pt idx="1">
                  <c:v>1.7625</c:v>
                </c:pt>
                <c:pt idx="2">
                  <c:v>1.3725</c:v>
                </c:pt>
              </c:numCache>
            </c:numRef>
          </c:val>
        </c:ser>
        <c:gapWidth val="219"/>
        <c:overlap val="-27"/>
        <c:axId val="17829586"/>
        <c:axId val="58284338"/>
      </c:barChart>
      <c:catAx>
        <c:axId val="178295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8284338"/>
        <c:crosses val="autoZero"/>
        <c:auto val="1"/>
        <c:lblAlgn val="ctr"/>
        <c:lblOffset val="100"/>
        <c:noMultiLvlLbl val="0"/>
      </c:catAx>
      <c:valAx>
        <c:axId val="582843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Kesme Genişliği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782958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Genişliği'!$Q$6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Genişliği'!$R$6:$T$6</c:f>
              <c:numCache>
                <c:formatCode>General</c:formatCode>
                <c:ptCount val="3"/>
                <c:pt idx="0">
                  <c:v>1.6</c:v>
                </c:pt>
                <c:pt idx="1">
                  <c:v>1.5975</c:v>
                </c:pt>
                <c:pt idx="2">
                  <c:v>1.5475</c:v>
                </c:pt>
              </c:numCache>
            </c:numRef>
          </c:val>
        </c:ser>
        <c:ser>
          <c:idx val="1"/>
          <c:order val="1"/>
          <c:tx>
            <c:strRef>
              <c:f>'Kesme Genişliği'!$Q$7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Genişliği'!$R$7:$T$7</c:f>
              <c:numCache>
                <c:formatCode>General</c:formatCode>
                <c:ptCount val="3"/>
                <c:pt idx="0">
                  <c:v>1.3975</c:v>
                </c:pt>
                <c:pt idx="1">
                  <c:v>1.7</c:v>
                </c:pt>
                <c:pt idx="2">
                  <c:v>1.5175</c:v>
                </c:pt>
              </c:numCache>
            </c:numRef>
          </c:val>
        </c:ser>
        <c:ser>
          <c:idx val="2"/>
          <c:order val="2"/>
          <c:tx>
            <c:strRef>
              <c:f>'Kesme Genişliği'!$Q$8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Genişliği'!$R$8:$T$8</c:f>
              <c:numCache>
                <c:formatCode>General</c:formatCode>
                <c:ptCount val="3"/>
                <c:pt idx="0">
                  <c:v>1.5375</c:v>
                </c:pt>
                <c:pt idx="1">
                  <c:v>1.48</c:v>
                </c:pt>
                <c:pt idx="2">
                  <c:v>1.445</c:v>
                </c:pt>
              </c:numCache>
            </c:numRef>
          </c:val>
        </c:ser>
        <c:ser>
          <c:idx val="3"/>
          <c:order val="3"/>
          <c:tx>
            <c:strRef>
              <c:f>'Kesme Genişliği'!$Q$9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Genişliği'!$R$9:$T$9</c:f>
              <c:numCache>
                <c:formatCode>General</c:formatCode>
                <c:ptCount val="3"/>
                <c:pt idx="0">
                  <c:v>1.47</c:v>
                </c:pt>
                <c:pt idx="1">
                  <c:v>1.51</c:v>
                </c:pt>
                <c:pt idx="2">
                  <c:v>1.3975</c:v>
                </c:pt>
              </c:numCache>
            </c:numRef>
          </c:val>
        </c:ser>
        <c:ser>
          <c:idx val="4"/>
          <c:order val="4"/>
          <c:tx>
            <c:strRef>
              <c:f>'Kesme Genişliği'!$Q$10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Genişliği'!$R$10:$T$10</c:f>
              <c:numCache>
                <c:formatCode>General</c:formatCode>
                <c:ptCount val="3"/>
                <c:pt idx="0">
                  <c:v>1.55</c:v>
                </c:pt>
                <c:pt idx="1">
                  <c:v>1.52625</c:v>
                </c:pt>
                <c:pt idx="2">
                  <c:v>1.3825</c:v>
                </c:pt>
              </c:numCache>
            </c:numRef>
          </c:val>
        </c:ser>
        <c:gapWidth val="219"/>
        <c:overlap val="-27"/>
        <c:axId val="72527322"/>
        <c:axId val="44219952"/>
      </c:barChart>
      <c:catAx>
        <c:axId val="725273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4219952"/>
        <c:crosses val="autoZero"/>
        <c:auto val="1"/>
        <c:lblAlgn val="ctr"/>
        <c:lblOffset val="100"/>
        <c:noMultiLvlLbl val="0"/>
      </c:catAx>
      <c:valAx>
        <c:axId val="44219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Kesme Genişliği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252732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Genişliği'!$Q$50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Genişliği'!$R$50:$T$50</c:f>
              <c:numCache>
                <c:formatCode>General</c:formatCode>
                <c:ptCount val="3"/>
                <c:pt idx="0">
                  <c:v>1.58625</c:v>
                </c:pt>
                <c:pt idx="1">
                  <c:v>1.84</c:v>
                </c:pt>
                <c:pt idx="2">
                  <c:v>1.375</c:v>
                </c:pt>
              </c:numCache>
            </c:numRef>
          </c:val>
        </c:ser>
        <c:ser>
          <c:idx val="1"/>
          <c:order val="1"/>
          <c:tx>
            <c:strRef>
              <c:f>'Kesme Genişliği'!$Q$51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Genişliği'!$R$51:$T$51</c:f>
              <c:numCache>
                <c:formatCode>General</c:formatCode>
                <c:ptCount val="3"/>
                <c:pt idx="0">
                  <c:v>1.4575</c:v>
                </c:pt>
                <c:pt idx="1">
                  <c:v>1.42375</c:v>
                </c:pt>
                <c:pt idx="2">
                  <c:v>1.545</c:v>
                </c:pt>
              </c:numCache>
            </c:numRef>
          </c:val>
        </c:ser>
        <c:ser>
          <c:idx val="2"/>
          <c:order val="2"/>
          <c:tx>
            <c:strRef>
              <c:f>'Kesme Genişliği'!$Q$52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Genişliği'!$R$52:$T$52</c:f>
              <c:numCache>
                <c:formatCode>General</c:formatCode>
                <c:ptCount val="3"/>
                <c:pt idx="0">
                  <c:v>1.7525</c:v>
                </c:pt>
                <c:pt idx="1">
                  <c:v>1.7075</c:v>
                </c:pt>
                <c:pt idx="2">
                  <c:v>1.6025</c:v>
                </c:pt>
              </c:numCache>
            </c:numRef>
          </c:val>
        </c:ser>
        <c:ser>
          <c:idx val="3"/>
          <c:order val="3"/>
          <c:tx>
            <c:strRef>
              <c:f>'Kesme Genişliği'!$Q$53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Genişliği'!$R$53:$T$53</c:f>
              <c:numCache>
                <c:formatCode>General</c:formatCode>
                <c:ptCount val="3"/>
                <c:pt idx="0">
                  <c:v>1.62875</c:v>
                </c:pt>
                <c:pt idx="1">
                  <c:v>1.67</c:v>
                </c:pt>
                <c:pt idx="2">
                  <c:v>1.52125</c:v>
                </c:pt>
              </c:numCache>
            </c:numRef>
          </c:val>
        </c:ser>
        <c:ser>
          <c:idx val="4"/>
          <c:order val="4"/>
          <c:tx>
            <c:strRef>
              <c:f>'Kesme Genişliği'!$Q$54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Genişliği'!$R$54:$T$54</c:f>
              <c:numCache>
                <c:formatCode>General</c:formatCode>
                <c:ptCount val="3"/>
                <c:pt idx="0">
                  <c:v>1.45375</c:v>
                </c:pt>
                <c:pt idx="1">
                  <c:v>1.5925</c:v>
                </c:pt>
                <c:pt idx="2">
                  <c:v>1.56</c:v>
                </c:pt>
              </c:numCache>
            </c:numRef>
          </c:val>
        </c:ser>
        <c:gapWidth val="219"/>
        <c:overlap val="-27"/>
        <c:axId val="47916135"/>
        <c:axId val="78068630"/>
      </c:barChart>
      <c:catAx>
        <c:axId val="479161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8068630"/>
        <c:crosses val="autoZero"/>
        <c:auto val="1"/>
        <c:lblAlgn val="ctr"/>
        <c:lblOffset val="100"/>
        <c:noMultiLvlLbl val="0"/>
      </c:catAx>
      <c:valAx>
        <c:axId val="780686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Kesme Genişliği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7916135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Genişliği'!$R$5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Genişliği'!$Q$28:$Q$32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Genişliği'!$R$28:$R$32</c:f>
              <c:numCache>
                <c:formatCode>General</c:formatCode>
                <c:ptCount val="5"/>
                <c:pt idx="0">
                  <c:v>1.43375</c:v>
                </c:pt>
                <c:pt idx="1">
                  <c:v>1.46625</c:v>
                </c:pt>
                <c:pt idx="2">
                  <c:v>1.5125</c:v>
                </c:pt>
                <c:pt idx="3">
                  <c:v>1.765</c:v>
                </c:pt>
                <c:pt idx="4">
                  <c:v>1.5375</c:v>
                </c:pt>
              </c:numCache>
            </c:numRef>
          </c:val>
        </c:ser>
        <c:ser>
          <c:idx val="1"/>
          <c:order val="1"/>
          <c:tx>
            <c:strRef>
              <c:f>'Kesme Genişliği'!$S$5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Genişliği'!$Q$28:$Q$32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Genişliği'!$S$28:$S$32</c:f>
              <c:numCache>
                <c:formatCode>General</c:formatCode>
                <c:ptCount val="5"/>
                <c:pt idx="0">
                  <c:v>1.6</c:v>
                </c:pt>
                <c:pt idx="1">
                  <c:v>1.7175</c:v>
                </c:pt>
                <c:pt idx="2">
                  <c:v>1.73875</c:v>
                </c:pt>
                <c:pt idx="3">
                  <c:v>1.49625</c:v>
                </c:pt>
                <c:pt idx="4">
                  <c:v>1.7625</c:v>
                </c:pt>
              </c:numCache>
            </c:numRef>
          </c:val>
        </c:ser>
        <c:ser>
          <c:idx val="2"/>
          <c:order val="2"/>
          <c:tx>
            <c:strRef>
              <c:f>'Kesme Genişliği'!$T$5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Genişliği'!$Q$28:$Q$32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Genişliği'!$T$28:$T$32</c:f>
              <c:numCache>
                <c:formatCode>General</c:formatCode>
                <c:ptCount val="5"/>
                <c:pt idx="0">
                  <c:v>1.46375</c:v>
                </c:pt>
                <c:pt idx="1">
                  <c:v>1.58</c:v>
                </c:pt>
                <c:pt idx="2">
                  <c:v>1.48375</c:v>
                </c:pt>
                <c:pt idx="3">
                  <c:v>1.415</c:v>
                </c:pt>
                <c:pt idx="4">
                  <c:v>1.3725</c:v>
                </c:pt>
              </c:numCache>
            </c:numRef>
          </c:val>
        </c:ser>
        <c:gapWidth val="219"/>
        <c:overlap val="-27"/>
        <c:axId val="69369372"/>
        <c:axId val="326712"/>
      </c:barChart>
      <c:catAx>
        <c:axId val="693693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26712"/>
        <c:crosses val="autoZero"/>
        <c:auto val="1"/>
        <c:lblAlgn val="ctr"/>
        <c:lblOffset val="100"/>
        <c:noMultiLvlLbl val="0"/>
      </c:catAx>
      <c:valAx>
        <c:axId val="3267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Kesme Genişliği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693693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Genişliği'!$R$5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Genişliği'!$Q$6:$Q$10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Genişliği'!$R$6:$R$10</c:f>
              <c:numCache>
                <c:formatCode>General</c:formatCode>
                <c:ptCount val="5"/>
                <c:pt idx="0">
                  <c:v>1.6</c:v>
                </c:pt>
                <c:pt idx="1">
                  <c:v>1.3975</c:v>
                </c:pt>
                <c:pt idx="2">
                  <c:v>1.5375</c:v>
                </c:pt>
                <c:pt idx="3">
                  <c:v>1.47</c:v>
                </c:pt>
                <c:pt idx="4">
                  <c:v>1.55</c:v>
                </c:pt>
              </c:numCache>
            </c:numRef>
          </c:val>
        </c:ser>
        <c:ser>
          <c:idx val="1"/>
          <c:order val="1"/>
          <c:tx>
            <c:strRef>
              <c:f>'Kesme Genişliği'!$S$5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Genişliği'!$Q$6:$Q$10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Genişliği'!$S$6:$S$10</c:f>
              <c:numCache>
                <c:formatCode>General</c:formatCode>
                <c:ptCount val="5"/>
                <c:pt idx="0">
                  <c:v>1.5975</c:v>
                </c:pt>
                <c:pt idx="1">
                  <c:v>1.7</c:v>
                </c:pt>
                <c:pt idx="2">
                  <c:v>1.48</c:v>
                </c:pt>
                <c:pt idx="3">
                  <c:v>1.51</c:v>
                </c:pt>
                <c:pt idx="4">
                  <c:v>1.52625</c:v>
                </c:pt>
              </c:numCache>
            </c:numRef>
          </c:val>
        </c:ser>
        <c:ser>
          <c:idx val="2"/>
          <c:order val="2"/>
          <c:tx>
            <c:strRef>
              <c:f>'Kesme Genişliği'!$T$5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Genişliği'!$Q$6:$Q$10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Genişliği'!$T$6:$T$10</c:f>
              <c:numCache>
                <c:formatCode>General</c:formatCode>
                <c:ptCount val="5"/>
                <c:pt idx="0">
                  <c:v>1.5475</c:v>
                </c:pt>
                <c:pt idx="1">
                  <c:v>1.5175</c:v>
                </c:pt>
                <c:pt idx="2">
                  <c:v>1.445</c:v>
                </c:pt>
                <c:pt idx="3">
                  <c:v>1.3975</c:v>
                </c:pt>
                <c:pt idx="4">
                  <c:v>1.3825</c:v>
                </c:pt>
              </c:numCache>
            </c:numRef>
          </c:val>
        </c:ser>
        <c:gapWidth val="219"/>
        <c:overlap val="-27"/>
        <c:axId val="84956005"/>
        <c:axId val="23334218"/>
      </c:barChart>
      <c:catAx>
        <c:axId val="849560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3334218"/>
        <c:crosses val="autoZero"/>
        <c:auto val="1"/>
        <c:lblAlgn val="ctr"/>
        <c:lblOffset val="100"/>
        <c:noMultiLvlLbl val="0"/>
      </c:catAx>
      <c:valAx>
        <c:axId val="233342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Kesme Genişliği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4956005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Genişliği'!$R$5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Genişliği'!$Q$50:$Q$54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Genişliği'!$R$50:$R$54</c:f>
              <c:numCache>
                <c:formatCode>General</c:formatCode>
                <c:ptCount val="5"/>
                <c:pt idx="0">
                  <c:v>1.58625</c:v>
                </c:pt>
                <c:pt idx="1">
                  <c:v>1.4575</c:v>
                </c:pt>
                <c:pt idx="2">
                  <c:v>1.7525</c:v>
                </c:pt>
                <c:pt idx="3">
                  <c:v>1.62875</c:v>
                </c:pt>
                <c:pt idx="4">
                  <c:v>1.45375</c:v>
                </c:pt>
              </c:numCache>
            </c:numRef>
          </c:val>
        </c:ser>
        <c:ser>
          <c:idx val="1"/>
          <c:order val="1"/>
          <c:tx>
            <c:strRef>
              <c:f>'Kesme Genişliği'!$S$5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Genişliği'!$Q$50:$Q$54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Genişliği'!$S$50:$S$54</c:f>
              <c:numCache>
                <c:formatCode>General</c:formatCode>
                <c:ptCount val="5"/>
                <c:pt idx="0">
                  <c:v>1.84</c:v>
                </c:pt>
                <c:pt idx="1">
                  <c:v>1.42375</c:v>
                </c:pt>
                <c:pt idx="2">
                  <c:v>1.7075</c:v>
                </c:pt>
                <c:pt idx="3">
                  <c:v>1.67</c:v>
                </c:pt>
                <c:pt idx="4">
                  <c:v>1.5925</c:v>
                </c:pt>
              </c:numCache>
            </c:numRef>
          </c:val>
        </c:ser>
        <c:ser>
          <c:idx val="2"/>
          <c:order val="2"/>
          <c:tx>
            <c:strRef>
              <c:f>'Kesme Genişliği'!$T$5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Genişliği'!$Q$50:$Q$54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Genişliği'!$T$50:$T$54</c:f>
              <c:numCache>
                <c:formatCode>General</c:formatCode>
                <c:ptCount val="5"/>
                <c:pt idx="0">
                  <c:v>1.375</c:v>
                </c:pt>
                <c:pt idx="1">
                  <c:v>1.545</c:v>
                </c:pt>
                <c:pt idx="2">
                  <c:v>1.6025</c:v>
                </c:pt>
                <c:pt idx="3">
                  <c:v>1.52125</c:v>
                </c:pt>
                <c:pt idx="4">
                  <c:v>1.56</c:v>
                </c:pt>
              </c:numCache>
            </c:numRef>
          </c:val>
        </c:ser>
        <c:gapWidth val="219"/>
        <c:overlap val="-27"/>
        <c:axId val="27436512"/>
        <c:axId val="68769430"/>
      </c:barChart>
      <c:catAx>
        <c:axId val="274365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68769430"/>
        <c:crosses val="autoZero"/>
        <c:auto val="1"/>
        <c:lblAlgn val="ctr"/>
        <c:lblOffset val="100"/>
        <c:noMultiLvlLbl val="0"/>
      </c:catAx>
      <c:valAx>
        <c:axId val="687694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Kesme Genişliği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74365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'Yüzey Pürüzlülüğü'!$AI$6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Pürüzlülüğü'!$AJ$5:$AL$5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'Yüzey Pürüzlülüğü'!$AJ$6:$AL$6</c:f>
              <c:numCache>
                <c:formatCode>General</c:formatCode>
                <c:ptCount val="3"/>
                <c:pt idx="0">
                  <c:v>8.685</c:v>
                </c:pt>
                <c:pt idx="1">
                  <c:v>9.15</c:v>
                </c:pt>
                <c:pt idx="2">
                  <c:v>7.54375</c:v>
                </c:pt>
              </c:numCache>
            </c:numRef>
          </c:val>
        </c:ser>
        <c:ser>
          <c:idx val="1"/>
          <c:order val="1"/>
          <c:tx>
            <c:strRef>
              <c:f>'Yüzey Pürüzlülüğü'!$AI$7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Pürüzlülüğü'!$AJ$5:$AL$5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'Yüzey Pürüzlülüğü'!$AJ$7:$AL$7</c:f>
              <c:numCache>
                <c:formatCode>General</c:formatCode>
                <c:ptCount val="3"/>
                <c:pt idx="0">
                  <c:v>8.7775</c:v>
                </c:pt>
                <c:pt idx="1">
                  <c:v>7.74375</c:v>
                </c:pt>
              </c:numCache>
            </c:numRef>
          </c:val>
        </c:ser>
        <c:ser>
          <c:idx val="2"/>
          <c:order val="2"/>
          <c:tx>
            <c:strRef>
              <c:f>'Yüzey Pürüzlülüğü'!$AI$8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Pürüzlülüğü'!$AJ$5:$AL$5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'Yüzey Pürüzlülüğü'!$AJ$8:$AL$8</c:f>
              <c:numCache>
                <c:formatCode>General</c:formatCode>
                <c:ptCount val="3"/>
                <c:pt idx="0">
                  <c:v>6.64375</c:v>
                </c:pt>
                <c:pt idx="1">
                  <c:v>7.54375</c:v>
                </c:pt>
              </c:numCache>
            </c:numRef>
          </c:val>
        </c:ser>
        <c:ser>
          <c:idx val="3"/>
          <c:order val="3"/>
          <c:tx>
            <c:strRef>
              <c:f>'Yüzey Pürüzlülüğü'!$AI$9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Pürüzlülüğü'!$AJ$5:$AL$5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'Yüzey Pürüzlülüğü'!$AJ$9:$AL$9</c:f>
              <c:numCache>
                <c:formatCode>General</c:formatCode>
                <c:ptCount val="3"/>
                <c:pt idx="0">
                  <c:v>9.325</c:v>
                </c:pt>
                <c:pt idx="1">
                  <c:v>10.754</c:v>
                </c:pt>
              </c:numCache>
            </c:numRef>
          </c:val>
        </c:ser>
        <c:ser>
          <c:idx val="4"/>
          <c:order val="4"/>
          <c:tx>
            <c:strRef>
              <c:f>'Yüzey Pürüzlülüğü'!$AI$10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Pürüzlülüğü'!$AJ$5:$AL$5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'Yüzey Pürüzlülüğü'!$AJ$10:$AL$10</c:f>
              <c:numCache>
                <c:formatCode>General</c:formatCode>
                <c:ptCount val="3"/>
                <c:pt idx="0">
                  <c:v>8.49375</c:v>
                </c:pt>
                <c:pt idx="1">
                  <c:v>7.405</c:v>
                </c:pt>
              </c:numCache>
            </c:numRef>
          </c:val>
        </c:ser>
        <c:gapWidth val="219"/>
        <c:overlap val="-27"/>
        <c:axId val="29603439"/>
        <c:axId val="50362344"/>
      </c:barChart>
      <c:catAx>
        <c:axId val="29603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0362344"/>
        <c:crosses val="autoZero"/>
        <c:auto val="1"/>
        <c:lblAlgn val="ctr"/>
        <c:lblOffset val="100"/>
        <c:noMultiLvlLbl val="0"/>
      </c:catAx>
      <c:valAx>
        <c:axId val="503623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Yüzey Pürüzlülüğü (Ra)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960343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'Yüzey Pürüzlülüğü'!$AI$28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'Yüzey Pürüzlülüğü'!$AJ$4:$AL$5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'Yüzey Pürüzlülüğü'!$AJ$28:$AL$28</c:f>
              <c:numCache>
                <c:formatCode>General</c:formatCode>
                <c:ptCount val="3"/>
                <c:pt idx="0">
                  <c:v>8.88125</c:v>
                </c:pt>
                <c:pt idx="1">
                  <c:v>7.57375</c:v>
                </c:pt>
                <c:pt idx="2">
                  <c:v>7.78125</c:v>
                </c:pt>
              </c:numCache>
            </c:numRef>
          </c:val>
        </c:ser>
        <c:ser>
          <c:idx val="1"/>
          <c:order val="1"/>
          <c:tx>
            <c:strRef>
              <c:f>'Yüzey Pürüzlülüğü'!$AI$29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'Yüzey Pürüzlülüğü'!$AJ$4:$AL$5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'Yüzey Pürüzlülüğü'!$AJ$29:$AL$29</c:f>
              <c:numCache>
                <c:formatCode>General</c:formatCode>
                <c:ptCount val="3"/>
                <c:pt idx="0">
                  <c:v>7.48375</c:v>
                </c:pt>
                <c:pt idx="1">
                  <c:v>7.79375</c:v>
                </c:pt>
              </c:numCache>
            </c:numRef>
          </c:val>
        </c:ser>
        <c:ser>
          <c:idx val="2"/>
          <c:order val="2"/>
          <c:tx>
            <c:strRef>
              <c:f>'Yüzey Pürüzlülüğü'!$AI$30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'Yüzey Pürüzlülüğü'!$AJ$4:$AL$5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'Yüzey Pürüzlülüğü'!$AJ$30:$AL$30</c:f>
              <c:numCache>
                <c:formatCode>General</c:formatCode>
                <c:ptCount val="3"/>
                <c:pt idx="0">
                  <c:v>7.7825</c:v>
                </c:pt>
                <c:pt idx="1">
                  <c:v>7.89125</c:v>
                </c:pt>
              </c:numCache>
            </c:numRef>
          </c:val>
        </c:ser>
        <c:ser>
          <c:idx val="3"/>
          <c:order val="3"/>
          <c:tx>
            <c:strRef>
              <c:f>'Yüzey Pürüzlülüğü'!$AI$31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'Yüzey Pürüzlülüğü'!$AJ$4:$AL$5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'Yüzey Pürüzlülüğü'!$AJ$31:$AL$31</c:f>
              <c:numCache>
                <c:formatCode>General</c:formatCode>
                <c:ptCount val="3"/>
                <c:pt idx="0">
                  <c:v>8.32375</c:v>
                </c:pt>
                <c:pt idx="1">
                  <c:v>8.56875</c:v>
                </c:pt>
              </c:numCache>
            </c:numRef>
          </c:val>
        </c:ser>
        <c:ser>
          <c:idx val="4"/>
          <c:order val="4"/>
          <c:tx>
            <c:strRef>
              <c:f>'Yüzey Pürüzlülüğü'!$AI$32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'Yüzey Pürüzlülüğü'!$AJ$4:$AL$5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'Yüzey Pürüzlülüğü'!$AJ$32:$AL$32</c:f>
              <c:numCache>
                <c:formatCode>General</c:formatCode>
                <c:ptCount val="3"/>
                <c:pt idx="0">
                  <c:v>8.11125</c:v>
                </c:pt>
                <c:pt idx="1">
                  <c:v>7.18714285714286</c:v>
                </c:pt>
                <c:pt idx="2">
                  <c:v>10.2533333333333</c:v>
                </c:pt>
              </c:numCache>
            </c:numRef>
          </c:val>
        </c:ser>
        <c:gapWidth val="219"/>
        <c:overlap val="-27"/>
        <c:axId val="3018211"/>
        <c:axId val="72739977"/>
      </c:barChart>
      <c:catAx>
        <c:axId val="30182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2739977"/>
        <c:crosses val="autoZero"/>
        <c:auto val="1"/>
        <c:lblAlgn val="ctr"/>
        <c:lblOffset val="100"/>
        <c:noMultiLvlLbl val="0"/>
      </c:catAx>
      <c:valAx>
        <c:axId val="727399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Yüzey Pürüzlülüğü (Ra)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01821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'Yüzey Pürüzlülüğü'!$AI$52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'Yüzey Pürüzlülüğü'!$AJ$4:$AL$5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'Yüzey Pürüzlülüğü'!$AJ$52:$AL$52</c:f>
              <c:numCache>
                <c:formatCode>General</c:formatCode>
                <c:ptCount val="3"/>
                <c:pt idx="0">
                  <c:v>8.37</c:v>
                </c:pt>
                <c:pt idx="1">
                  <c:v>8.19625</c:v>
                </c:pt>
                <c:pt idx="2">
                  <c:v>7.78666666666667</c:v>
                </c:pt>
              </c:numCache>
            </c:numRef>
          </c:val>
        </c:ser>
        <c:ser>
          <c:idx val="1"/>
          <c:order val="1"/>
          <c:tx>
            <c:strRef>
              <c:f>'Yüzey Pürüzlülüğü'!$AI$53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'Yüzey Pürüzlülüğü'!$AJ$4:$AL$5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'Yüzey Pürüzlülüğü'!$AJ$53:$AL$53</c:f>
              <c:numCache>
                <c:formatCode>General</c:formatCode>
                <c:ptCount val="3"/>
                <c:pt idx="0">
                  <c:v>8.7775</c:v>
                </c:pt>
                <c:pt idx="1">
                  <c:v>8.06375</c:v>
                </c:pt>
              </c:numCache>
            </c:numRef>
          </c:val>
        </c:ser>
        <c:ser>
          <c:idx val="2"/>
          <c:order val="2"/>
          <c:tx>
            <c:strRef>
              <c:f>'Yüzey Pürüzlülüğü'!$AI$54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'Yüzey Pürüzlülüğü'!$AJ$4:$AL$5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'Yüzey Pürüzlülüğü'!$AJ$54:$AL$54</c:f>
              <c:numCache>
                <c:formatCode>General</c:formatCode>
                <c:ptCount val="3"/>
                <c:pt idx="0">
                  <c:v>6.64375</c:v>
                </c:pt>
                <c:pt idx="1">
                  <c:v>7.425</c:v>
                </c:pt>
                <c:pt idx="2">
                  <c:v>9.035</c:v>
                </c:pt>
              </c:numCache>
            </c:numRef>
          </c:val>
        </c:ser>
        <c:ser>
          <c:idx val="3"/>
          <c:order val="3"/>
          <c:tx>
            <c:strRef>
              <c:f>'Yüzey Pürüzlülüğü'!$AI$55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'Yüzey Pürüzlülüğü'!$AJ$4:$AL$5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'Yüzey Pürüzlülüğü'!$AJ$55:$AL$55</c:f>
              <c:numCache>
                <c:formatCode>General</c:formatCode>
                <c:ptCount val="3"/>
                <c:pt idx="0">
                  <c:v>9.325</c:v>
                </c:pt>
                <c:pt idx="1">
                  <c:v>8.505</c:v>
                </c:pt>
              </c:numCache>
            </c:numRef>
          </c:val>
        </c:ser>
        <c:ser>
          <c:idx val="4"/>
          <c:order val="4"/>
          <c:tx>
            <c:strRef>
              <c:f>'Yüzey Pürüzlülüğü'!$AI$56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'Yüzey Pürüzlülüğü'!$AJ$4:$AL$5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'Yüzey Pürüzlülüğü'!$AJ$56:$AL$56</c:f>
              <c:numCache>
                <c:formatCode>General</c:formatCode>
                <c:ptCount val="3"/>
                <c:pt idx="0">
                  <c:v>8.49375</c:v>
                </c:pt>
                <c:pt idx="1">
                  <c:v>9.33375</c:v>
                </c:pt>
              </c:numCache>
            </c:numRef>
          </c:val>
        </c:ser>
        <c:gapWidth val="219"/>
        <c:overlap val="-27"/>
        <c:axId val="40521070"/>
        <c:axId val="85412325"/>
      </c:barChart>
      <c:catAx>
        <c:axId val="405210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5412325"/>
        <c:crosses val="autoZero"/>
        <c:auto val="1"/>
        <c:lblAlgn val="ctr"/>
        <c:lblOffset val="100"/>
        <c:noMultiLvlLbl val="0"/>
      </c:catAx>
      <c:valAx>
        <c:axId val="854123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Yüzey Pürüzlülüğü (Ra)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052107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'Yüzey Pürüzlülüğü'!$AI$6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Pürüzlülüğü'!$AJ$5:$AL$5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'Yüzey Pürüzlülüğü'!$AJ$6:$AL$6</c:f>
              <c:numCache>
                <c:formatCode>General</c:formatCode>
                <c:ptCount val="3"/>
                <c:pt idx="0">
                  <c:v>8.685</c:v>
                </c:pt>
                <c:pt idx="1">
                  <c:v>9.15</c:v>
                </c:pt>
                <c:pt idx="2">
                  <c:v>7.54375</c:v>
                </c:pt>
              </c:numCache>
            </c:numRef>
          </c:val>
        </c:ser>
        <c:ser>
          <c:idx val="1"/>
          <c:order val="1"/>
          <c:tx>
            <c:strRef>
              <c:f>'Yüzey Pürüzlülüğü'!$AI$7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Pürüzlülüğü'!$AJ$5:$AL$5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'Yüzey Pürüzlülüğü'!$AJ$7:$AL$7</c:f>
              <c:numCache>
                <c:formatCode>General</c:formatCode>
                <c:ptCount val="3"/>
                <c:pt idx="0">
                  <c:v>8.7775</c:v>
                </c:pt>
                <c:pt idx="1">
                  <c:v>7.74375</c:v>
                </c:pt>
              </c:numCache>
            </c:numRef>
          </c:val>
        </c:ser>
        <c:ser>
          <c:idx val="2"/>
          <c:order val="2"/>
          <c:tx>
            <c:strRef>
              <c:f>'Yüzey Pürüzlülüğü'!$AI$8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Pürüzlülüğü'!$AJ$5:$AL$5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'Yüzey Pürüzlülüğü'!$AJ$8:$AL$8</c:f>
              <c:numCache>
                <c:formatCode>General</c:formatCode>
                <c:ptCount val="3"/>
                <c:pt idx="0">
                  <c:v>6.64375</c:v>
                </c:pt>
                <c:pt idx="1">
                  <c:v>7.54375</c:v>
                </c:pt>
              </c:numCache>
            </c:numRef>
          </c:val>
        </c:ser>
        <c:ser>
          <c:idx val="3"/>
          <c:order val="3"/>
          <c:tx>
            <c:strRef>
              <c:f>'Yüzey Pürüzlülüğü'!$AI$9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Pürüzlülüğü'!$AJ$5:$AL$5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'Yüzey Pürüzlülüğü'!$AJ$9:$AL$9</c:f>
              <c:numCache>
                <c:formatCode>General</c:formatCode>
                <c:ptCount val="3"/>
                <c:pt idx="0">
                  <c:v>9.325</c:v>
                </c:pt>
                <c:pt idx="1">
                  <c:v>10.754</c:v>
                </c:pt>
              </c:numCache>
            </c:numRef>
          </c:val>
        </c:ser>
        <c:ser>
          <c:idx val="4"/>
          <c:order val="4"/>
          <c:tx>
            <c:strRef>
              <c:f>'Yüzey Pürüzlülüğü'!$AI$10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Pürüzlülüğü'!$AJ$5:$AL$5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'Yüzey Pürüzlülüğü'!$AJ$10:$AL$10</c:f>
              <c:numCache>
                <c:formatCode>General</c:formatCode>
                <c:ptCount val="3"/>
                <c:pt idx="0">
                  <c:v>8.49375</c:v>
                </c:pt>
                <c:pt idx="1">
                  <c:v>7.405</c:v>
                </c:pt>
              </c:numCache>
            </c:numRef>
          </c:val>
        </c:ser>
        <c:gapWidth val="219"/>
        <c:overlap val="-27"/>
        <c:axId val="70722347"/>
        <c:axId val="66476667"/>
      </c:barChart>
      <c:catAx>
        <c:axId val="707223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66476667"/>
        <c:crosses val="autoZero"/>
        <c:auto val="1"/>
        <c:lblAlgn val="ctr"/>
        <c:lblOffset val="100"/>
        <c:noMultiLvlLbl val="0"/>
      </c:catAx>
      <c:valAx>
        <c:axId val="664766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Yüzey Pürüzlülüğü (Ra)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072234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'Yüzey Pürüzlülüğü'!$AJ$27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Pürüzlülüğü'!$AI$28:$AI$32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'Yüzey Pürüzlülüğü'!$AJ$28:$AJ$32</c:f>
              <c:numCache>
                <c:formatCode>General</c:formatCode>
                <c:ptCount val="5"/>
                <c:pt idx="0">
                  <c:v>8.88125</c:v>
                </c:pt>
                <c:pt idx="1">
                  <c:v>7.48375</c:v>
                </c:pt>
                <c:pt idx="2">
                  <c:v>7.7825</c:v>
                </c:pt>
                <c:pt idx="3">
                  <c:v>8.32375</c:v>
                </c:pt>
                <c:pt idx="4">
                  <c:v>8.11125</c:v>
                </c:pt>
              </c:numCache>
            </c:numRef>
          </c:val>
        </c:ser>
        <c:ser>
          <c:idx val="1"/>
          <c:order val="1"/>
          <c:tx>
            <c:strRef>
              <c:f>'Yüzey Pürüzlülüğü'!$AK$27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52525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Pürüzlülüğü'!$AI$28:$AI$32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'Yüzey Pürüzlülüğü'!$AK$28:$AK$32</c:f>
              <c:numCache>
                <c:formatCode>General</c:formatCode>
                <c:ptCount val="5"/>
                <c:pt idx="0">
                  <c:v>7.57375</c:v>
                </c:pt>
                <c:pt idx="1">
                  <c:v>7.79375</c:v>
                </c:pt>
                <c:pt idx="2">
                  <c:v>7.89125</c:v>
                </c:pt>
                <c:pt idx="3">
                  <c:v>8.56875</c:v>
                </c:pt>
                <c:pt idx="4">
                  <c:v>7.18714285714286</c:v>
                </c:pt>
              </c:numCache>
            </c:numRef>
          </c:val>
        </c:ser>
        <c:ser>
          <c:idx val="2"/>
          <c:order val="2"/>
          <c:tx>
            <c:strRef>
              <c:f>'Yüzey Pürüzlülüğü'!$AL$27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979797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Pürüzlülüğü'!$AI$28:$AI$32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'Yüzey Pürüzlülüğü'!$AL$28:$AL$32</c:f>
              <c:numCache>
                <c:formatCode>General</c:formatCode>
                <c:ptCount val="5"/>
                <c:pt idx="0">
                  <c:v>7.78125</c:v>
                </c:pt>
                <c:pt idx="4">
                  <c:v>10.2533333333333</c:v>
                </c:pt>
              </c:numCache>
            </c:numRef>
          </c:val>
        </c:ser>
        <c:gapWidth val="219"/>
        <c:overlap val="-27"/>
        <c:axId val="76109662"/>
        <c:axId val="89726554"/>
      </c:barChart>
      <c:catAx>
        <c:axId val="761096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9726554"/>
        <c:crosses val="autoZero"/>
        <c:auto val="1"/>
        <c:lblAlgn val="ctr"/>
        <c:lblOffset val="100"/>
        <c:noMultiLvlLbl val="0"/>
      </c:catAx>
      <c:valAx>
        <c:axId val="897265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Yüzey Pürüzlülüğü (Ra)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610966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'Yüzey Pürüzlülüğü'!$AJ$5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Pürüzlülüğü'!$AI$52:$AI$56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'Yüzey Pürüzlülüğü'!$AJ$52:$AJ$56</c:f>
              <c:numCache>
                <c:formatCode>General</c:formatCode>
                <c:ptCount val="5"/>
                <c:pt idx="0">
                  <c:v>8.37</c:v>
                </c:pt>
                <c:pt idx="1">
                  <c:v>8.7775</c:v>
                </c:pt>
                <c:pt idx="2">
                  <c:v>6.64375</c:v>
                </c:pt>
                <c:pt idx="3">
                  <c:v>9.325</c:v>
                </c:pt>
                <c:pt idx="4">
                  <c:v>8.49375</c:v>
                </c:pt>
              </c:numCache>
            </c:numRef>
          </c:val>
        </c:ser>
        <c:ser>
          <c:idx val="1"/>
          <c:order val="1"/>
          <c:tx>
            <c:strRef>
              <c:f>'Yüzey Pürüzlülüğü'!$AK$5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Pürüzlülüğü'!$AI$52:$AI$56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'Yüzey Pürüzlülüğü'!$AK$52:$AK$56</c:f>
              <c:numCache>
                <c:formatCode>General</c:formatCode>
                <c:ptCount val="5"/>
                <c:pt idx="0">
                  <c:v>8.19625</c:v>
                </c:pt>
                <c:pt idx="1">
                  <c:v>8.06375</c:v>
                </c:pt>
                <c:pt idx="2">
                  <c:v>7.425</c:v>
                </c:pt>
                <c:pt idx="3">
                  <c:v>8.505</c:v>
                </c:pt>
                <c:pt idx="4">
                  <c:v>9.33375</c:v>
                </c:pt>
              </c:numCache>
            </c:numRef>
          </c:val>
        </c:ser>
        <c:ser>
          <c:idx val="2"/>
          <c:order val="2"/>
          <c:tx>
            <c:strRef>
              <c:f>'Yüzey Pürüzlülüğü'!$AL$5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Pürüzlülüğü'!$AI$52:$AI$56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'Yüzey Pürüzlülüğü'!$AL$52:$AL$56</c:f>
              <c:numCache>
                <c:formatCode>General</c:formatCode>
                <c:ptCount val="5"/>
                <c:pt idx="0">
                  <c:v>7.78666666666667</c:v>
                </c:pt>
                <c:pt idx="2">
                  <c:v>9.035</c:v>
                </c:pt>
              </c:numCache>
            </c:numRef>
          </c:val>
        </c:ser>
        <c:gapWidth val="219"/>
        <c:overlap val="-27"/>
        <c:axId val="92816981"/>
        <c:axId val="52436148"/>
      </c:barChart>
      <c:catAx>
        <c:axId val="928169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2436148"/>
        <c:crosses val="autoZero"/>
        <c:auto val="1"/>
        <c:lblAlgn val="ctr"/>
        <c:lblOffset val="100"/>
        <c:noMultiLvlLbl val="0"/>
      </c:catAx>
      <c:valAx>
        <c:axId val="524361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Yüzey Pürüzlülüğü (Ra)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281698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'Kerf Açısı'!$M$8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Açısı'!$T$6:$V$7</c:f>
              <c:multiLvlStrCache>
                <c:ptCount val="3"/>
                <c:lvl>
                  <c:pt idx="0">
                    <c:v>Kristal Vitrik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'Kerf Açısı'!$T$8:$V$8</c:f>
              <c:numCache>
                <c:formatCode>General</c:formatCode>
                <c:ptCount val="3"/>
                <c:pt idx="0">
                  <c:v>1.50479698110847</c:v>
                </c:pt>
                <c:pt idx="1">
                  <c:v>3.06382175815317</c:v>
                </c:pt>
                <c:pt idx="2">
                  <c:v>3.41624679594042</c:v>
                </c:pt>
              </c:numCache>
            </c:numRef>
          </c:val>
        </c:ser>
        <c:ser>
          <c:idx val="1"/>
          <c:order val="1"/>
          <c:tx>
            <c:strRef>
              <c:f>'Kerf Açısı'!$M$9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Açısı'!$T$6:$V$7</c:f>
              <c:multiLvlStrCache>
                <c:ptCount val="3"/>
                <c:lvl>
                  <c:pt idx="0">
                    <c:v>Kristal Vitrik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'Kerf Açısı'!$T$9:$V$9</c:f>
              <c:numCache>
                <c:formatCode>General</c:formatCode>
                <c:ptCount val="3"/>
                <c:pt idx="0">
                  <c:v>2.36031789142829</c:v>
                </c:pt>
                <c:pt idx="1">
                  <c:v>3.48385636849076</c:v>
                </c:pt>
                <c:pt idx="2">
                  <c:v>5.12480490656019</c:v>
                </c:pt>
              </c:numCache>
            </c:numRef>
          </c:val>
        </c:ser>
        <c:ser>
          <c:idx val="2"/>
          <c:order val="2"/>
          <c:tx>
            <c:strRef>
              <c:f>'Kerf Açısı'!$M$10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Açısı'!$T$6:$V$7</c:f>
              <c:multiLvlStrCache>
                <c:ptCount val="3"/>
                <c:lvl>
                  <c:pt idx="0">
                    <c:v>Kristal Vitrik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'Kerf Açısı'!$T$10:$V$10</c:f>
              <c:numCache>
                <c:formatCode>General</c:formatCode>
                <c:ptCount val="3"/>
                <c:pt idx="0">
                  <c:v>1.61654446670978</c:v>
                </c:pt>
                <c:pt idx="1">
                  <c:v>3.56245458372015</c:v>
                </c:pt>
                <c:pt idx="2">
                  <c:v>5.311396598552</c:v>
                </c:pt>
              </c:numCache>
            </c:numRef>
          </c:val>
        </c:ser>
        <c:ser>
          <c:idx val="3"/>
          <c:order val="3"/>
          <c:tx>
            <c:strRef>
              <c:f>'Kerf Açısı'!$M$11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Açısı'!$T$6:$V$7</c:f>
              <c:multiLvlStrCache>
                <c:ptCount val="3"/>
                <c:lvl>
                  <c:pt idx="0">
                    <c:v>Kristal Vitrik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'Kerf Açısı'!$T$11:$V$11</c:f>
              <c:numCache>
                <c:formatCode>General</c:formatCode>
                <c:ptCount val="3"/>
                <c:pt idx="0">
                  <c:v>2.09109282167479</c:v>
                </c:pt>
                <c:pt idx="1">
                  <c:v>5.06110773196696</c:v>
                </c:pt>
                <c:pt idx="2">
                  <c:v>6.13130820818869</c:v>
                </c:pt>
              </c:numCache>
            </c:numRef>
          </c:val>
        </c:ser>
        <c:ser>
          <c:idx val="4"/>
          <c:order val="4"/>
          <c:tx>
            <c:strRef>
              <c:f>'Kerf Açısı'!$M$12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Açısı'!$T$6:$V$7</c:f>
              <c:multiLvlStrCache>
                <c:ptCount val="3"/>
                <c:lvl>
                  <c:pt idx="0">
                    <c:v>Kristal Vitrik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'Kerf Açısı'!$T$12:$V$12</c:f>
              <c:numCache>
                <c:formatCode>General</c:formatCode>
                <c:ptCount val="3"/>
                <c:pt idx="0">
                  <c:v>1.47061717723734</c:v>
                </c:pt>
                <c:pt idx="1">
                  <c:v>2.70765273629009</c:v>
                </c:pt>
                <c:pt idx="2">
                  <c:v>3.84553442180179</c:v>
                </c:pt>
              </c:numCache>
            </c:numRef>
          </c:val>
        </c:ser>
        <c:gapWidth val="219"/>
        <c:overlap val="-27"/>
        <c:axId val="43758239"/>
        <c:axId val="86660213"/>
      </c:barChart>
      <c:catAx>
        <c:axId val="4375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660213"/>
        <c:crosses val="autoZero"/>
        <c:auto val="1"/>
        <c:lblAlgn val="ctr"/>
        <c:lblOffset val="100"/>
        <c:noMultiLvlLbl val="0"/>
      </c:catAx>
      <c:valAx>
        <c:axId val="866602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75823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'Kerf Açısı'!$M$46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Açısı'!$T$6:$V$7</c:f>
              <c:multiLvlStrCache>
                <c:ptCount val="3"/>
                <c:lvl>
                  <c:pt idx="0">
                    <c:v>Kristal Vitrik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'Kerf Açısı'!$T$46:$V$46</c:f>
              <c:numCache>
                <c:formatCode>General</c:formatCode>
                <c:ptCount val="3"/>
                <c:pt idx="0">
                  <c:v>1.15315286685973</c:v>
                </c:pt>
                <c:pt idx="1">
                  <c:v>2.89814594239605</c:v>
                </c:pt>
                <c:pt idx="2">
                  <c:v>3.65048211377652</c:v>
                </c:pt>
              </c:numCache>
            </c:numRef>
          </c:val>
        </c:ser>
        <c:ser>
          <c:idx val="1"/>
          <c:order val="1"/>
          <c:tx>
            <c:strRef>
              <c:f>'Kerf Açısı'!$M$47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Açısı'!$T$6:$V$7</c:f>
              <c:multiLvlStrCache>
                <c:ptCount val="3"/>
                <c:lvl>
                  <c:pt idx="0">
                    <c:v>Kristal Vitrik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'Kerf Açısı'!$T$47:$V$47</c:f>
              <c:numCache>
                <c:formatCode>General</c:formatCode>
                <c:ptCount val="3"/>
                <c:pt idx="0">
                  <c:v>0.83504219000823</c:v>
                </c:pt>
                <c:pt idx="1">
                  <c:v>3.30016569210377</c:v>
                </c:pt>
                <c:pt idx="2">
                  <c:v>5.01311375503581</c:v>
                </c:pt>
              </c:numCache>
            </c:numRef>
          </c:val>
        </c:ser>
        <c:ser>
          <c:idx val="2"/>
          <c:order val="2"/>
          <c:tx>
            <c:strRef>
              <c:f>'Kerf Açısı'!$M$48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Açısı'!$T$6:$V$7</c:f>
              <c:multiLvlStrCache>
                <c:ptCount val="3"/>
                <c:lvl>
                  <c:pt idx="0">
                    <c:v>Kristal Vitrik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'Kerf Açısı'!$T$48:$V$48</c:f>
              <c:numCache>
                <c:formatCode>General</c:formatCode>
                <c:ptCount val="3"/>
                <c:pt idx="0">
                  <c:v>2.05238344527289</c:v>
                </c:pt>
                <c:pt idx="1">
                  <c:v>4.13696383661661</c:v>
                </c:pt>
                <c:pt idx="2">
                  <c:v>5.40566534831132</c:v>
                </c:pt>
              </c:numCache>
            </c:numRef>
          </c:val>
        </c:ser>
        <c:ser>
          <c:idx val="3"/>
          <c:order val="3"/>
          <c:tx>
            <c:strRef>
              <c:f>'Kerf Açısı'!$M$49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Açısı'!$T$6:$V$7</c:f>
              <c:multiLvlStrCache>
                <c:ptCount val="3"/>
                <c:lvl>
                  <c:pt idx="0">
                    <c:v>Kristal Vitrik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'Kerf Açısı'!$T$49:$V$49</c:f>
              <c:numCache>
                <c:formatCode>General</c:formatCode>
                <c:ptCount val="3"/>
                <c:pt idx="0">
                  <c:v>1.77803306608498</c:v>
                </c:pt>
                <c:pt idx="1">
                  <c:v>5.01669822971267</c:v>
                </c:pt>
                <c:pt idx="2">
                  <c:v>3.75524798696496</c:v>
                </c:pt>
              </c:numCache>
            </c:numRef>
          </c:val>
        </c:ser>
        <c:ser>
          <c:idx val="4"/>
          <c:order val="4"/>
          <c:tx>
            <c:strRef>
              <c:f>'Kerf Açısı'!$M$50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Açısı'!$T$6:$V$7</c:f>
              <c:multiLvlStrCache>
                <c:ptCount val="3"/>
                <c:lvl>
                  <c:pt idx="0">
                    <c:v>Kristal Vitrik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'Kerf Açısı'!$T$50:$V$50</c:f>
              <c:numCache>
                <c:formatCode>General</c:formatCode>
                <c:ptCount val="3"/>
                <c:pt idx="0">
                  <c:v>1.76370505388884</c:v>
                </c:pt>
                <c:pt idx="1">
                  <c:v>4.84830476839488</c:v>
                </c:pt>
                <c:pt idx="2">
                  <c:v>3.50298728234812</c:v>
                </c:pt>
              </c:numCache>
            </c:numRef>
          </c:val>
        </c:ser>
        <c:gapWidth val="219"/>
        <c:overlap val="-27"/>
        <c:axId val="50607688"/>
        <c:axId val="39691258"/>
      </c:barChart>
      <c:catAx>
        <c:axId val="5060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691258"/>
        <c:crosses val="autoZero"/>
        <c:auto val="1"/>
        <c:lblAlgn val="ctr"/>
        <c:lblOffset val="100"/>
        <c:noMultiLvlLbl val="0"/>
      </c:catAx>
      <c:valAx>
        <c:axId val="396912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607688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'Kerf Açısı'!$M$85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Açısı'!$S$6:$U$7</c:f>
              <c:multiLvlStrCache>
                <c:ptCount val="3"/>
                <c:lvl>
                  <c:pt idx="1">
                    <c:v>Kristal Vitrik Tüf</c:v>
                  </c:pt>
                  <c:pt idx="2">
                    <c:v>Vitrik Litik Tüf</c:v>
                  </c:pt>
                </c:lvl>
                <c:lvl>
                  <c:pt idx="0">
                    <c:v>500 Çıkış</c:v>
                  </c:pt>
                </c:lvl>
              </c:multiLvlStrCache>
            </c:multiLvlStrRef>
          </c:cat>
          <c:val>
            <c:numRef>
              <c:f>'Kerf Açısı'!$S$85:$U$85</c:f>
              <c:numCache>
                <c:formatCode>General</c:formatCode>
                <c:ptCount val="3"/>
                <c:pt idx="0">
                  <c:v>1.49918212924649</c:v>
                </c:pt>
                <c:pt idx="1">
                  <c:v>2.05162023112229</c:v>
                </c:pt>
                <c:pt idx="2">
                  <c:v>5.72846920561487</c:v>
                </c:pt>
              </c:numCache>
            </c:numRef>
          </c:val>
        </c:ser>
        <c:ser>
          <c:idx val="1"/>
          <c:order val="1"/>
          <c:tx>
            <c:strRef>
              <c:f>'Kerf Açısı'!$M$86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Açısı'!$S$6:$U$7</c:f>
              <c:multiLvlStrCache>
                <c:ptCount val="3"/>
                <c:lvl>
                  <c:pt idx="1">
                    <c:v>Kristal Vitrik Tüf</c:v>
                  </c:pt>
                  <c:pt idx="2">
                    <c:v>Vitrik Litik Tüf</c:v>
                  </c:pt>
                </c:lvl>
                <c:lvl>
                  <c:pt idx="0">
                    <c:v>500 Çıkış</c:v>
                  </c:pt>
                </c:lvl>
              </c:multiLvlStrCache>
            </c:multiLvlStrRef>
          </c:cat>
          <c:val>
            <c:numRef>
              <c:f>'Kerf Açısı'!$S$86:$U$86</c:f>
              <c:numCache>
                <c:formatCode>General</c:formatCode>
                <c:ptCount val="3"/>
                <c:pt idx="0">
                  <c:v>1.78024165849807</c:v>
                </c:pt>
                <c:pt idx="1">
                  <c:v>2.60451632263728</c:v>
                </c:pt>
                <c:pt idx="2">
                  <c:v>5.60171193080937</c:v>
                </c:pt>
              </c:numCache>
            </c:numRef>
          </c:val>
        </c:ser>
        <c:ser>
          <c:idx val="2"/>
          <c:order val="2"/>
          <c:tx>
            <c:strRef>
              <c:f>'Kerf Açısı'!$M$87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Açısı'!$S$6:$U$7</c:f>
              <c:multiLvlStrCache>
                <c:ptCount val="3"/>
                <c:lvl>
                  <c:pt idx="1">
                    <c:v>Kristal Vitrik Tüf</c:v>
                  </c:pt>
                  <c:pt idx="2">
                    <c:v>Vitrik Litik Tüf</c:v>
                  </c:pt>
                </c:lvl>
                <c:lvl>
                  <c:pt idx="0">
                    <c:v>500 Çıkış</c:v>
                  </c:pt>
                </c:lvl>
              </c:multiLvlStrCache>
            </c:multiLvlStrRef>
          </c:cat>
          <c:val>
            <c:numRef>
              <c:f>'Kerf Açısı'!$S$87:$U$87</c:f>
              <c:numCache>
                <c:formatCode>General</c:formatCode>
                <c:ptCount val="3"/>
                <c:pt idx="0">
                  <c:v>2.08673308267538</c:v>
                </c:pt>
                <c:pt idx="1">
                  <c:v>4.48872402970912</c:v>
                </c:pt>
                <c:pt idx="2">
                  <c:v>5.67835922837543</c:v>
                </c:pt>
              </c:numCache>
            </c:numRef>
          </c:val>
        </c:ser>
        <c:ser>
          <c:idx val="3"/>
          <c:order val="3"/>
          <c:tx>
            <c:strRef>
              <c:f>'Kerf Açısı'!$M$88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Açısı'!$S$6:$U$7</c:f>
              <c:multiLvlStrCache>
                <c:ptCount val="3"/>
                <c:lvl>
                  <c:pt idx="1">
                    <c:v>Kristal Vitrik Tüf</c:v>
                  </c:pt>
                  <c:pt idx="2">
                    <c:v>Vitrik Litik Tüf</c:v>
                  </c:pt>
                </c:lvl>
                <c:lvl>
                  <c:pt idx="0">
                    <c:v>500 Çıkış</c:v>
                  </c:pt>
                </c:lvl>
              </c:multiLvlStrCache>
            </c:multiLvlStrRef>
          </c:cat>
          <c:val>
            <c:numRef>
              <c:f>'Kerf Açısı'!$S$88:$U$88</c:f>
              <c:numCache>
                <c:formatCode>General</c:formatCode>
                <c:ptCount val="3"/>
                <c:pt idx="0">
                  <c:v>3.07094055250864</c:v>
                </c:pt>
                <c:pt idx="1">
                  <c:v>5.11225502429508</c:v>
                </c:pt>
                <c:pt idx="2">
                  <c:v>7.94578100692614</c:v>
                </c:pt>
              </c:numCache>
            </c:numRef>
          </c:val>
        </c:ser>
        <c:ser>
          <c:idx val="4"/>
          <c:order val="4"/>
          <c:tx>
            <c:strRef>
              <c:f>'Kerf Açısı'!$M$89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Açısı'!$S$6:$U$7</c:f>
              <c:multiLvlStrCache>
                <c:ptCount val="3"/>
                <c:lvl>
                  <c:pt idx="1">
                    <c:v>Kristal Vitrik Tüf</c:v>
                  </c:pt>
                  <c:pt idx="2">
                    <c:v>Vitrik Litik Tüf</c:v>
                  </c:pt>
                </c:lvl>
                <c:lvl>
                  <c:pt idx="0">
                    <c:v>500 Çıkış</c:v>
                  </c:pt>
                </c:lvl>
              </c:multiLvlStrCache>
            </c:multiLvlStrRef>
          </c:cat>
          <c:val>
            <c:numRef>
              <c:f>'Kerf Açısı'!$S$89:$U$89</c:f>
              <c:numCache>
                <c:formatCode>General</c:formatCode>
                <c:ptCount val="3"/>
                <c:pt idx="0">
                  <c:v>1.42342914963561</c:v>
                </c:pt>
                <c:pt idx="1">
                  <c:v>3.91157181252866</c:v>
                </c:pt>
                <c:pt idx="2">
                  <c:v>5.25380275126226</c:v>
                </c:pt>
              </c:numCache>
            </c:numRef>
          </c:val>
        </c:ser>
        <c:gapWidth val="219"/>
        <c:overlap val="-27"/>
        <c:axId val="44297621"/>
        <c:axId val="18101724"/>
      </c:barChart>
      <c:catAx>
        <c:axId val="442976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101724"/>
        <c:crosses val="autoZero"/>
        <c:auto val="1"/>
        <c:lblAlgn val="ctr"/>
        <c:lblOffset val="100"/>
        <c:noMultiLvlLbl val="0"/>
      </c:catAx>
      <c:valAx>
        <c:axId val="181017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297621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'Kerf Açısı'!$N$7</c:f>
              <c:strCache>
                <c:ptCount val="1"/>
                <c:pt idx="0">
                  <c:v>Kristal Vitrik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Açısı'!$M$8:$M$12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'Kerf Açısı'!$N$8:$N$12</c:f>
              <c:numCache>
                <c:formatCode>General</c:formatCode>
                <c:ptCount val="5"/>
                <c:pt idx="0">
                  <c:v>0.225755085605695</c:v>
                </c:pt>
                <c:pt idx="1">
                  <c:v>0.74892178282383</c:v>
                </c:pt>
                <c:pt idx="2">
                  <c:v>0.603693170782532</c:v>
                </c:pt>
                <c:pt idx="3">
                  <c:v>0.735086423374249</c:v>
                </c:pt>
                <c:pt idx="4">
                  <c:v>0.193604560644675</c:v>
                </c:pt>
              </c:numCache>
            </c:numRef>
          </c:val>
        </c:ser>
        <c:ser>
          <c:idx val="1"/>
          <c:order val="1"/>
          <c:tx>
            <c:strRef>
              <c:f>'Kerf Açısı'!$O$7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Açısı'!$M$8:$M$12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'Kerf Açısı'!$O$8:$O$12</c:f>
              <c:numCache>
                <c:formatCode>General</c:formatCode>
                <c:ptCount val="5"/>
                <c:pt idx="0">
                  <c:v>0.190717552583036</c:v>
                </c:pt>
                <c:pt idx="1">
                  <c:v>1.29874541236005</c:v>
                </c:pt>
                <c:pt idx="2">
                  <c:v>1.21574939596284</c:v>
                </c:pt>
                <c:pt idx="3">
                  <c:v>3.55417823553209</c:v>
                </c:pt>
                <c:pt idx="4">
                  <c:v>0.880256515828281</c:v>
                </c:pt>
              </c:numCache>
            </c:numRef>
          </c:val>
        </c:ser>
        <c:ser>
          <c:idx val="2"/>
          <c:order val="2"/>
          <c:tx>
            <c:strRef>
              <c:f>'Kerf Açısı'!$P$7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Açısı'!$M$8:$M$12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'Kerf Açısı'!$P$8:$P$12</c:f>
              <c:numCache>
                <c:formatCode>General</c:formatCode>
                <c:ptCount val="5"/>
                <c:pt idx="0">
                  <c:v>0.55525399059606</c:v>
                </c:pt>
                <c:pt idx="1">
                  <c:v>4.73981312919166</c:v>
                </c:pt>
                <c:pt idx="2">
                  <c:v>2.88211278200675</c:v>
                </c:pt>
                <c:pt idx="3">
                  <c:v>5.59558001761559</c:v>
                </c:pt>
                <c:pt idx="4">
                  <c:v>0.3928446528187</c:v>
                </c:pt>
              </c:numCache>
            </c:numRef>
          </c:val>
        </c:ser>
        <c:gapWidth val="219"/>
        <c:overlap val="-27"/>
        <c:axId val="95053964"/>
        <c:axId val="13296139"/>
      </c:barChart>
      <c:catAx>
        <c:axId val="950539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3296139"/>
        <c:crosses val="autoZero"/>
        <c:auto val="1"/>
        <c:lblAlgn val="ctr"/>
        <c:lblOffset val="100"/>
        <c:noMultiLvlLbl val="0"/>
      </c:catAx>
      <c:valAx>
        <c:axId val="132961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Kerf Açısı (°)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50539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'Kerf Açısı'!$N$7</c:f>
              <c:strCache>
                <c:ptCount val="1"/>
                <c:pt idx="0">
                  <c:v>Kristal Vitrik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Açısı'!$M$46:$M$50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'Kerf Açısı'!$N$46:$N$50</c:f>
              <c:numCache>
                <c:formatCode>General</c:formatCode>
                <c:ptCount val="5"/>
                <c:pt idx="0">
                  <c:v>0.511891295212904</c:v>
                </c:pt>
                <c:pt idx="1">
                  <c:v>0.195432976000872</c:v>
                </c:pt>
                <c:pt idx="2">
                  <c:v>0.662055096048483</c:v>
                </c:pt>
                <c:pt idx="3">
                  <c:v>1.37035171164284</c:v>
                </c:pt>
                <c:pt idx="4">
                  <c:v>0.108173149345949</c:v>
                </c:pt>
              </c:numCache>
            </c:numRef>
          </c:val>
        </c:ser>
        <c:ser>
          <c:idx val="1"/>
          <c:order val="1"/>
          <c:tx>
            <c:strRef>
              <c:f>'Kerf Açısı'!$O$7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Açısı'!$M$46:$M$50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'Kerf Açısı'!$O$46:$O$50</c:f>
              <c:numCache>
                <c:formatCode>General</c:formatCode>
                <c:ptCount val="5"/>
                <c:pt idx="0">
                  <c:v>0.357170267138726</c:v>
                </c:pt>
                <c:pt idx="1">
                  <c:v>1.22243331619939</c:v>
                </c:pt>
                <c:pt idx="2">
                  <c:v>1.76860636973064</c:v>
                </c:pt>
                <c:pt idx="3">
                  <c:v>2.6990884033672</c:v>
                </c:pt>
                <c:pt idx="4">
                  <c:v>1.42877483411036</c:v>
                </c:pt>
              </c:numCache>
            </c:numRef>
          </c:val>
        </c:ser>
        <c:ser>
          <c:idx val="2"/>
          <c:order val="2"/>
          <c:tx>
            <c:strRef>
              <c:f>'Kerf Açısı'!$P$7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Açısı'!$M$46:$M$50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'Kerf Açısı'!$P$46:$P$50</c:f>
              <c:numCache>
                <c:formatCode>General</c:formatCode>
                <c:ptCount val="5"/>
                <c:pt idx="0">
                  <c:v>1.37341760302575</c:v>
                </c:pt>
                <c:pt idx="1">
                  <c:v>7.18562540194317</c:v>
                </c:pt>
                <c:pt idx="2">
                  <c:v>5.59426981082923</c:v>
                </c:pt>
                <c:pt idx="3">
                  <c:v>2.21280100718175</c:v>
                </c:pt>
                <c:pt idx="4">
                  <c:v>1.55775510555071</c:v>
                </c:pt>
              </c:numCache>
            </c:numRef>
          </c:val>
        </c:ser>
        <c:gapWidth val="219"/>
        <c:overlap val="-27"/>
        <c:axId val="13216806"/>
        <c:axId val="1994767"/>
      </c:barChart>
      <c:catAx>
        <c:axId val="132168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994767"/>
        <c:crosses val="autoZero"/>
        <c:auto val="1"/>
        <c:lblAlgn val="ctr"/>
        <c:lblOffset val="100"/>
        <c:noMultiLvlLbl val="0"/>
      </c:catAx>
      <c:valAx>
        <c:axId val="19947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Kerf Açısı (°)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321680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'Kerf Açısı'!$N$7</c:f>
              <c:strCache>
                <c:ptCount val="1"/>
                <c:pt idx="0">
                  <c:v>Kristal Vitrik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Açısı'!$M$85:$M$89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'Kerf Açısı'!$N$85:$N$89</c:f>
              <c:numCache>
                <c:formatCode>General</c:formatCode>
                <c:ptCount val="5"/>
                <c:pt idx="0">
                  <c:v>0.126564361212676</c:v>
                </c:pt>
                <c:pt idx="1">
                  <c:v>0.495958830515536</c:v>
                </c:pt>
                <c:pt idx="2">
                  <c:v>0.479308157378216</c:v>
                </c:pt>
                <c:pt idx="3">
                  <c:v>1.07167830651308</c:v>
                </c:pt>
                <c:pt idx="4">
                  <c:v>0.240856210247682</c:v>
                </c:pt>
              </c:numCache>
            </c:numRef>
          </c:val>
        </c:ser>
        <c:ser>
          <c:idx val="1"/>
          <c:order val="1"/>
          <c:tx>
            <c:strRef>
              <c:f>'Kerf Açısı'!$O$7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Açısı'!$M$85:$M$89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'Kerf Açısı'!$O$85:$O$89</c:f>
              <c:numCache>
                <c:formatCode>General</c:formatCode>
                <c:ptCount val="5"/>
                <c:pt idx="0">
                  <c:v>0.596809451229177</c:v>
                </c:pt>
                <c:pt idx="1">
                  <c:v>1.28412371771886</c:v>
                </c:pt>
                <c:pt idx="2">
                  <c:v>1.85075027692547</c:v>
                </c:pt>
                <c:pt idx="3">
                  <c:v>2.83759156564035</c:v>
                </c:pt>
                <c:pt idx="4">
                  <c:v>1.51909004049346</c:v>
                </c:pt>
              </c:numCache>
            </c:numRef>
          </c:val>
        </c:ser>
        <c:ser>
          <c:idx val="2"/>
          <c:order val="2"/>
          <c:tx>
            <c:strRef>
              <c:f>'Kerf Açısı'!$P$7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Açısı'!$M$85:$M$89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'Kerf Açısı'!$P$85:$P$89</c:f>
              <c:numCache>
                <c:formatCode>General</c:formatCode>
                <c:ptCount val="5"/>
                <c:pt idx="0">
                  <c:v>0.745442056640597</c:v>
                </c:pt>
                <c:pt idx="1">
                  <c:v>5.64909225730835</c:v>
                </c:pt>
                <c:pt idx="2">
                  <c:v>2.58451344596558</c:v>
                </c:pt>
                <c:pt idx="3">
                  <c:v>2.20482756952783</c:v>
                </c:pt>
                <c:pt idx="4">
                  <c:v>0.889384386458135</c:v>
                </c:pt>
              </c:numCache>
            </c:numRef>
          </c:val>
        </c:ser>
        <c:gapWidth val="219"/>
        <c:overlap val="-27"/>
        <c:axId val="3546952"/>
        <c:axId val="45435061"/>
      </c:barChart>
      <c:catAx>
        <c:axId val="35469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5435061"/>
        <c:crosses val="autoZero"/>
        <c:auto val="1"/>
        <c:lblAlgn val="ctr"/>
        <c:lblOffset val="100"/>
        <c:noMultiLvlLbl val="0"/>
      </c:catAx>
      <c:valAx>
        <c:axId val="454350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Kerf Açısı (°)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5469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'Kerf Açısı'!$M$8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Açısı'!$N$8:$P$8</c:f>
              <c:numCache>
                <c:formatCode>General</c:formatCode>
                <c:ptCount val="3"/>
                <c:pt idx="0">
                  <c:v>0.225755085605695</c:v>
                </c:pt>
                <c:pt idx="1">
                  <c:v>0.190717552583036</c:v>
                </c:pt>
                <c:pt idx="2">
                  <c:v>0.55525399059606</c:v>
                </c:pt>
              </c:numCache>
            </c:numRef>
          </c:val>
        </c:ser>
        <c:ser>
          <c:idx val="1"/>
          <c:order val="1"/>
          <c:tx>
            <c:strRef>
              <c:f>'Kerf Açısı'!$M$9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Açısı'!$N$9:$P$9</c:f>
              <c:numCache>
                <c:formatCode>General</c:formatCode>
                <c:ptCount val="3"/>
                <c:pt idx="0">
                  <c:v>0.74892178282383</c:v>
                </c:pt>
                <c:pt idx="1">
                  <c:v>1.29874541236005</c:v>
                </c:pt>
                <c:pt idx="2">
                  <c:v>4.73981312919166</c:v>
                </c:pt>
              </c:numCache>
            </c:numRef>
          </c:val>
        </c:ser>
        <c:ser>
          <c:idx val="2"/>
          <c:order val="2"/>
          <c:tx>
            <c:strRef>
              <c:f>'Kerf Açısı'!$M$10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Açısı'!$N$10:$P$10</c:f>
              <c:numCache>
                <c:formatCode>General</c:formatCode>
                <c:ptCount val="3"/>
                <c:pt idx="0">
                  <c:v>0.603693170782532</c:v>
                </c:pt>
                <c:pt idx="1">
                  <c:v>1.21574939596284</c:v>
                </c:pt>
                <c:pt idx="2">
                  <c:v>2.88211278200675</c:v>
                </c:pt>
              </c:numCache>
            </c:numRef>
          </c:val>
        </c:ser>
        <c:ser>
          <c:idx val="3"/>
          <c:order val="3"/>
          <c:tx>
            <c:strRef>
              <c:f>'Kerf Açısı'!$M$11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Açısı'!$N$11:$P$11</c:f>
              <c:numCache>
                <c:formatCode>General</c:formatCode>
                <c:ptCount val="3"/>
                <c:pt idx="0">
                  <c:v>0.735086423374249</c:v>
                </c:pt>
                <c:pt idx="1">
                  <c:v>3.55417823553209</c:v>
                </c:pt>
                <c:pt idx="2">
                  <c:v>5.59558001761559</c:v>
                </c:pt>
              </c:numCache>
            </c:numRef>
          </c:val>
        </c:ser>
        <c:ser>
          <c:idx val="4"/>
          <c:order val="4"/>
          <c:tx>
            <c:strRef>
              <c:f>'Kerf Açısı'!$M$12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Açısı'!$N$12:$P$12</c:f>
              <c:numCache>
                <c:formatCode>General</c:formatCode>
                <c:ptCount val="3"/>
                <c:pt idx="0">
                  <c:v>0.193604560644675</c:v>
                </c:pt>
                <c:pt idx="1">
                  <c:v>0.880256515828281</c:v>
                </c:pt>
                <c:pt idx="2">
                  <c:v>0.3928446528187</c:v>
                </c:pt>
              </c:numCache>
            </c:numRef>
          </c:val>
        </c:ser>
        <c:gapWidth val="219"/>
        <c:overlap val="-27"/>
        <c:axId val="75160825"/>
        <c:axId val="23371358"/>
      </c:barChart>
      <c:catAx>
        <c:axId val="751608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3371358"/>
        <c:crosses val="autoZero"/>
        <c:auto val="1"/>
        <c:lblAlgn val="ctr"/>
        <c:lblOffset val="100"/>
        <c:noMultiLvlLbl val="0"/>
      </c:catAx>
      <c:valAx>
        <c:axId val="233713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Kerf Açısı (°)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5160825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'Kerf Açısı'!$M$46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Açısı'!$N$46:$P$46</c:f>
              <c:numCache>
                <c:formatCode>General</c:formatCode>
                <c:ptCount val="3"/>
                <c:pt idx="0">
                  <c:v>0.511891295212904</c:v>
                </c:pt>
                <c:pt idx="1">
                  <c:v>0.357170267138726</c:v>
                </c:pt>
                <c:pt idx="2">
                  <c:v>1.37341760302575</c:v>
                </c:pt>
              </c:numCache>
            </c:numRef>
          </c:val>
        </c:ser>
        <c:ser>
          <c:idx val="1"/>
          <c:order val="1"/>
          <c:tx>
            <c:strRef>
              <c:f>'Kerf Açısı'!$M$47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Açısı'!$N$47:$P$47</c:f>
              <c:numCache>
                <c:formatCode>General</c:formatCode>
                <c:ptCount val="3"/>
                <c:pt idx="0">
                  <c:v>0.195432976000872</c:v>
                </c:pt>
                <c:pt idx="1">
                  <c:v>1.22243331619939</c:v>
                </c:pt>
                <c:pt idx="2">
                  <c:v>7.18562540194317</c:v>
                </c:pt>
              </c:numCache>
            </c:numRef>
          </c:val>
        </c:ser>
        <c:ser>
          <c:idx val="2"/>
          <c:order val="2"/>
          <c:tx>
            <c:strRef>
              <c:f>'Kerf Açısı'!$M$48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Açısı'!$N$48:$P$48</c:f>
              <c:numCache>
                <c:formatCode>General</c:formatCode>
                <c:ptCount val="3"/>
                <c:pt idx="0">
                  <c:v>0.662055096048483</c:v>
                </c:pt>
                <c:pt idx="1">
                  <c:v>1.76860636973064</c:v>
                </c:pt>
                <c:pt idx="2">
                  <c:v>5.59426981082923</c:v>
                </c:pt>
              </c:numCache>
            </c:numRef>
          </c:val>
        </c:ser>
        <c:ser>
          <c:idx val="3"/>
          <c:order val="3"/>
          <c:tx>
            <c:strRef>
              <c:f>'Kerf Açısı'!$M$49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Açısı'!$N$49:$P$49</c:f>
              <c:numCache>
                <c:formatCode>General</c:formatCode>
                <c:ptCount val="3"/>
                <c:pt idx="0">
                  <c:v>1.37035171164284</c:v>
                </c:pt>
                <c:pt idx="1">
                  <c:v>2.6990884033672</c:v>
                </c:pt>
                <c:pt idx="2">
                  <c:v>2.21280100718175</c:v>
                </c:pt>
              </c:numCache>
            </c:numRef>
          </c:val>
        </c:ser>
        <c:ser>
          <c:idx val="4"/>
          <c:order val="4"/>
          <c:tx>
            <c:strRef>
              <c:f>'Kerf Açısı'!$M$50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Açısı'!$N$50:$P$50</c:f>
              <c:numCache>
                <c:formatCode>General</c:formatCode>
                <c:ptCount val="3"/>
                <c:pt idx="0">
                  <c:v>0.108173149345949</c:v>
                </c:pt>
                <c:pt idx="1">
                  <c:v>1.42877483411036</c:v>
                </c:pt>
                <c:pt idx="2">
                  <c:v>1.55775510555071</c:v>
                </c:pt>
              </c:numCache>
            </c:numRef>
          </c:val>
        </c:ser>
        <c:gapWidth val="219"/>
        <c:overlap val="-27"/>
        <c:axId val="940346"/>
        <c:axId val="53225799"/>
      </c:barChart>
      <c:catAx>
        <c:axId val="9403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3225799"/>
        <c:crosses val="autoZero"/>
        <c:auto val="1"/>
        <c:lblAlgn val="ctr"/>
        <c:lblOffset val="100"/>
        <c:noMultiLvlLbl val="0"/>
      </c:catAx>
      <c:valAx>
        <c:axId val="532257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Kerf Açısı (°)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4034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'Kerf Açısı'!$M$85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Açısı'!$N$85:$P$85</c:f>
              <c:numCache>
                <c:formatCode>General</c:formatCode>
                <c:ptCount val="3"/>
                <c:pt idx="0">
                  <c:v>0.126564361212676</c:v>
                </c:pt>
                <c:pt idx="1">
                  <c:v>0.596809451229177</c:v>
                </c:pt>
                <c:pt idx="2">
                  <c:v>0.745442056640597</c:v>
                </c:pt>
              </c:numCache>
            </c:numRef>
          </c:val>
        </c:ser>
        <c:ser>
          <c:idx val="1"/>
          <c:order val="1"/>
          <c:tx>
            <c:strRef>
              <c:f>'Kerf Açısı'!$M$86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Açısı'!$N$86:$P$86</c:f>
              <c:numCache>
                <c:formatCode>General</c:formatCode>
                <c:ptCount val="3"/>
                <c:pt idx="0">
                  <c:v>0.495958830515536</c:v>
                </c:pt>
                <c:pt idx="1">
                  <c:v>1.28412371771886</c:v>
                </c:pt>
                <c:pt idx="2">
                  <c:v>5.64909225730835</c:v>
                </c:pt>
              </c:numCache>
            </c:numRef>
          </c:val>
        </c:ser>
        <c:ser>
          <c:idx val="2"/>
          <c:order val="2"/>
          <c:tx>
            <c:strRef>
              <c:f>'Kerf Açısı'!$M$87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Açısı'!$N$87:$P$87</c:f>
              <c:numCache>
                <c:formatCode>General</c:formatCode>
                <c:ptCount val="3"/>
                <c:pt idx="0">
                  <c:v>0.479308157378216</c:v>
                </c:pt>
                <c:pt idx="1">
                  <c:v>1.85075027692547</c:v>
                </c:pt>
                <c:pt idx="2">
                  <c:v>2.58451344596558</c:v>
                </c:pt>
              </c:numCache>
            </c:numRef>
          </c:val>
        </c:ser>
        <c:ser>
          <c:idx val="3"/>
          <c:order val="3"/>
          <c:tx>
            <c:strRef>
              <c:f>'Kerf Açısı'!$M$88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Açısı'!$N$88:$P$88</c:f>
              <c:numCache>
                <c:formatCode>General</c:formatCode>
                <c:ptCount val="3"/>
                <c:pt idx="0">
                  <c:v>1.07167830651308</c:v>
                </c:pt>
                <c:pt idx="1">
                  <c:v>2.83759156564035</c:v>
                </c:pt>
                <c:pt idx="2">
                  <c:v>2.20482756952783</c:v>
                </c:pt>
              </c:numCache>
            </c:numRef>
          </c:val>
        </c:ser>
        <c:ser>
          <c:idx val="4"/>
          <c:order val="4"/>
          <c:tx>
            <c:strRef>
              <c:f>'Kerf Açısı'!$M$89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Açısı'!$N$89:$P$89</c:f>
              <c:numCache>
                <c:formatCode>General</c:formatCode>
                <c:ptCount val="3"/>
                <c:pt idx="0">
                  <c:v>0.240856210247682</c:v>
                </c:pt>
                <c:pt idx="1">
                  <c:v>1.51909004049346</c:v>
                </c:pt>
                <c:pt idx="2">
                  <c:v>0.889384386458135</c:v>
                </c:pt>
              </c:numCache>
            </c:numRef>
          </c:val>
        </c:ser>
        <c:gapWidth val="219"/>
        <c:overlap val="-27"/>
        <c:axId val="4934562"/>
        <c:axId val="6735083"/>
      </c:barChart>
      <c:catAx>
        <c:axId val="49345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6735083"/>
        <c:crosses val="autoZero"/>
        <c:auto val="1"/>
        <c:lblAlgn val="ctr"/>
        <c:lblOffset val="100"/>
        <c:noMultiLvlLbl val="0"/>
      </c:catAx>
      <c:valAx>
        <c:axId val="67350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Kerf Açısı (°)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93456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'Plaka Ağırlık Kaybı'!$Q$5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Kaybı'!$R$5:$T$5</c:f>
              <c:numCache>
                <c:formatCode>General</c:formatCode>
                <c:ptCount val="3"/>
                <c:pt idx="0">
                  <c:v>46.0799999999999</c:v>
                </c:pt>
                <c:pt idx="1">
                  <c:v>20.8299999999999</c:v>
                </c:pt>
                <c:pt idx="2">
                  <c:v>22.9400000000001</c:v>
                </c:pt>
              </c:numCache>
            </c:numRef>
          </c:val>
        </c:ser>
        <c:ser>
          <c:idx val="1"/>
          <c:order val="1"/>
          <c:tx>
            <c:strRef>
              <c:f>'Plaka Ağırlık Kaybı'!$Q$6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Kaybı'!$R$6:$T$6</c:f>
              <c:numCache>
                <c:formatCode>General</c:formatCode>
                <c:ptCount val="3"/>
                <c:pt idx="0">
                  <c:v>15.8600000000001</c:v>
                </c:pt>
                <c:pt idx="1">
                  <c:v>12.1300000000001</c:v>
                </c:pt>
                <c:pt idx="2">
                  <c:v>4.46000000000004</c:v>
                </c:pt>
              </c:numCache>
            </c:numRef>
          </c:val>
        </c:ser>
        <c:ser>
          <c:idx val="2"/>
          <c:order val="2"/>
          <c:tx>
            <c:strRef>
              <c:f>'Plaka Ağırlık Kaybı'!$Q$7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Kaybı'!$R$7:$T$7</c:f>
              <c:numCache>
                <c:formatCode>General</c:formatCode>
                <c:ptCount val="3"/>
                <c:pt idx="0">
                  <c:v>17.1800000000001</c:v>
                </c:pt>
                <c:pt idx="1">
                  <c:v>7.90999999999985</c:v>
                </c:pt>
                <c:pt idx="2">
                  <c:v>5.51999999999998</c:v>
                </c:pt>
              </c:numCache>
            </c:numRef>
          </c:val>
        </c:ser>
        <c:ser>
          <c:idx val="3"/>
          <c:order val="3"/>
          <c:tx>
            <c:strRef>
              <c:f>'Plaka Ağırlık Kaybı'!$Q$8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Kaybı'!$R$8:$T$8</c:f>
              <c:numCache>
                <c:formatCode>General</c:formatCode>
                <c:ptCount val="3"/>
                <c:pt idx="0">
                  <c:v>13.3200000000002</c:v>
                </c:pt>
                <c:pt idx="1">
                  <c:v>0.690000000000055</c:v>
                </c:pt>
                <c:pt idx="2">
                  <c:v>0.539999999999964</c:v>
                </c:pt>
              </c:numCache>
            </c:numRef>
          </c:val>
        </c:ser>
        <c:ser>
          <c:idx val="4"/>
          <c:order val="4"/>
          <c:tx>
            <c:strRef>
              <c:f>'Plaka Ağırlık Kaybı'!$Q$9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Kaybı'!$R$9:$T$9</c:f>
              <c:numCache>
                <c:formatCode>General</c:formatCode>
                <c:ptCount val="3"/>
                <c:pt idx="0">
                  <c:v>24.02</c:v>
                </c:pt>
                <c:pt idx="1">
                  <c:v>11.8199999999997</c:v>
                </c:pt>
                <c:pt idx="2">
                  <c:v>8.05999999999995</c:v>
                </c:pt>
              </c:numCache>
            </c:numRef>
          </c:val>
        </c:ser>
        <c:gapWidth val="219"/>
        <c:overlap val="-27"/>
        <c:axId val="1970182"/>
        <c:axId val="55655607"/>
      </c:barChart>
      <c:catAx>
        <c:axId val="19701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5655607"/>
        <c:crosses val="autoZero"/>
        <c:auto val="1"/>
        <c:lblAlgn val="ctr"/>
        <c:lblOffset val="100"/>
        <c:noMultiLvlLbl val="0"/>
      </c:catAx>
      <c:valAx>
        <c:axId val="556556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Times New Roman"/>
                  </a:rPr>
                  <a:t>Ağırlık Kaybı (gr)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97018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'Plaka Ağırlık Kaybı'!$Q$5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Kaybı'!$R$26:$T$26</c:f>
              <c:numCache>
                <c:formatCode>General</c:formatCode>
                <c:ptCount val="3"/>
                <c:pt idx="0">
                  <c:v>41.5800000000002</c:v>
                </c:pt>
                <c:pt idx="1">
                  <c:v>19.8899999999999</c:v>
                </c:pt>
                <c:pt idx="2">
                  <c:v>19.5799999999999</c:v>
                </c:pt>
              </c:numCache>
            </c:numRef>
          </c:val>
        </c:ser>
        <c:ser>
          <c:idx val="1"/>
          <c:order val="1"/>
          <c:tx>
            <c:strRef>
              <c:f>'Plaka Ağırlık Kaybı'!$Q$6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Kaybı'!$R$27:$T$27</c:f>
              <c:numCache>
                <c:formatCode>General</c:formatCode>
                <c:ptCount val="3"/>
                <c:pt idx="0">
                  <c:v>19.1900000000001</c:v>
                </c:pt>
                <c:pt idx="1">
                  <c:v>10.19</c:v>
                </c:pt>
                <c:pt idx="2">
                  <c:v>4.48000000000002</c:v>
                </c:pt>
              </c:numCache>
            </c:numRef>
          </c:val>
        </c:ser>
        <c:ser>
          <c:idx val="2"/>
          <c:order val="2"/>
          <c:tx>
            <c:strRef>
              <c:f>'Plaka Ağırlık Kaybı'!$Q$7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Kaybı'!$R$28:$T$28</c:f>
              <c:numCache>
                <c:formatCode>General</c:formatCode>
                <c:ptCount val="3"/>
                <c:pt idx="0">
                  <c:v>19.0599999999999</c:v>
                </c:pt>
                <c:pt idx="1">
                  <c:v>6.9699999999998</c:v>
                </c:pt>
                <c:pt idx="2">
                  <c:v>5.73</c:v>
                </c:pt>
              </c:numCache>
            </c:numRef>
          </c:val>
        </c:ser>
        <c:ser>
          <c:idx val="3"/>
          <c:order val="3"/>
          <c:tx>
            <c:strRef>
              <c:f>'Plaka Ağırlık Kaybı'!$Q$8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52525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Kaybı'!$R$29:$T$29</c:f>
              <c:numCache>
                <c:formatCode>General</c:formatCode>
                <c:ptCount val="3"/>
                <c:pt idx="0">
                  <c:v>28</c:v>
                </c:pt>
                <c:pt idx="1">
                  <c:v>6.00000000000023</c:v>
                </c:pt>
                <c:pt idx="2">
                  <c:v>5.51999999999998</c:v>
                </c:pt>
              </c:numCache>
            </c:numRef>
          </c:val>
        </c:ser>
        <c:ser>
          <c:idx val="4"/>
          <c:order val="4"/>
          <c:tx>
            <c:strRef>
              <c:f>'Plaka Ağırlık Kaybı'!$Q$9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979797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Kaybı'!$R$30:$T$30</c:f>
              <c:numCache>
                <c:formatCode>General</c:formatCode>
                <c:ptCount val="3"/>
                <c:pt idx="0">
                  <c:v>28.0600000000002</c:v>
                </c:pt>
                <c:pt idx="1">
                  <c:v>11.3199999999997</c:v>
                </c:pt>
                <c:pt idx="2">
                  <c:v>6.98999999999978</c:v>
                </c:pt>
              </c:numCache>
            </c:numRef>
          </c:val>
        </c:ser>
        <c:gapWidth val="219"/>
        <c:overlap val="-27"/>
        <c:axId val="29700426"/>
        <c:axId val="40871940"/>
      </c:barChart>
      <c:catAx>
        <c:axId val="297004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0871940"/>
        <c:crosses val="autoZero"/>
        <c:auto val="1"/>
        <c:lblAlgn val="ctr"/>
        <c:lblOffset val="100"/>
        <c:noMultiLvlLbl val="0"/>
      </c:catAx>
      <c:valAx>
        <c:axId val="408719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Times New Roman"/>
                  </a:rPr>
                  <a:t>Ağırlık Kaybı (gr)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970042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'Plaka Ağırlık Kaybı'!$Q$5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Kaybı'!$R$50:$T$50</c:f>
              <c:numCache>
                <c:formatCode>General</c:formatCode>
                <c:ptCount val="3"/>
                <c:pt idx="0">
                  <c:v>36.1900000000001</c:v>
                </c:pt>
                <c:pt idx="1">
                  <c:v>21.3799999999999</c:v>
                </c:pt>
                <c:pt idx="2">
                  <c:v>18.23</c:v>
                </c:pt>
              </c:numCache>
            </c:numRef>
          </c:val>
        </c:ser>
        <c:ser>
          <c:idx val="1"/>
          <c:order val="1"/>
          <c:tx>
            <c:strRef>
              <c:f>'Plaka Ağırlık Kaybı'!$Q$6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Kaybı'!$R$51:$T$51</c:f>
              <c:numCache>
                <c:formatCode>General</c:formatCode>
                <c:ptCount val="3"/>
                <c:pt idx="0">
                  <c:v>19.0800000000002</c:v>
                </c:pt>
                <c:pt idx="1">
                  <c:v>9.05000000000018</c:v>
                </c:pt>
                <c:pt idx="2">
                  <c:v>4.09999999999991</c:v>
                </c:pt>
              </c:numCache>
            </c:numRef>
          </c:val>
        </c:ser>
        <c:ser>
          <c:idx val="2"/>
          <c:order val="2"/>
          <c:tx>
            <c:strRef>
              <c:f>'Plaka Ağırlık Kaybı'!$Q$7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Kaybı'!$R$52:$T$52</c:f>
              <c:numCache>
                <c:formatCode>General</c:formatCode>
                <c:ptCount val="3"/>
                <c:pt idx="0">
                  <c:v>20.97</c:v>
                </c:pt>
                <c:pt idx="1">
                  <c:v>6.81999999999994</c:v>
                </c:pt>
                <c:pt idx="2">
                  <c:v>5.46000000000004</c:v>
                </c:pt>
              </c:numCache>
            </c:numRef>
          </c:val>
        </c:ser>
        <c:ser>
          <c:idx val="3"/>
          <c:order val="3"/>
          <c:tx>
            <c:strRef>
              <c:f>'Plaka Ağırlık Kaybı'!$Q$8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52525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Kaybı'!$R$53:$T$53</c:f>
              <c:numCache>
                <c:formatCode>General</c:formatCode>
                <c:ptCount val="3"/>
                <c:pt idx="0">
                  <c:v>13.5999999999999</c:v>
                </c:pt>
                <c:pt idx="1">
                  <c:v>7.15999999999985</c:v>
                </c:pt>
                <c:pt idx="2">
                  <c:v>4.59000000000015</c:v>
                </c:pt>
              </c:numCache>
            </c:numRef>
          </c:val>
        </c:ser>
        <c:ser>
          <c:idx val="4"/>
          <c:order val="4"/>
          <c:tx>
            <c:strRef>
              <c:f>'Plaka Ağırlık Kaybı'!$Q$9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979797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Kaybı'!$R$54:$T$54</c:f>
              <c:numCache>
                <c:formatCode>General</c:formatCode>
                <c:ptCount val="3"/>
                <c:pt idx="0">
                  <c:v>21.5799999999999</c:v>
                </c:pt>
                <c:pt idx="1">
                  <c:v>7.76000000000022</c:v>
                </c:pt>
                <c:pt idx="2">
                  <c:v>6.90000000000009</c:v>
                </c:pt>
              </c:numCache>
            </c:numRef>
          </c:val>
        </c:ser>
        <c:gapWidth val="219"/>
        <c:overlap val="-27"/>
        <c:axId val="76446731"/>
        <c:axId val="92334987"/>
      </c:barChart>
      <c:catAx>
        <c:axId val="764467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2334987"/>
        <c:crosses val="autoZero"/>
        <c:auto val="1"/>
        <c:lblAlgn val="ctr"/>
        <c:lblOffset val="100"/>
        <c:noMultiLvlLbl val="0"/>
      </c:catAx>
      <c:valAx>
        <c:axId val="923349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Times New Roman"/>
                  </a:rPr>
                  <a:t>Ağırlık Kaybı (gr)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644673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'Plaka Ağırlık Kaybı'!$R$4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Kaybı'!$Q$5:$Q$9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'Plaka Ağırlık Kaybı'!$R$5:$R$9</c:f>
              <c:numCache>
                <c:formatCode>General</c:formatCode>
                <c:ptCount val="5"/>
                <c:pt idx="0">
                  <c:v>46.0799999999999</c:v>
                </c:pt>
                <c:pt idx="1">
                  <c:v>15.8600000000001</c:v>
                </c:pt>
                <c:pt idx="2">
                  <c:v>17.1800000000001</c:v>
                </c:pt>
                <c:pt idx="3">
                  <c:v>13.3200000000002</c:v>
                </c:pt>
                <c:pt idx="4">
                  <c:v>24.02</c:v>
                </c:pt>
              </c:numCache>
            </c:numRef>
          </c:val>
        </c:ser>
        <c:ser>
          <c:idx val="1"/>
          <c:order val="1"/>
          <c:tx>
            <c:strRef>
              <c:f>'Plaka Ağırlık Kaybı'!$S$4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Kaybı'!$Q$5:$Q$9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'Plaka Ağırlık Kaybı'!$S$5:$S$9</c:f>
              <c:numCache>
                <c:formatCode>General</c:formatCode>
                <c:ptCount val="5"/>
                <c:pt idx="0">
                  <c:v>20.8299999999999</c:v>
                </c:pt>
                <c:pt idx="1">
                  <c:v>12.1300000000001</c:v>
                </c:pt>
                <c:pt idx="2">
                  <c:v>7.90999999999985</c:v>
                </c:pt>
                <c:pt idx="3">
                  <c:v>0.690000000000055</c:v>
                </c:pt>
                <c:pt idx="4">
                  <c:v>11.8199999999997</c:v>
                </c:pt>
              </c:numCache>
            </c:numRef>
          </c:val>
        </c:ser>
        <c:ser>
          <c:idx val="2"/>
          <c:order val="2"/>
          <c:tx>
            <c:strRef>
              <c:f>'Plaka Ağırlık Kaybı'!$T$4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Kaybı'!$Q$5:$Q$9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'Plaka Ağırlık Kaybı'!$T$5:$T$9</c:f>
              <c:numCache>
                <c:formatCode>General</c:formatCode>
                <c:ptCount val="5"/>
                <c:pt idx="0">
                  <c:v>22.9400000000001</c:v>
                </c:pt>
                <c:pt idx="1">
                  <c:v>4.46000000000004</c:v>
                </c:pt>
                <c:pt idx="2">
                  <c:v>5.51999999999998</c:v>
                </c:pt>
                <c:pt idx="3">
                  <c:v>0.539999999999964</c:v>
                </c:pt>
                <c:pt idx="4">
                  <c:v>8.05999999999995</c:v>
                </c:pt>
              </c:numCache>
            </c:numRef>
          </c:val>
        </c:ser>
        <c:gapWidth val="219"/>
        <c:overlap val="-27"/>
        <c:axId val="94833198"/>
        <c:axId val="49044563"/>
      </c:barChart>
      <c:catAx>
        <c:axId val="948331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9044563"/>
        <c:crosses val="autoZero"/>
        <c:auto val="1"/>
        <c:lblAlgn val="ctr"/>
        <c:lblOffset val="100"/>
        <c:noMultiLvlLbl val="0"/>
      </c:catAx>
      <c:valAx>
        <c:axId val="490445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Times New Roman"/>
                  </a:rPr>
                  <a:t>Ağırlık Kaybı (gr)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483319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'Plaka Ağırlık Kaybı'!$R$4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Kaybı'!$Q$26:$Q$30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'Plaka Ağırlık Kaybı'!$R$26:$R$30</c:f>
              <c:numCache>
                <c:formatCode>General</c:formatCode>
                <c:ptCount val="5"/>
                <c:pt idx="0">
                  <c:v>41.5800000000002</c:v>
                </c:pt>
                <c:pt idx="1">
                  <c:v>19.1900000000001</c:v>
                </c:pt>
                <c:pt idx="2">
                  <c:v>19.0599999999999</c:v>
                </c:pt>
                <c:pt idx="3">
                  <c:v>28</c:v>
                </c:pt>
                <c:pt idx="4">
                  <c:v>28.0600000000002</c:v>
                </c:pt>
              </c:numCache>
            </c:numRef>
          </c:val>
        </c:ser>
        <c:ser>
          <c:idx val="1"/>
          <c:order val="1"/>
          <c:tx>
            <c:strRef>
              <c:f>'Plaka Ağırlık Kaybı'!$S$4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Kaybı'!$Q$26:$Q$30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'Plaka Ağırlık Kaybı'!$S$26:$S$30</c:f>
              <c:numCache>
                <c:formatCode>General</c:formatCode>
                <c:ptCount val="5"/>
                <c:pt idx="0">
                  <c:v>19.8899999999999</c:v>
                </c:pt>
                <c:pt idx="1">
                  <c:v>10.19</c:v>
                </c:pt>
                <c:pt idx="2">
                  <c:v>6.9699999999998</c:v>
                </c:pt>
                <c:pt idx="3">
                  <c:v>6.00000000000023</c:v>
                </c:pt>
                <c:pt idx="4">
                  <c:v>11.3199999999997</c:v>
                </c:pt>
              </c:numCache>
            </c:numRef>
          </c:val>
        </c:ser>
        <c:ser>
          <c:idx val="2"/>
          <c:order val="2"/>
          <c:tx>
            <c:strRef>
              <c:f>'Plaka Ağırlık Kaybı'!$T$4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Kaybı'!$Q$26:$Q$30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'Plaka Ağırlık Kaybı'!$T$26:$T$30</c:f>
              <c:numCache>
                <c:formatCode>General</c:formatCode>
                <c:ptCount val="5"/>
                <c:pt idx="0">
                  <c:v>19.5799999999999</c:v>
                </c:pt>
                <c:pt idx="1">
                  <c:v>4.48000000000002</c:v>
                </c:pt>
                <c:pt idx="2">
                  <c:v>5.73</c:v>
                </c:pt>
                <c:pt idx="3">
                  <c:v>5.51999999999998</c:v>
                </c:pt>
                <c:pt idx="4">
                  <c:v>6.98999999999978</c:v>
                </c:pt>
              </c:numCache>
            </c:numRef>
          </c:val>
        </c:ser>
        <c:gapWidth val="219"/>
        <c:overlap val="-27"/>
        <c:axId val="81088977"/>
        <c:axId val="85340370"/>
      </c:barChart>
      <c:catAx>
        <c:axId val="810889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5340370"/>
        <c:crosses val="autoZero"/>
        <c:auto val="1"/>
        <c:lblAlgn val="ctr"/>
        <c:lblOffset val="100"/>
        <c:noMultiLvlLbl val="0"/>
      </c:catAx>
      <c:valAx>
        <c:axId val="853403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Times New Roman"/>
                  </a:rPr>
                  <a:t>Ağırlık Kaybı (gr)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108897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'Plaka Ağırlık Kaybı'!$R$4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Kaybı'!$Q$50:$Q$54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'Plaka Ağırlık Kaybı'!$R$50:$R$54</c:f>
              <c:numCache>
                <c:formatCode>General</c:formatCode>
                <c:ptCount val="5"/>
                <c:pt idx="0">
                  <c:v>36.1900000000001</c:v>
                </c:pt>
                <c:pt idx="1">
                  <c:v>19.0800000000002</c:v>
                </c:pt>
                <c:pt idx="2">
                  <c:v>20.97</c:v>
                </c:pt>
                <c:pt idx="3">
                  <c:v>13.5999999999999</c:v>
                </c:pt>
                <c:pt idx="4">
                  <c:v>21.5799999999999</c:v>
                </c:pt>
              </c:numCache>
            </c:numRef>
          </c:val>
        </c:ser>
        <c:ser>
          <c:idx val="1"/>
          <c:order val="1"/>
          <c:tx>
            <c:strRef>
              <c:f>'Plaka Ağırlık Kaybı'!$S$4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Kaybı'!$Q$50:$Q$54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'Plaka Ağırlık Kaybı'!$S$50:$S$54</c:f>
              <c:numCache>
                <c:formatCode>General</c:formatCode>
                <c:ptCount val="5"/>
                <c:pt idx="0">
                  <c:v>21.3799999999999</c:v>
                </c:pt>
                <c:pt idx="1">
                  <c:v>9.05000000000018</c:v>
                </c:pt>
                <c:pt idx="2">
                  <c:v>6.81999999999994</c:v>
                </c:pt>
                <c:pt idx="3">
                  <c:v>7.15999999999985</c:v>
                </c:pt>
                <c:pt idx="4">
                  <c:v>7.76000000000022</c:v>
                </c:pt>
              </c:numCache>
            </c:numRef>
          </c:val>
        </c:ser>
        <c:ser>
          <c:idx val="2"/>
          <c:order val="2"/>
          <c:tx>
            <c:strRef>
              <c:f>'Plaka Ağırlık Kaybı'!$T$4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Kaybı'!$Q$50:$Q$54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'Plaka Ağırlık Kaybı'!$T$50:$T$54</c:f>
              <c:numCache>
                <c:formatCode>General</c:formatCode>
                <c:ptCount val="5"/>
                <c:pt idx="0">
                  <c:v>18.23</c:v>
                </c:pt>
                <c:pt idx="1">
                  <c:v>4.09999999999991</c:v>
                </c:pt>
                <c:pt idx="2">
                  <c:v>5.46000000000004</c:v>
                </c:pt>
                <c:pt idx="3">
                  <c:v>4.59000000000015</c:v>
                </c:pt>
                <c:pt idx="4">
                  <c:v>6.90000000000009</c:v>
                </c:pt>
              </c:numCache>
            </c:numRef>
          </c:val>
        </c:ser>
        <c:gapWidth val="219"/>
        <c:overlap val="-27"/>
        <c:axId val="55234719"/>
        <c:axId val="8127510"/>
      </c:barChart>
      <c:catAx>
        <c:axId val="552347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127510"/>
        <c:crosses val="autoZero"/>
        <c:auto val="1"/>
        <c:lblAlgn val="ctr"/>
        <c:lblOffset val="100"/>
        <c:noMultiLvlLbl val="0"/>
      </c:catAx>
      <c:valAx>
        <c:axId val="81275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Times New Roman"/>
                  </a:rPr>
                  <a:t>Ağırlık Kaybı (gr)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523471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8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8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Derinliği-Aşınma Bölgesi'!$P$5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Bölgesi'!$Q$55:$S$55</c:f>
              <c:numCache>
                <c:formatCode>General</c:formatCode>
                <c:ptCount val="3"/>
                <c:pt idx="0">
                  <c:v>80.53375</c:v>
                </c:pt>
                <c:pt idx="1">
                  <c:v>41.98375</c:v>
                </c:pt>
                <c:pt idx="2">
                  <c:v>27.47875</c:v>
                </c:pt>
              </c:numCache>
            </c:numRef>
          </c:val>
        </c:ser>
        <c:ser>
          <c:idx val="1"/>
          <c:order val="1"/>
          <c:tx>
            <c:strRef>
              <c:f>'Kesme Derinliği-Aşınma Bölgesi'!$P$6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Bölgesi'!$Q$56:$S$56</c:f>
              <c:numCache>
                <c:formatCode>General</c:formatCode>
                <c:ptCount val="3"/>
                <c:pt idx="0">
                  <c:v>70.1775</c:v>
                </c:pt>
                <c:pt idx="1">
                  <c:v>29.075</c:v>
                </c:pt>
                <c:pt idx="2">
                  <c:v>9.44</c:v>
                </c:pt>
              </c:numCache>
            </c:numRef>
          </c:val>
        </c:ser>
        <c:ser>
          <c:idx val="2"/>
          <c:order val="2"/>
          <c:tx>
            <c:strRef>
              <c:f>'Kesme Derinliği-Aşınma Bölgesi'!$P$7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Bölgesi'!$Q$57:$S$57</c:f>
              <c:numCache>
                <c:formatCode>General</c:formatCode>
                <c:ptCount val="3"/>
                <c:pt idx="0">
                  <c:v>63.22875</c:v>
                </c:pt>
                <c:pt idx="1">
                  <c:v>25.94375</c:v>
                </c:pt>
                <c:pt idx="2">
                  <c:v>10.97125</c:v>
                </c:pt>
              </c:numCache>
            </c:numRef>
          </c:val>
        </c:ser>
        <c:ser>
          <c:idx val="3"/>
          <c:order val="3"/>
          <c:tx>
            <c:strRef>
              <c:f>'Kesme Derinliği-Aşınma Bölgesi'!$P$8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Bölgesi'!$Q$58:$S$58</c:f>
              <c:numCache>
                <c:formatCode>General</c:formatCode>
                <c:ptCount val="3"/>
                <c:pt idx="0">
                  <c:v>50.21625</c:v>
                </c:pt>
                <c:pt idx="1">
                  <c:v>22.0375</c:v>
                </c:pt>
                <c:pt idx="2">
                  <c:v>8.67375</c:v>
                </c:pt>
              </c:numCache>
            </c:numRef>
          </c:val>
        </c:ser>
        <c:ser>
          <c:idx val="4"/>
          <c:order val="4"/>
          <c:tx>
            <c:strRef>
              <c:f>'Kesme Derinliği-Aşınma Bölgesi'!$P$9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Bölgesi'!$Q$59:$S$59</c:f>
              <c:numCache>
                <c:formatCode>General</c:formatCode>
                <c:ptCount val="3"/>
                <c:pt idx="0">
                  <c:v>68.6775</c:v>
                </c:pt>
                <c:pt idx="1">
                  <c:v>29.39375</c:v>
                </c:pt>
                <c:pt idx="2">
                  <c:v>11.4125</c:v>
                </c:pt>
              </c:numCache>
            </c:numRef>
          </c:val>
        </c:ser>
        <c:gapWidth val="219"/>
        <c:overlap val="-27"/>
        <c:axId val="26243184"/>
        <c:axId val="56045413"/>
      </c:barChart>
      <c:catAx>
        <c:axId val="262431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6045413"/>
        <c:crosses val="autoZero"/>
        <c:auto val="1"/>
        <c:lblAlgn val="ctr"/>
        <c:lblOffset val="100"/>
        <c:noMultiLvlLbl val="0"/>
      </c:catAx>
      <c:valAx>
        <c:axId val="560454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624318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8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8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Derinliği-Aşınma Bölgesi'!$AN$5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Bölgesi'!$AO$5:$AQ$5</c:f>
              <c:numCache>
                <c:formatCode>General</c:formatCode>
                <c:ptCount val="3"/>
                <c:pt idx="0">
                  <c:v>30.3375</c:v>
                </c:pt>
                <c:pt idx="1">
                  <c:v>9.22875</c:v>
                </c:pt>
                <c:pt idx="2">
                  <c:v>9.43</c:v>
                </c:pt>
              </c:numCache>
            </c:numRef>
          </c:val>
        </c:ser>
        <c:ser>
          <c:idx val="1"/>
          <c:order val="1"/>
          <c:tx>
            <c:strRef>
              <c:f>'Kesme Derinliği-Aşınma Bölgesi'!$AN$6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Bölgesi'!$AO$6:$AQ$6</c:f>
              <c:numCache>
                <c:formatCode>General</c:formatCode>
                <c:ptCount val="3"/>
                <c:pt idx="0">
                  <c:v>23.31875</c:v>
                </c:pt>
                <c:pt idx="1">
                  <c:v>10.43</c:v>
                </c:pt>
                <c:pt idx="2">
                  <c:v>3.39</c:v>
                </c:pt>
              </c:numCache>
            </c:numRef>
          </c:val>
        </c:ser>
        <c:ser>
          <c:idx val="2"/>
          <c:order val="2"/>
          <c:tx>
            <c:strRef>
              <c:f>'Kesme Derinliği-Aşınma Bölgesi'!$AN$7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Bölgesi'!$AO$7:$AQ$7</c:f>
              <c:numCache>
                <c:formatCode>General</c:formatCode>
                <c:ptCount val="3"/>
                <c:pt idx="0">
                  <c:v>29.09375</c:v>
                </c:pt>
                <c:pt idx="1">
                  <c:v>6.92375</c:v>
                </c:pt>
                <c:pt idx="2">
                  <c:v>4.31</c:v>
                </c:pt>
              </c:numCache>
            </c:numRef>
          </c:val>
        </c:ser>
        <c:ser>
          <c:idx val="3"/>
          <c:order val="3"/>
          <c:tx>
            <c:strRef>
              <c:f>'Kesme Derinliği-Aşınma Bölgesi'!$AN$8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Bölgesi'!$AO$8:$AQ$8</c:f>
              <c:numCache>
                <c:formatCode>General</c:formatCode>
                <c:ptCount val="3"/>
                <c:pt idx="0">
                  <c:v>24.92625</c:v>
                </c:pt>
                <c:pt idx="1">
                  <c:v>4.7025</c:v>
                </c:pt>
              </c:numCache>
            </c:numRef>
          </c:val>
        </c:ser>
        <c:ser>
          <c:idx val="4"/>
          <c:order val="4"/>
          <c:tx>
            <c:strRef>
              <c:f>'Kesme Derinliği-Aşınma Bölgesi'!$AN$9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Bölgesi'!$AO$9:$AQ$9</c:f>
              <c:numCache>
                <c:formatCode>General</c:formatCode>
                <c:ptCount val="3"/>
                <c:pt idx="0">
                  <c:v>24.85</c:v>
                </c:pt>
                <c:pt idx="1">
                  <c:v>14.18</c:v>
                </c:pt>
                <c:pt idx="2">
                  <c:v>2.87125</c:v>
                </c:pt>
              </c:numCache>
            </c:numRef>
          </c:val>
        </c:ser>
        <c:gapWidth val="219"/>
        <c:overlap val="-27"/>
        <c:axId val="61006411"/>
        <c:axId val="47078967"/>
      </c:barChart>
      <c:catAx>
        <c:axId val="610064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7078967"/>
        <c:crosses val="autoZero"/>
        <c:auto val="1"/>
        <c:lblAlgn val="ctr"/>
        <c:lblOffset val="100"/>
        <c:noMultiLvlLbl val="0"/>
      </c:catAx>
      <c:valAx>
        <c:axId val="470789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Kesme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6100641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8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800" spc="-1" strike="noStrike">
                <a:solidFill>
                  <a:srgbClr val="595959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Derinliği-Aşınma Bölgesi'!$AN$30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Bölgesi'!$AO$30:$AQ$30</c:f>
              <c:numCache>
                <c:formatCode>General</c:formatCode>
                <c:ptCount val="3"/>
                <c:pt idx="0">
                  <c:v>26.7125</c:v>
                </c:pt>
                <c:pt idx="1">
                  <c:v>11.31625</c:v>
                </c:pt>
                <c:pt idx="2">
                  <c:v>7.27</c:v>
                </c:pt>
              </c:numCache>
            </c:numRef>
          </c:val>
        </c:ser>
        <c:ser>
          <c:idx val="1"/>
          <c:order val="1"/>
          <c:tx>
            <c:strRef>
              <c:f>'Kesme Derinliği-Aşınma Bölgesi'!$AN$31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Bölgesi'!$AO$31:$AQ$31</c:f>
              <c:numCache>
                <c:formatCode>General</c:formatCode>
                <c:ptCount val="3"/>
                <c:pt idx="0">
                  <c:v>27.15875</c:v>
                </c:pt>
                <c:pt idx="1">
                  <c:v>10.0675</c:v>
                </c:pt>
                <c:pt idx="2">
                  <c:v>3.54625</c:v>
                </c:pt>
              </c:numCache>
            </c:numRef>
          </c:val>
        </c:ser>
        <c:ser>
          <c:idx val="2"/>
          <c:order val="2"/>
          <c:tx>
            <c:strRef>
              <c:f>'Kesme Derinliği-Aşınma Bölgesi'!$AN$32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Bölgesi'!$AO$32:$AQ$32</c:f>
              <c:numCache>
                <c:formatCode>General</c:formatCode>
                <c:ptCount val="3"/>
                <c:pt idx="0">
                  <c:v>32.495</c:v>
                </c:pt>
                <c:pt idx="1">
                  <c:v>6.92875</c:v>
                </c:pt>
                <c:pt idx="2">
                  <c:v>6.67875</c:v>
                </c:pt>
              </c:numCache>
            </c:numRef>
          </c:val>
        </c:ser>
        <c:ser>
          <c:idx val="3"/>
          <c:order val="3"/>
          <c:tx>
            <c:strRef>
              <c:f>'Kesme Derinliği-Aşınma Bölgesi'!$AN$33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Bölgesi'!$AO$33:$AQ$33</c:f>
              <c:numCache>
                <c:formatCode>General</c:formatCode>
                <c:ptCount val="3"/>
                <c:pt idx="0">
                  <c:v>28.50125</c:v>
                </c:pt>
                <c:pt idx="1">
                  <c:v>5.50125</c:v>
                </c:pt>
                <c:pt idx="2">
                  <c:v>2.32625</c:v>
                </c:pt>
              </c:numCache>
            </c:numRef>
          </c:val>
        </c:ser>
        <c:ser>
          <c:idx val="4"/>
          <c:order val="4"/>
          <c:tx>
            <c:strRef>
              <c:f>'Kesme Derinliği-Aşınma Bölgesi'!$AN$34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Bölgesi'!$AO$34:$AQ$34</c:f>
              <c:numCache>
                <c:formatCode>General</c:formatCode>
                <c:ptCount val="3"/>
                <c:pt idx="0">
                  <c:v>30.9425</c:v>
                </c:pt>
                <c:pt idx="1">
                  <c:v>8.4575</c:v>
                </c:pt>
                <c:pt idx="2">
                  <c:v>3.225</c:v>
                </c:pt>
              </c:numCache>
            </c:numRef>
          </c:val>
        </c:ser>
        <c:gapWidth val="219"/>
        <c:overlap val="-27"/>
        <c:axId val="84965482"/>
        <c:axId val="76361193"/>
      </c:barChart>
      <c:catAx>
        <c:axId val="849654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6361193"/>
        <c:crosses val="autoZero"/>
        <c:auto val="1"/>
        <c:lblAlgn val="ctr"/>
        <c:lblOffset val="100"/>
        <c:noMultiLvlLbl val="0"/>
      </c:catAx>
      <c:valAx>
        <c:axId val="763611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Kesme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496548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8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8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Derinliği-Aşınma Bölgesi'!$AN$50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Bölgesi'!$AO$50:$AQ$50</c:f>
              <c:numCache>
                <c:formatCode>General</c:formatCode>
                <c:ptCount val="3"/>
                <c:pt idx="0">
                  <c:v>30.61875</c:v>
                </c:pt>
                <c:pt idx="1">
                  <c:v>13.23</c:v>
                </c:pt>
                <c:pt idx="2">
                  <c:v>6.96375</c:v>
                </c:pt>
              </c:numCache>
            </c:numRef>
          </c:val>
        </c:ser>
        <c:ser>
          <c:idx val="1"/>
          <c:order val="1"/>
          <c:tx>
            <c:strRef>
              <c:f>'Kesme Derinliği-Aşınma Bölgesi'!$AN$51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Bölgesi'!$AO$51:$AQ$51</c:f>
              <c:numCache>
                <c:formatCode>General</c:formatCode>
                <c:ptCount val="3"/>
                <c:pt idx="0">
                  <c:v>26.97875</c:v>
                </c:pt>
                <c:pt idx="1">
                  <c:v>7.89125</c:v>
                </c:pt>
                <c:pt idx="2">
                  <c:v>3.91</c:v>
                </c:pt>
              </c:numCache>
            </c:numRef>
          </c:val>
        </c:ser>
        <c:ser>
          <c:idx val="2"/>
          <c:order val="2"/>
          <c:tx>
            <c:strRef>
              <c:f>'Kesme Derinliği-Aşınma Bölgesi'!$AN$52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Bölgesi'!$AO$52:$AQ$52</c:f>
              <c:numCache>
                <c:formatCode>General</c:formatCode>
                <c:ptCount val="3"/>
                <c:pt idx="0">
                  <c:v>27.6025</c:v>
                </c:pt>
                <c:pt idx="1">
                  <c:v>9.4275</c:v>
                </c:pt>
                <c:pt idx="2">
                  <c:v>4.33125</c:v>
                </c:pt>
              </c:numCache>
            </c:numRef>
          </c:val>
        </c:ser>
        <c:ser>
          <c:idx val="3"/>
          <c:order val="3"/>
          <c:tx>
            <c:strRef>
              <c:f>'Kesme Derinliği-Aşınma Bölgesi'!$AN$53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Bölgesi'!$AO$53:$AQ$53</c:f>
              <c:numCache>
                <c:formatCode>General</c:formatCode>
                <c:ptCount val="3"/>
                <c:pt idx="0">
                  <c:v>22.0175</c:v>
                </c:pt>
                <c:pt idx="1">
                  <c:v>6.83625</c:v>
                </c:pt>
                <c:pt idx="2">
                  <c:v>2.69375</c:v>
                </c:pt>
              </c:numCache>
            </c:numRef>
          </c:val>
        </c:ser>
        <c:ser>
          <c:idx val="4"/>
          <c:order val="4"/>
          <c:tx>
            <c:strRef>
              <c:f>'Kesme Derinliği-Aşınma Bölgesi'!$AN$54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Bölgesi'!$AO$54:$AQ$54</c:f>
              <c:numCache>
                <c:formatCode>General</c:formatCode>
                <c:ptCount val="3"/>
                <c:pt idx="0">
                  <c:v>37.15875</c:v>
                </c:pt>
                <c:pt idx="1">
                  <c:v>8.285</c:v>
                </c:pt>
                <c:pt idx="2">
                  <c:v>5.81</c:v>
                </c:pt>
              </c:numCache>
            </c:numRef>
          </c:val>
        </c:ser>
        <c:gapWidth val="219"/>
        <c:overlap val="-27"/>
        <c:axId val="33709617"/>
        <c:axId val="38791223"/>
      </c:barChart>
      <c:catAx>
        <c:axId val="337096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8791223"/>
        <c:crosses val="autoZero"/>
        <c:auto val="1"/>
        <c:lblAlgn val="ctr"/>
        <c:lblOffset val="100"/>
        <c:noMultiLvlLbl val="0"/>
      </c:catAx>
      <c:valAx>
        <c:axId val="387912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Kesme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370961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8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8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Derinliği-Aşınma Bölgesi'!$Q$54</c:f>
              <c:strCache>
                <c:ptCount val="1"/>
                <c:pt idx="0">
                  <c:v>Kristal Vitrik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Bölgesi'!$P$55:$P$59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curufu</c:v>
                </c:pt>
              </c:strCache>
            </c:strRef>
          </c:cat>
          <c:val>
            <c:numRef>
              <c:f>'Kesme Derinliği-Aşınma Bölgesi'!$Q$55:$Q$59</c:f>
              <c:numCache>
                <c:formatCode>General</c:formatCode>
                <c:ptCount val="5"/>
                <c:pt idx="0">
                  <c:v>80.53375</c:v>
                </c:pt>
                <c:pt idx="1">
                  <c:v>70.1775</c:v>
                </c:pt>
                <c:pt idx="2">
                  <c:v>63.22875</c:v>
                </c:pt>
                <c:pt idx="3">
                  <c:v>50.21625</c:v>
                </c:pt>
                <c:pt idx="4">
                  <c:v>68.6775</c:v>
                </c:pt>
              </c:numCache>
            </c:numRef>
          </c:val>
        </c:ser>
        <c:ser>
          <c:idx val="1"/>
          <c:order val="1"/>
          <c:tx>
            <c:strRef>
              <c:f>'Kesme Derinliği-Aşınma Bölgesi'!$R$54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Bölgesi'!$P$55:$P$59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curufu</c:v>
                </c:pt>
              </c:strCache>
            </c:strRef>
          </c:cat>
          <c:val>
            <c:numRef>
              <c:f>'Kesme Derinliği-Aşınma Bölgesi'!$R$55:$R$59</c:f>
              <c:numCache>
                <c:formatCode>General</c:formatCode>
                <c:ptCount val="5"/>
                <c:pt idx="0">
                  <c:v>41.98375</c:v>
                </c:pt>
                <c:pt idx="1">
                  <c:v>29.075</c:v>
                </c:pt>
                <c:pt idx="2">
                  <c:v>25.94375</c:v>
                </c:pt>
                <c:pt idx="3">
                  <c:v>22.0375</c:v>
                </c:pt>
                <c:pt idx="4">
                  <c:v>29.39375</c:v>
                </c:pt>
              </c:numCache>
            </c:numRef>
          </c:val>
        </c:ser>
        <c:ser>
          <c:idx val="2"/>
          <c:order val="2"/>
          <c:tx>
            <c:strRef>
              <c:f>'Kesme Derinliği-Aşınma Bölgesi'!$S$54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Bölgesi'!$P$55:$P$59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curufu</c:v>
                </c:pt>
              </c:strCache>
            </c:strRef>
          </c:cat>
          <c:val>
            <c:numRef>
              <c:f>'Kesme Derinliği-Aşınma Bölgesi'!$S$55:$S$59</c:f>
              <c:numCache>
                <c:formatCode>General</c:formatCode>
                <c:ptCount val="5"/>
                <c:pt idx="0">
                  <c:v>27.47875</c:v>
                </c:pt>
                <c:pt idx="1">
                  <c:v>9.44</c:v>
                </c:pt>
                <c:pt idx="2">
                  <c:v>10.97125</c:v>
                </c:pt>
                <c:pt idx="3">
                  <c:v>8.67375</c:v>
                </c:pt>
                <c:pt idx="4">
                  <c:v>11.4125</c:v>
                </c:pt>
              </c:numCache>
            </c:numRef>
          </c:val>
        </c:ser>
        <c:gapWidth val="219"/>
        <c:overlap val="-27"/>
        <c:axId val="79760193"/>
        <c:axId val="82907456"/>
      </c:barChart>
      <c:catAx>
        <c:axId val="797601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2907456"/>
        <c:crosses val="autoZero"/>
        <c:auto val="1"/>
        <c:lblAlgn val="ctr"/>
        <c:lblOffset val="100"/>
        <c:noMultiLvlLbl val="0"/>
      </c:catAx>
      <c:valAx>
        <c:axId val="829074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9760193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8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800" spc="-1" strike="noStrike">
                <a:solidFill>
                  <a:srgbClr val="595959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Derinliği-Aşınma Bölgesi'!$Q$29</c:f>
              <c:strCache>
                <c:ptCount val="1"/>
                <c:pt idx="0">
                  <c:v>kristal vitrik tuf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Bölgesi'!$P$30:$P$34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curufu</c:v>
                </c:pt>
              </c:strCache>
            </c:strRef>
          </c:cat>
          <c:val>
            <c:numRef>
              <c:f>'Kesme Derinliği-Aşınma Bölgesi'!$Q$30:$Q$34</c:f>
              <c:numCache>
                <c:formatCode>General</c:formatCode>
                <c:ptCount val="5"/>
                <c:pt idx="0">
                  <c:v>91.8975</c:v>
                </c:pt>
                <c:pt idx="1">
                  <c:v>73.99375</c:v>
                </c:pt>
                <c:pt idx="2">
                  <c:v>64.995</c:v>
                </c:pt>
                <c:pt idx="3">
                  <c:v>60.9375</c:v>
                </c:pt>
                <c:pt idx="4">
                  <c:v>68.4375</c:v>
                </c:pt>
              </c:numCache>
            </c:numRef>
          </c:val>
        </c:ser>
        <c:ser>
          <c:idx val="1"/>
          <c:order val="1"/>
          <c:tx>
            <c:strRef>
              <c:f>'Kesme Derinliği-Aşınma Bölgesi'!$R$29</c:f>
              <c:strCache>
                <c:ptCount val="1"/>
                <c:pt idx="0">
                  <c:v>vitrik litik tuf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Bölgesi'!$P$30:$P$34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curufu</c:v>
                </c:pt>
              </c:strCache>
            </c:strRef>
          </c:cat>
          <c:val>
            <c:numRef>
              <c:f>'Kesme Derinliği-Aşınma Bölgesi'!$R$30:$R$34</c:f>
              <c:numCache>
                <c:formatCode>General</c:formatCode>
                <c:ptCount val="5"/>
                <c:pt idx="0">
                  <c:v>42.39</c:v>
                </c:pt>
                <c:pt idx="1">
                  <c:v>30.57125</c:v>
                </c:pt>
                <c:pt idx="2">
                  <c:v>28.59125</c:v>
                </c:pt>
                <c:pt idx="3">
                  <c:v>22.77</c:v>
                </c:pt>
                <c:pt idx="4">
                  <c:v>29.8125</c:v>
                </c:pt>
              </c:numCache>
            </c:numRef>
          </c:val>
        </c:ser>
        <c:ser>
          <c:idx val="2"/>
          <c:order val="2"/>
          <c:tx>
            <c:strRef>
              <c:f>'Kesme Derinliği-Aşınma Bölgesi'!$S$29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Bölgesi'!$P$30:$P$34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curufu</c:v>
                </c:pt>
              </c:strCache>
            </c:strRef>
          </c:cat>
          <c:val>
            <c:numRef>
              <c:f>'Kesme Derinliği-Aşınma Bölgesi'!$S$30:$S$34</c:f>
              <c:numCache>
                <c:formatCode>General</c:formatCode>
                <c:ptCount val="5"/>
                <c:pt idx="0">
                  <c:v>30.80125</c:v>
                </c:pt>
                <c:pt idx="1">
                  <c:v>10.54</c:v>
                </c:pt>
                <c:pt idx="2">
                  <c:v>11.3125</c:v>
                </c:pt>
                <c:pt idx="3">
                  <c:v>8.73</c:v>
                </c:pt>
                <c:pt idx="4">
                  <c:v>13.0975</c:v>
                </c:pt>
              </c:numCache>
            </c:numRef>
          </c:val>
        </c:ser>
        <c:gapWidth val="219"/>
        <c:overlap val="-27"/>
        <c:axId val="25622258"/>
        <c:axId val="71486426"/>
      </c:barChart>
      <c:catAx>
        <c:axId val="256222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1486426"/>
        <c:crosses val="autoZero"/>
        <c:auto val="1"/>
        <c:lblAlgn val="ctr"/>
        <c:lblOffset val="100"/>
        <c:noMultiLvlLbl val="0"/>
      </c:catAx>
      <c:valAx>
        <c:axId val="714864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562225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8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8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Derinliği-Aşınma Bölgesi'!$Q$4</c:f>
              <c:strCache>
                <c:ptCount val="1"/>
                <c:pt idx="0">
                  <c:v>kristal vitrik tuf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Bölgesi'!$P$5:$P$9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Derinliği-Aşınma Bölgesi'!$Q$5:$Q$9</c:f>
              <c:numCache>
                <c:formatCode>General</c:formatCode>
                <c:ptCount val="5"/>
                <c:pt idx="0">
                  <c:v>93.31625</c:v>
                </c:pt>
                <c:pt idx="1">
                  <c:v>52.99625</c:v>
                </c:pt>
                <c:pt idx="2">
                  <c:v>65.4175</c:v>
                </c:pt>
                <c:pt idx="3">
                  <c:v>47.155</c:v>
                </c:pt>
                <c:pt idx="4">
                  <c:v>68.22625</c:v>
                </c:pt>
              </c:numCache>
            </c:numRef>
          </c:val>
        </c:ser>
        <c:ser>
          <c:idx val="1"/>
          <c:order val="1"/>
          <c:tx>
            <c:strRef>
              <c:f>'Kesme Derinliği-Aşınma Bölgesi'!$R$4</c:f>
              <c:strCache>
                <c:ptCount val="1"/>
                <c:pt idx="0">
                  <c:v>vitrik litik tuf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Bölgesi'!$P$5:$P$9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Derinliği-Aşınma Bölgesi'!$R$5:$R$9</c:f>
              <c:numCache>
                <c:formatCode>General</c:formatCode>
                <c:ptCount val="5"/>
                <c:pt idx="0">
                  <c:v>46.20375</c:v>
                </c:pt>
                <c:pt idx="1">
                  <c:v>35.61375</c:v>
                </c:pt>
                <c:pt idx="2">
                  <c:v>31.27875</c:v>
                </c:pt>
                <c:pt idx="3">
                  <c:v>11.88625</c:v>
                </c:pt>
                <c:pt idx="4">
                  <c:v>34.5875</c:v>
                </c:pt>
              </c:numCache>
            </c:numRef>
          </c:val>
        </c:ser>
        <c:ser>
          <c:idx val="2"/>
          <c:order val="2"/>
          <c:tx>
            <c:strRef>
              <c:f>'Kesme Derinliği-Aşınma Bölgesi'!$S$4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Bölgesi'!$P$5:$P$9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Derinliği-Aşınma Bölgesi'!$S$5:$S$9</c:f>
              <c:numCache>
                <c:formatCode>General</c:formatCode>
                <c:ptCount val="5"/>
                <c:pt idx="0">
                  <c:v>34.15375</c:v>
                </c:pt>
                <c:pt idx="1">
                  <c:v>8.98</c:v>
                </c:pt>
                <c:pt idx="2">
                  <c:v>15.13125</c:v>
                </c:pt>
                <c:pt idx="3">
                  <c:v>2.84875</c:v>
                </c:pt>
                <c:pt idx="4">
                  <c:v>11.3675</c:v>
                </c:pt>
              </c:numCache>
            </c:numRef>
          </c:val>
        </c:ser>
        <c:gapWidth val="219"/>
        <c:overlap val="-27"/>
        <c:axId val="83716311"/>
        <c:axId val="99531182"/>
      </c:barChart>
      <c:catAx>
        <c:axId val="837163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9531182"/>
        <c:crosses val="autoZero"/>
        <c:auto val="1"/>
        <c:lblAlgn val="ctr"/>
        <c:lblOffset val="100"/>
        <c:noMultiLvlLbl val="0"/>
      </c:catAx>
      <c:valAx>
        <c:axId val="995311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371631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8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800" spc="-1" strike="noStrike">
                <a:solidFill>
                  <a:srgbClr val="595959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Derinliği-Aşınma Bölgesi'!$P$30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Bölgesi'!$Q$30:$S$30</c:f>
              <c:numCache>
                <c:formatCode>General</c:formatCode>
                <c:ptCount val="3"/>
                <c:pt idx="0">
                  <c:v>91.8975</c:v>
                </c:pt>
                <c:pt idx="1">
                  <c:v>42.39</c:v>
                </c:pt>
                <c:pt idx="2">
                  <c:v>30.80125</c:v>
                </c:pt>
              </c:numCache>
            </c:numRef>
          </c:val>
        </c:ser>
        <c:ser>
          <c:idx val="1"/>
          <c:order val="1"/>
          <c:tx>
            <c:strRef>
              <c:f>'Kesme Derinliği-Aşınma Bölgesi'!$P$6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Bölgesi'!$Q$31:$S$31</c:f>
              <c:numCache>
                <c:formatCode>General</c:formatCode>
                <c:ptCount val="3"/>
                <c:pt idx="0">
                  <c:v>73.99375</c:v>
                </c:pt>
                <c:pt idx="1">
                  <c:v>30.57125</c:v>
                </c:pt>
                <c:pt idx="2">
                  <c:v>10.54</c:v>
                </c:pt>
              </c:numCache>
            </c:numRef>
          </c:val>
        </c:ser>
        <c:ser>
          <c:idx val="2"/>
          <c:order val="2"/>
          <c:tx>
            <c:strRef>
              <c:f>'Kesme Derinliği-Aşınma Bölgesi'!$P$7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Bölgesi'!$Q$32:$S$32</c:f>
              <c:numCache>
                <c:formatCode>General</c:formatCode>
                <c:ptCount val="3"/>
                <c:pt idx="0">
                  <c:v>64.995</c:v>
                </c:pt>
                <c:pt idx="1">
                  <c:v>28.59125</c:v>
                </c:pt>
                <c:pt idx="2">
                  <c:v>11.3125</c:v>
                </c:pt>
              </c:numCache>
            </c:numRef>
          </c:val>
        </c:ser>
        <c:ser>
          <c:idx val="3"/>
          <c:order val="3"/>
          <c:tx>
            <c:strRef>
              <c:f>'Kesme Derinliği-Aşınma Bölgesi'!$P$8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Bölgesi'!$Q$33:$S$33</c:f>
              <c:numCache>
                <c:formatCode>General</c:formatCode>
                <c:ptCount val="3"/>
                <c:pt idx="0">
                  <c:v>60.9375</c:v>
                </c:pt>
                <c:pt idx="1">
                  <c:v>22.77</c:v>
                </c:pt>
                <c:pt idx="2">
                  <c:v>8.73</c:v>
                </c:pt>
              </c:numCache>
            </c:numRef>
          </c:val>
        </c:ser>
        <c:ser>
          <c:idx val="4"/>
          <c:order val="4"/>
          <c:tx>
            <c:strRef>
              <c:f>'Kesme Derinliği-Aşınma Bölgesi'!$P$9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Bölgesi'!$Q$34:$S$34</c:f>
              <c:numCache>
                <c:formatCode>General</c:formatCode>
                <c:ptCount val="3"/>
                <c:pt idx="0">
                  <c:v>68.4375</c:v>
                </c:pt>
                <c:pt idx="1">
                  <c:v>29.8125</c:v>
                </c:pt>
                <c:pt idx="2">
                  <c:v>13.0975</c:v>
                </c:pt>
              </c:numCache>
            </c:numRef>
          </c:val>
        </c:ser>
        <c:gapWidth val="219"/>
        <c:overlap val="-27"/>
        <c:axId val="98970536"/>
        <c:axId val="21855954"/>
      </c:barChart>
      <c:catAx>
        <c:axId val="989705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1855954"/>
        <c:crosses val="autoZero"/>
        <c:auto val="1"/>
        <c:lblAlgn val="ctr"/>
        <c:lblOffset val="100"/>
        <c:noMultiLvlLbl val="0"/>
      </c:catAx>
      <c:valAx>
        <c:axId val="218559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897053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8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8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Derinliği-Aşınma Bölgesi'!$P$5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Bölgesi'!$Q$5:$S$5</c:f>
              <c:numCache>
                <c:formatCode>General</c:formatCode>
                <c:ptCount val="3"/>
                <c:pt idx="0">
                  <c:v>93.31625</c:v>
                </c:pt>
                <c:pt idx="1">
                  <c:v>46.20375</c:v>
                </c:pt>
                <c:pt idx="2">
                  <c:v>34.15375</c:v>
                </c:pt>
              </c:numCache>
            </c:numRef>
          </c:val>
        </c:ser>
        <c:ser>
          <c:idx val="1"/>
          <c:order val="1"/>
          <c:tx>
            <c:strRef>
              <c:f>'Kesme Derinliği-Aşınma Bölgesi'!$P$6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Bölgesi'!$Q$6:$S$6</c:f>
              <c:numCache>
                <c:formatCode>General</c:formatCode>
                <c:ptCount val="3"/>
                <c:pt idx="0">
                  <c:v>52.99625</c:v>
                </c:pt>
                <c:pt idx="1">
                  <c:v>35.61375</c:v>
                </c:pt>
                <c:pt idx="2">
                  <c:v>8.98</c:v>
                </c:pt>
              </c:numCache>
            </c:numRef>
          </c:val>
        </c:ser>
        <c:ser>
          <c:idx val="2"/>
          <c:order val="2"/>
          <c:tx>
            <c:strRef>
              <c:f>'Kesme Derinliği-Aşınma Bölgesi'!$P$7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Bölgesi'!$Q$7:$S$7</c:f>
              <c:numCache>
                <c:formatCode>General</c:formatCode>
                <c:ptCount val="3"/>
                <c:pt idx="0">
                  <c:v>65.4175</c:v>
                </c:pt>
                <c:pt idx="1">
                  <c:v>31.27875</c:v>
                </c:pt>
                <c:pt idx="2">
                  <c:v>15.13125</c:v>
                </c:pt>
              </c:numCache>
            </c:numRef>
          </c:val>
        </c:ser>
        <c:ser>
          <c:idx val="3"/>
          <c:order val="3"/>
          <c:tx>
            <c:strRef>
              <c:f>'Kesme Derinliği-Aşınma Bölgesi'!$P$8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Bölgesi'!$Q$8:$S$8</c:f>
              <c:numCache>
                <c:formatCode>General</c:formatCode>
                <c:ptCount val="3"/>
                <c:pt idx="0">
                  <c:v>47.155</c:v>
                </c:pt>
                <c:pt idx="1">
                  <c:v>11.88625</c:v>
                </c:pt>
                <c:pt idx="2">
                  <c:v>2.84875</c:v>
                </c:pt>
              </c:numCache>
            </c:numRef>
          </c:val>
        </c:ser>
        <c:ser>
          <c:idx val="4"/>
          <c:order val="4"/>
          <c:tx>
            <c:strRef>
              <c:f>'Kesme Derinliği-Aşınma Bölgesi'!$P$9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Bölgesi'!$Q$9:$S$9</c:f>
              <c:numCache>
                <c:formatCode>General</c:formatCode>
                <c:ptCount val="3"/>
                <c:pt idx="0">
                  <c:v>68.22625</c:v>
                </c:pt>
                <c:pt idx="1">
                  <c:v>34.5875</c:v>
                </c:pt>
                <c:pt idx="2">
                  <c:v>11.3675</c:v>
                </c:pt>
              </c:numCache>
            </c:numRef>
          </c:val>
        </c:ser>
        <c:gapWidth val="219"/>
        <c:overlap val="-27"/>
        <c:axId val="28644139"/>
        <c:axId val="21216464"/>
      </c:barChart>
      <c:catAx>
        <c:axId val="286441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1216464"/>
        <c:crosses val="autoZero"/>
        <c:auto val="1"/>
        <c:lblAlgn val="ctr"/>
        <c:lblOffset val="100"/>
        <c:noMultiLvlLbl val="0"/>
      </c:catAx>
      <c:valAx>
        <c:axId val="212164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864413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8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8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Derinliği-Aşınma Bölgesi'!$AO$4</c:f>
              <c:strCache>
                <c:ptCount val="1"/>
                <c:pt idx="0">
                  <c:v>Kristal Vitrik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Bölgesi'!$AN$5:$AN$9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Derinliği-Aşınma Bölgesi'!$AO$5:$AO$9</c:f>
              <c:numCache>
                <c:formatCode>General</c:formatCode>
                <c:ptCount val="5"/>
                <c:pt idx="0">
                  <c:v>30.3375</c:v>
                </c:pt>
                <c:pt idx="1">
                  <c:v>23.31875</c:v>
                </c:pt>
                <c:pt idx="2">
                  <c:v>29.09375</c:v>
                </c:pt>
                <c:pt idx="3">
                  <c:v>24.92625</c:v>
                </c:pt>
                <c:pt idx="4">
                  <c:v>24.85</c:v>
                </c:pt>
              </c:numCache>
            </c:numRef>
          </c:val>
        </c:ser>
        <c:ser>
          <c:idx val="1"/>
          <c:order val="1"/>
          <c:tx>
            <c:strRef>
              <c:f>'Kesme Derinliği-Aşınma Bölgesi'!$AP$4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Bölgesi'!$AN$5:$AN$9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Derinliği-Aşınma Bölgesi'!$AP$5:$AP$9</c:f>
              <c:numCache>
                <c:formatCode>General</c:formatCode>
                <c:ptCount val="5"/>
                <c:pt idx="0">
                  <c:v>9.22875</c:v>
                </c:pt>
                <c:pt idx="1">
                  <c:v>10.43</c:v>
                </c:pt>
                <c:pt idx="2">
                  <c:v>6.92375</c:v>
                </c:pt>
                <c:pt idx="3">
                  <c:v>4.7025</c:v>
                </c:pt>
                <c:pt idx="4">
                  <c:v>14.18</c:v>
                </c:pt>
              </c:numCache>
            </c:numRef>
          </c:val>
        </c:ser>
        <c:ser>
          <c:idx val="2"/>
          <c:order val="2"/>
          <c:tx>
            <c:strRef>
              <c:f>'Kesme Derinliği-Aşınma Bölgesi'!$AQ$4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Bölgesi'!$AN$5:$AN$9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Derinliği-Aşınma Bölgesi'!$AQ$5:$AQ$9</c:f>
              <c:numCache>
                <c:formatCode>General</c:formatCode>
                <c:ptCount val="5"/>
                <c:pt idx="0">
                  <c:v>9.43</c:v>
                </c:pt>
                <c:pt idx="1">
                  <c:v>3.39</c:v>
                </c:pt>
                <c:pt idx="2">
                  <c:v>4.31</c:v>
                </c:pt>
                <c:pt idx="4">
                  <c:v>2.87125</c:v>
                </c:pt>
              </c:numCache>
            </c:numRef>
          </c:val>
        </c:ser>
        <c:gapWidth val="219"/>
        <c:overlap val="-27"/>
        <c:axId val="42502916"/>
        <c:axId val="91723736"/>
      </c:barChart>
      <c:catAx>
        <c:axId val="425029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1723736"/>
        <c:crosses val="autoZero"/>
        <c:auto val="1"/>
        <c:lblAlgn val="ctr"/>
        <c:lblOffset val="100"/>
        <c:noMultiLvlLbl val="0"/>
      </c:catAx>
      <c:valAx>
        <c:axId val="917237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Kesme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25029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8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800" spc="-1" strike="noStrike">
                <a:solidFill>
                  <a:srgbClr val="595959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Derinliği-Aşınma Bölgesi'!$AO$4</c:f>
              <c:strCache>
                <c:ptCount val="1"/>
                <c:pt idx="0">
                  <c:v>Kristal Vitrik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Bölgesi'!$AN$30:$AN$34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Derinliği-Aşınma Bölgesi'!$AO$30:$AO$34</c:f>
              <c:numCache>
                <c:formatCode>General</c:formatCode>
                <c:ptCount val="5"/>
                <c:pt idx="0">
                  <c:v>26.7125</c:v>
                </c:pt>
                <c:pt idx="1">
                  <c:v>27.15875</c:v>
                </c:pt>
                <c:pt idx="2">
                  <c:v>32.495</c:v>
                </c:pt>
                <c:pt idx="3">
                  <c:v>28.50125</c:v>
                </c:pt>
                <c:pt idx="4">
                  <c:v>30.9425</c:v>
                </c:pt>
              </c:numCache>
            </c:numRef>
          </c:val>
        </c:ser>
        <c:ser>
          <c:idx val="1"/>
          <c:order val="1"/>
          <c:tx>
            <c:strRef>
              <c:f>'Kesme Derinliği-Aşınma Bölgesi'!$AP$4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Bölgesi'!$AN$30:$AN$34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Derinliği-Aşınma Bölgesi'!$AP$30:$AP$34</c:f>
              <c:numCache>
                <c:formatCode>General</c:formatCode>
                <c:ptCount val="5"/>
                <c:pt idx="0">
                  <c:v>11.31625</c:v>
                </c:pt>
                <c:pt idx="1">
                  <c:v>10.0675</c:v>
                </c:pt>
                <c:pt idx="2">
                  <c:v>6.92875</c:v>
                </c:pt>
                <c:pt idx="3">
                  <c:v>5.50125</c:v>
                </c:pt>
                <c:pt idx="4">
                  <c:v>8.4575</c:v>
                </c:pt>
              </c:numCache>
            </c:numRef>
          </c:val>
        </c:ser>
        <c:ser>
          <c:idx val="2"/>
          <c:order val="2"/>
          <c:tx>
            <c:strRef>
              <c:f>'Kesme Derinliği-Aşınma Bölgesi'!$AQ$4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Bölgesi'!$AN$30:$AN$34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Derinliği-Aşınma Bölgesi'!$AQ$30:$AQ$34</c:f>
              <c:numCache>
                <c:formatCode>General</c:formatCode>
                <c:ptCount val="5"/>
                <c:pt idx="0">
                  <c:v>7.27</c:v>
                </c:pt>
                <c:pt idx="1">
                  <c:v>3.54625</c:v>
                </c:pt>
                <c:pt idx="2">
                  <c:v>6.67875</c:v>
                </c:pt>
                <c:pt idx="3">
                  <c:v>2.32625</c:v>
                </c:pt>
                <c:pt idx="4">
                  <c:v>3.225</c:v>
                </c:pt>
              </c:numCache>
            </c:numRef>
          </c:val>
        </c:ser>
        <c:gapWidth val="219"/>
        <c:overlap val="-27"/>
        <c:axId val="73259847"/>
        <c:axId val="90566398"/>
      </c:barChart>
      <c:catAx>
        <c:axId val="732598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5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5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0566398"/>
        <c:crosses val="autoZero"/>
        <c:auto val="1"/>
        <c:lblAlgn val="ctr"/>
        <c:lblOffset val="100"/>
        <c:noMultiLvlLbl val="0"/>
      </c:catAx>
      <c:valAx>
        <c:axId val="905663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Kesme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325984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8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8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Derinliği-Aşınma Bölgesi'!$AO$4</c:f>
              <c:strCache>
                <c:ptCount val="1"/>
                <c:pt idx="0">
                  <c:v>Kristal Vitrik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Bölgesi'!$AN$50:$AN$54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Derinliği-Aşınma Bölgesi'!$AO$50:$AO$54</c:f>
              <c:numCache>
                <c:formatCode>General</c:formatCode>
                <c:ptCount val="5"/>
                <c:pt idx="0">
                  <c:v>30.61875</c:v>
                </c:pt>
                <c:pt idx="1">
                  <c:v>26.97875</c:v>
                </c:pt>
                <c:pt idx="2">
                  <c:v>27.6025</c:v>
                </c:pt>
                <c:pt idx="3">
                  <c:v>22.0175</c:v>
                </c:pt>
                <c:pt idx="4">
                  <c:v>37.15875</c:v>
                </c:pt>
              </c:numCache>
            </c:numRef>
          </c:val>
        </c:ser>
        <c:ser>
          <c:idx val="1"/>
          <c:order val="1"/>
          <c:tx>
            <c:strRef>
              <c:f>'Kesme Derinliği-Aşınma Bölgesi'!$AP$4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Bölgesi'!$AN$50:$AN$54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Derinliği-Aşınma Bölgesi'!$AP$50:$AP$54</c:f>
              <c:numCache>
                <c:formatCode>General</c:formatCode>
                <c:ptCount val="5"/>
                <c:pt idx="0">
                  <c:v>13.23</c:v>
                </c:pt>
                <c:pt idx="1">
                  <c:v>7.89125</c:v>
                </c:pt>
                <c:pt idx="2">
                  <c:v>9.4275</c:v>
                </c:pt>
                <c:pt idx="3">
                  <c:v>6.83625</c:v>
                </c:pt>
                <c:pt idx="4">
                  <c:v>8.285</c:v>
                </c:pt>
              </c:numCache>
            </c:numRef>
          </c:val>
        </c:ser>
        <c:ser>
          <c:idx val="2"/>
          <c:order val="2"/>
          <c:tx>
            <c:strRef>
              <c:f>'Kesme Derinliği-Aşınma Bölgesi'!$AQ$4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Bölgesi'!$AN$50:$AN$54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Derinliği-Aşınma Bölgesi'!$AQ$50:$AQ$54</c:f>
              <c:numCache>
                <c:formatCode>General</c:formatCode>
                <c:ptCount val="5"/>
                <c:pt idx="0">
                  <c:v>6.96375</c:v>
                </c:pt>
                <c:pt idx="1">
                  <c:v>3.91</c:v>
                </c:pt>
                <c:pt idx="2">
                  <c:v>4.33125</c:v>
                </c:pt>
                <c:pt idx="3">
                  <c:v>2.69375</c:v>
                </c:pt>
                <c:pt idx="4">
                  <c:v>5.81</c:v>
                </c:pt>
              </c:numCache>
            </c:numRef>
          </c:val>
        </c:ser>
        <c:gapWidth val="219"/>
        <c:overlap val="-27"/>
        <c:axId val="4017294"/>
        <c:axId val="13886453"/>
      </c:barChart>
      <c:catAx>
        <c:axId val="40172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3886453"/>
        <c:crosses val="autoZero"/>
        <c:auto val="1"/>
        <c:lblAlgn val="ctr"/>
        <c:lblOffset val="100"/>
        <c:noMultiLvlLbl val="0"/>
      </c:catAx>
      <c:valAx>
        <c:axId val="138864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Kesme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01729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Kesme'!$J$6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Kesme'!$K$6:$M$6</c:f>
              <c:numCache>
                <c:formatCode>General</c:formatCode>
                <c:ptCount val="3"/>
                <c:pt idx="0">
                  <c:v>110.17</c:v>
                </c:pt>
                <c:pt idx="1">
                  <c:v>54.31</c:v>
                </c:pt>
                <c:pt idx="2">
                  <c:v>42.04</c:v>
                </c:pt>
              </c:numCache>
            </c:numRef>
          </c:val>
        </c:ser>
        <c:ser>
          <c:idx val="1"/>
          <c:order val="1"/>
          <c:tx>
            <c:strRef>
              <c:f>'Min ve Max Kesme'!$J$7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Kesme'!$K$7:$M$7</c:f>
              <c:numCache>
                <c:formatCode>General</c:formatCode>
                <c:ptCount val="3"/>
                <c:pt idx="0">
                  <c:v>75.41</c:v>
                </c:pt>
                <c:pt idx="1">
                  <c:v>42.11</c:v>
                </c:pt>
                <c:pt idx="2">
                  <c:v>13.68</c:v>
                </c:pt>
              </c:numCache>
            </c:numRef>
          </c:val>
        </c:ser>
        <c:ser>
          <c:idx val="2"/>
          <c:order val="2"/>
          <c:tx>
            <c:strRef>
              <c:f>'Min ve Max Kesme'!$J$8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Kesme'!$K$8:$M$8</c:f>
              <c:numCache>
                <c:formatCode>General</c:formatCode>
                <c:ptCount val="3"/>
                <c:pt idx="0">
                  <c:v>84.5</c:v>
                </c:pt>
                <c:pt idx="1">
                  <c:v>42.38</c:v>
                </c:pt>
                <c:pt idx="2">
                  <c:v>15.78</c:v>
                </c:pt>
              </c:numCache>
            </c:numRef>
          </c:val>
        </c:ser>
        <c:ser>
          <c:idx val="3"/>
          <c:order val="3"/>
          <c:tx>
            <c:strRef>
              <c:f>'Min ve Max Kesme'!$J$9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Kesme'!$K$9:$M$9</c:f>
              <c:numCache>
                <c:formatCode>General</c:formatCode>
                <c:ptCount val="3"/>
                <c:pt idx="0">
                  <c:v>69.31</c:v>
                </c:pt>
                <c:pt idx="1">
                  <c:v>15.6</c:v>
                </c:pt>
              </c:numCache>
            </c:numRef>
          </c:val>
        </c:ser>
        <c:ser>
          <c:idx val="4"/>
          <c:order val="4"/>
          <c:tx>
            <c:strRef>
              <c:f>'Min ve Max Kesme'!$J$10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Kesme'!$K$10:$M$10</c:f>
              <c:numCache>
                <c:formatCode>General</c:formatCode>
                <c:ptCount val="3"/>
                <c:pt idx="0">
                  <c:v>84.33</c:v>
                </c:pt>
                <c:pt idx="1">
                  <c:v>45.86</c:v>
                </c:pt>
                <c:pt idx="2">
                  <c:v>16.6</c:v>
                </c:pt>
              </c:numCache>
            </c:numRef>
          </c:val>
        </c:ser>
        <c:gapWidth val="219"/>
        <c:overlap val="-27"/>
        <c:axId val="33482542"/>
        <c:axId val="29547804"/>
      </c:barChart>
      <c:catAx>
        <c:axId val="334825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9547804"/>
        <c:crosses val="autoZero"/>
        <c:auto val="1"/>
        <c:lblAlgn val="ctr"/>
        <c:lblOffset val="100"/>
        <c:noMultiLvlLbl val="0"/>
      </c:catAx>
      <c:valAx>
        <c:axId val="295478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Maksimum 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348254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Kesme'!$J$6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Kesme'!$P$6:$R$6</c:f>
              <c:numCache>
                <c:formatCode>General</c:formatCode>
                <c:ptCount val="3"/>
                <c:pt idx="0">
                  <c:v>63.2</c:v>
                </c:pt>
                <c:pt idx="1">
                  <c:v>36.33</c:v>
                </c:pt>
                <c:pt idx="2">
                  <c:v>18.68</c:v>
                </c:pt>
              </c:numCache>
            </c:numRef>
          </c:val>
        </c:ser>
        <c:ser>
          <c:idx val="1"/>
          <c:order val="1"/>
          <c:tx>
            <c:strRef>
              <c:f>'Min ve Max Kesme'!$J$7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Kesme'!$P$7:$R$7</c:f>
              <c:numCache>
                <c:formatCode>General</c:formatCode>
                <c:ptCount val="3"/>
                <c:pt idx="0">
                  <c:v>13.59</c:v>
                </c:pt>
                <c:pt idx="1">
                  <c:v>28.29</c:v>
                </c:pt>
                <c:pt idx="2">
                  <c:v>2.27</c:v>
                </c:pt>
              </c:numCache>
            </c:numRef>
          </c:val>
        </c:ser>
        <c:ser>
          <c:idx val="2"/>
          <c:order val="2"/>
          <c:tx>
            <c:strRef>
              <c:f>'Min ve Max Kesme'!$J$8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Kesme'!$P$8:$R$8</c:f>
              <c:numCache>
                <c:formatCode>General</c:formatCode>
                <c:ptCount val="3"/>
                <c:pt idx="0">
                  <c:v>29.45</c:v>
                </c:pt>
                <c:pt idx="1">
                  <c:v>18.25</c:v>
                </c:pt>
                <c:pt idx="2">
                  <c:v>6.46</c:v>
                </c:pt>
              </c:numCache>
            </c:numRef>
          </c:val>
        </c:ser>
        <c:ser>
          <c:idx val="3"/>
          <c:order val="3"/>
          <c:tx>
            <c:strRef>
              <c:f>'Min ve Max Kesme'!$J$9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Kesme'!$P$9:$R$9</c:f>
              <c:numCache>
                <c:formatCode>General</c:formatCode>
                <c:ptCount val="3"/>
                <c:pt idx="0">
                  <c:v>32.7</c:v>
                </c:pt>
                <c:pt idx="1">
                  <c:v>5.17</c:v>
                </c:pt>
              </c:numCache>
            </c:numRef>
          </c:val>
        </c:ser>
        <c:ser>
          <c:idx val="4"/>
          <c:order val="4"/>
          <c:tx>
            <c:strRef>
              <c:f>'Min ve Max Kesme'!$J$10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Kesme'!$P$10:$R$10</c:f>
              <c:numCache>
                <c:formatCode>General</c:formatCode>
                <c:ptCount val="3"/>
                <c:pt idx="0">
                  <c:v>37.95</c:v>
                </c:pt>
                <c:pt idx="1">
                  <c:v>18.39</c:v>
                </c:pt>
                <c:pt idx="2">
                  <c:v>4.26</c:v>
                </c:pt>
              </c:numCache>
            </c:numRef>
          </c:val>
        </c:ser>
        <c:gapWidth val="219"/>
        <c:overlap val="-27"/>
        <c:axId val="13698793"/>
        <c:axId val="87103436"/>
      </c:barChart>
      <c:catAx>
        <c:axId val="136987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7103436"/>
        <c:crosses val="autoZero"/>
        <c:auto val="1"/>
        <c:lblAlgn val="ctr"/>
        <c:lblOffset val="100"/>
        <c:noMultiLvlLbl val="0"/>
      </c:catAx>
      <c:valAx>
        <c:axId val="871034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Minimum 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3698793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Kesme'!$J$28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Kesme'!$K$28:$M$28</c:f>
              <c:numCache>
                <c:formatCode>General</c:formatCode>
                <c:ptCount val="3"/>
                <c:pt idx="0">
                  <c:v>119.65</c:v>
                </c:pt>
                <c:pt idx="1">
                  <c:v>55.65</c:v>
                </c:pt>
                <c:pt idx="2">
                  <c:v>37.52</c:v>
                </c:pt>
              </c:numCache>
            </c:numRef>
          </c:val>
        </c:ser>
        <c:ser>
          <c:idx val="1"/>
          <c:order val="1"/>
          <c:tx>
            <c:strRef>
              <c:f>'Min ve Max Kesme'!$J$29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Kesme'!$K$29:$M$29</c:f>
              <c:numCache>
                <c:formatCode>General</c:formatCode>
                <c:ptCount val="3"/>
                <c:pt idx="0">
                  <c:v>87.77</c:v>
                </c:pt>
                <c:pt idx="1">
                  <c:v>36.65</c:v>
                </c:pt>
                <c:pt idx="2">
                  <c:v>13.08</c:v>
                </c:pt>
              </c:numCache>
            </c:numRef>
          </c:val>
        </c:ser>
        <c:ser>
          <c:idx val="2"/>
          <c:order val="2"/>
          <c:tx>
            <c:strRef>
              <c:f>'Min ve Max Kesme'!$J$30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Kesme'!$K$30:$M$30</c:f>
              <c:numCache>
                <c:formatCode>General</c:formatCode>
                <c:ptCount val="3"/>
                <c:pt idx="0">
                  <c:v>77.77</c:v>
                </c:pt>
                <c:pt idx="1">
                  <c:v>37.15</c:v>
                </c:pt>
                <c:pt idx="2">
                  <c:v>15.26</c:v>
                </c:pt>
              </c:numCache>
            </c:numRef>
          </c:val>
        </c:ser>
        <c:ser>
          <c:idx val="3"/>
          <c:order val="3"/>
          <c:tx>
            <c:strRef>
              <c:f>'Min ve Max Kesme'!$J$31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Kesme'!$K$31:$M$31</c:f>
              <c:numCache>
                <c:formatCode>General</c:formatCode>
                <c:ptCount val="3"/>
                <c:pt idx="0">
                  <c:v>95.57</c:v>
                </c:pt>
                <c:pt idx="1">
                  <c:v>26.83</c:v>
                </c:pt>
                <c:pt idx="2">
                  <c:v>13.59</c:v>
                </c:pt>
              </c:numCache>
            </c:numRef>
          </c:val>
        </c:ser>
        <c:ser>
          <c:idx val="4"/>
          <c:order val="4"/>
          <c:tx>
            <c:strRef>
              <c:f>'Min ve Max Kesme'!$J$32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Kesme'!$K$32:$M$32</c:f>
              <c:numCache>
                <c:formatCode>General</c:formatCode>
                <c:ptCount val="3"/>
                <c:pt idx="0">
                  <c:v>90.11</c:v>
                </c:pt>
                <c:pt idx="1">
                  <c:v>45.97</c:v>
                </c:pt>
                <c:pt idx="2">
                  <c:v>19.91</c:v>
                </c:pt>
              </c:numCache>
            </c:numRef>
          </c:val>
        </c:ser>
        <c:gapWidth val="219"/>
        <c:overlap val="-27"/>
        <c:axId val="53348521"/>
        <c:axId val="8059480"/>
      </c:barChart>
      <c:catAx>
        <c:axId val="533485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059480"/>
        <c:crosses val="autoZero"/>
        <c:auto val="1"/>
        <c:lblAlgn val="ctr"/>
        <c:lblOffset val="100"/>
        <c:noMultiLvlLbl val="0"/>
      </c:catAx>
      <c:valAx>
        <c:axId val="80594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Maksimum 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334852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Kesme'!$J$28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Kesme'!$P$28:$R$28</c:f>
              <c:numCache>
                <c:formatCode>General</c:formatCode>
                <c:ptCount val="3"/>
                <c:pt idx="0">
                  <c:v>73.57</c:v>
                </c:pt>
                <c:pt idx="1">
                  <c:v>30.86</c:v>
                </c:pt>
                <c:pt idx="2">
                  <c:v>21.78</c:v>
                </c:pt>
              </c:numCache>
            </c:numRef>
          </c:val>
        </c:ser>
        <c:ser>
          <c:idx val="1"/>
          <c:order val="1"/>
          <c:tx>
            <c:strRef>
              <c:f>'Min ve Max Kesme'!$J$29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Kesme'!$P$29:$R$29</c:f>
              <c:numCache>
                <c:formatCode>General</c:formatCode>
                <c:ptCount val="3"/>
                <c:pt idx="0">
                  <c:v>49.68</c:v>
                </c:pt>
                <c:pt idx="1">
                  <c:v>20.26</c:v>
                </c:pt>
                <c:pt idx="2">
                  <c:v>5.58</c:v>
                </c:pt>
              </c:numCache>
            </c:numRef>
          </c:val>
        </c:ser>
        <c:ser>
          <c:idx val="2"/>
          <c:order val="2"/>
          <c:tx>
            <c:strRef>
              <c:f>'Min ve Max Kesme'!$J$30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Kesme'!$P$30:$R$30</c:f>
              <c:numCache>
                <c:formatCode>General</c:formatCode>
                <c:ptCount val="3"/>
                <c:pt idx="0">
                  <c:v>47.77</c:v>
                </c:pt>
                <c:pt idx="1">
                  <c:v>20.4</c:v>
                </c:pt>
                <c:pt idx="2">
                  <c:v>4.58</c:v>
                </c:pt>
              </c:numCache>
            </c:numRef>
          </c:val>
        </c:ser>
        <c:ser>
          <c:idx val="3"/>
          <c:order val="3"/>
          <c:tx>
            <c:strRef>
              <c:f>'Min ve Max Kesme'!$J$31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Kesme'!$P$31:$R$31</c:f>
              <c:numCache>
                <c:formatCode>General</c:formatCode>
                <c:ptCount val="3"/>
                <c:pt idx="0">
                  <c:v>37.36</c:v>
                </c:pt>
                <c:pt idx="1">
                  <c:v>13.42</c:v>
                </c:pt>
                <c:pt idx="2">
                  <c:v>3.92</c:v>
                </c:pt>
              </c:numCache>
            </c:numRef>
          </c:val>
        </c:ser>
        <c:ser>
          <c:idx val="4"/>
          <c:order val="4"/>
          <c:tx>
            <c:strRef>
              <c:f>'Min ve Max Kesme'!$J$32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Kesme'!$P$32:$R$32</c:f>
              <c:numCache>
                <c:formatCode>General</c:formatCode>
                <c:ptCount val="3"/>
                <c:pt idx="0">
                  <c:v>45.14</c:v>
                </c:pt>
                <c:pt idx="1">
                  <c:v>4.74</c:v>
                </c:pt>
                <c:pt idx="2">
                  <c:v>5.52</c:v>
                </c:pt>
              </c:numCache>
            </c:numRef>
          </c:val>
        </c:ser>
        <c:gapWidth val="219"/>
        <c:overlap val="-27"/>
        <c:axId val="15058491"/>
        <c:axId val="83843932"/>
      </c:barChart>
      <c:catAx>
        <c:axId val="150584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3843932"/>
        <c:crosses val="autoZero"/>
        <c:auto val="1"/>
        <c:lblAlgn val="ctr"/>
        <c:lblOffset val="100"/>
        <c:noMultiLvlLbl val="0"/>
      </c:catAx>
      <c:valAx>
        <c:axId val="838439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Minimum 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505849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Kesme'!$J$52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Kesme'!$K$52:$M$52</c:f>
              <c:numCache>
                <c:formatCode>General</c:formatCode>
                <c:ptCount val="3"/>
                <c:pt idx="0">
                  <c:v>91.13</c:v>
                </c:pt>
                <c:pt idx="1">
                  <c:v>51.64</c:v>
                </c:pt>
                <c:pt idx="2">
                  <c:v>38.27</c:v>
                </c:pt>
              </c:numCache>
            </c:numRef>
          </c:val>
        </c:ser>
        <c:ser>
          <c:idx val="1"/>
          <c:order val="1"/>
          <c:tx>
            <c:strRef>
              <c:f>'Min ve Max Kesme'!$J$53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Kesme'!$K$53:$M$53</c:f>
              <c:numCache>
                <c:formatCode>General</c:formatCode>
                <c:ptCount val="3"/>
                <c:pt idx="0">
                  <c:v>82.27</c:v>
                </c:pt>
                <c:pt idx="1">
                  <c:v>36.97</c:v>
                </c:pt>
                <c:pt idx="2">
                  <c:v>13.53</c:v>
                </c:pt>
              </c:numCache>
            </c:numRef>
          </c:val>
        </c:ser>
        <c:ser>
          <c:idx val="2"/>
          <c:order val="2"/>
          <c:tx>
            <c:strRef>
              <c:f>'Min ve Max Kesme'!$J$54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Kesme'!$K$54:$M$54</c:f>
              <c:numCache>
                <c:formatCode>General</c:formatCode>
                <c:ptCount val="3"/>
                <c:pt idx="0">
                  <c:v>88.43</c:v>
                </c:pt>
                <c:pt idx="1">
                  <c:v>35.39</c:v>
                </c:pt>
                <c:pt idx="2">
                  <c:v>18.77</c:v>
                </c:pt>
              </c:numCache>
            </c:numRef>
          </c:val>
        </c:ser>
        <c:ser>
          <c:idx val="3"/>
          <c:order val="3"/>
          <c:tx>
            <c:strRef>
              <c:f>'Min ve Max Kesme'!$J$55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Kesme'!$K$55:$M$55</c:f>
              <c:numCache>
                <c:formatCode>General</c:formatCode>
                <c:ptCount val="3"/>
                <c:pt idx="0">
                  <c:v>73.35</c:v>
                </c:pt>
                <c:pt idx="1">
                  <c:v>28.01</c:v>
                </c:pt>
                <c:pt idx="2">
                  <c:v>12.83</c:v>
                </c:pt>
              </c:numCache>
            </c:numRef>
          </c:val>
        </c:ser>
        <c:ser>
          <c:idx val="4"/>
          <c:order val="4"/>
          <c:tx>
            <c:strRef>
              <c:f>'Min ve Max Kesme'!$J$56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Kesme'!$K$56:$M$56</c:f>
              <c:numCache>
                <c:formatCode>General</c:formatCode>
                <c:ptCount val="3"/>
                <c:pt idx="0">
                  <c:v>97</c:v>
                </c:pt>
                <c:pt idx="1">
                  <c:v>38.21</c:v>
                </c:pt>
                <c:pt idx="2">
                  <c:v>17.37</c:v>
                </c:pt>
              </c:numCache>
            </c:numRef>
          </c:val>
        </c:ser>
        <c:gapWidth val="219"/>
        <c:overlap val="-27"/>
        <c:axId val="21458949"/>
        <c:axId val="33988070"/>
      </c:barChart>
      <c:catAx>
        <c:axId val="214589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3988070"/>
        <c:crosses val="autoZero"/>
        <c:auto val="1"/>
        <c:lblAlgn val="ctr"/>
        <c:lblOffset val="100"/>
        <c:noMultiLvlLbl val="0"/>
      </c:catAx>
      <c:valAx>
        <c:axId val="339880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Maksimum 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145894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Kesme'!$J$52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Kesme'!$P$52:$R$52</c:f>
              <c:numCache>
                <c:formatCode>General</c:formatCode>
                <c:ptCount val="3"/>
                <c:pt idx="0">
                  <c:v>59.88</c:v>
                </c:pt>
                <c:pt idx="1">
                  <c:v>29.68</c:v>
                </c:pt>
                <c:pt idx="2">
                  <c:v>18.13</c:v>
                </c:pt>
              </c:numCache>
            </c:numRef>
          </c:val>
        </c:ser>
        <c:ser>
          <c:idx val="1"/>
          <c:order val="1"/>
          <c:tx>
            <c:strRef>
              <c:f>'Min ve Max Kesme'!$J$53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Kesme'!$P$53:$R$53</c:f>
              <c:numCache>
                <c:formatCode>General</c:formatCode>
                <c:ptCount val="3"/>
                <c:pt idx="0">
                  <c:v>49.75</c:v>
                </c:pt>
                <c:pt idx="1">
                  <c:v>20.59</c:v>
                </c:pt>
                <c:pt idx="2">
                  <c:v>1.42</c:v>
                </c:pt>
              </c:numCache>
            </c:numRef>
          </c:val>
        </c:ser>
        <c:ser>
          <c:idx val="2"/>
          <c:order val="2"/>
          <c:tx>
            <c:strRef>
              <c:f>'Min ve Max Kesme'!$J$54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Kesme'!$P$54:$R$54</c:f>
              <c:numCache>
                <c:formatCode>General</c:formatCode>
                <c:ptCount val="3"/>
                <c:pt idx="0">
                  <c:v>27.5</c:v>
                </c:pt>
                <c:pt idx="1">
                  <c:v>17.23</c:v>
                </c:pt>
                <c:pt idx="2">
                  <c:v>4.83</c:v>
                </c:pt>
              </c:numCache>
            </c:numRef>
          </c:val>
        </c:ser>
        <c:ser>
          <c:idx val="3"/>
          <c:order val="3"/>
          <c:tx>
            <c:strRef>
              <c:f>'Min ve Max Kesme'!$J$55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Kesme'!$P$55:$R$55</c:f>
              <c:numCache>
                <c:formatCode>General</c:formatCode>
                <c:ptCount val="3"/>
                <c:pt idx="0">
                  <c:v>14.81</c:v>
                </c:pt>
                <c:pt idx="1">
                  <c:v>18.45</c:v>
                </c:pt>
                <c:pt idx="2">
                  <c:v>3.59</c:v>
                </c:pt>
              </c:numCache>
            </c:numRef>
          </c:val>
        </c:ser>
        <c:ser>
          <c:idx val="4"/>
          <c:order val="4"/>
          <c:tx>
            <c:strRef>
              <c:f>'Min ve Max Kesme'!$J$56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Kesme'!$P$56:$R$56</c:f>
              <c:numCache>
                <c:formatCode>General</c:formatCode>
                <c:ptCount val="3"/>
                <c:pt idx="0">
                  <c:v>44.29</c:v>
                </c:pt>
                <c:pt idx="1">
                  <c:v>21.59</c:v>
                </c:pt>
                <c:pt idx="2">
                  <c:v>4.1</c:v>
                </c:pt>
              </c:numCache>
            </c:numRef>
          </c:val>
        </c:ser>
        <c:gapWidth val="219"/>
        <c:overlap val="-27"/>
        <c:axId val="91156136"/>
        <c:axId val="50698777"/>
      </c:barChart>
      <c:catAx>
        <c:axId val="911561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0698777"/>
        <c:crosses val="autoZero"/>
        <c:auto val="1"/>
        <c:lblAlgn val="ctr"/>
        <c:lblOffset val="100"/>
        <c:noMultiLvlLbl val="0"/>
      </c:catAx>
      <c:valAx>
        <c:axId val="506987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Minimum 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11561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2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2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Kesme'!$Z$3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Kesme'!$AA$3:$AC$3</c:f>
              <c:numCache>
                <c:formatCode>General</c:formatCode>
                <c:ptCount val="3"/>
                <c:pt idx="0">
                  <c:v>56.48</c:v>
                </c:pt>
                <c:pt idx="1">
                  <c:v>20.5</c:v>
                </c:pt>
                <c:pt idx="2">
                  <c:v>12.53</c:v>
                </c:pt>
              </c:numCache>
            </c:numRef>
          </c:val>
        </c:ser>
        <c:ser>
          <c:idx val="1"/>
          <c:order val="1"/>
          <c:tx>
            <c:strRef>
              <c:f>'Min ve Max Kesme'!$Z$4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Kesme'!$AA$4:$AC$4</c:f>
              <c:numCache>
                <c:formatCode>General</c:formatCode>
                <c:ptCount val="3"/>
                <c:pt idx="0">
                  <c:v>42.05</c:v>
                </c:pt>
                <c:pt idx="1">
                  <c:v>16.11</c:v>
                </c:pt>
                <c:pt idx="2">
                  <c:v>4.41</c:v>
                </c:pt>
              </c:numCache>
            </c:numRef>
          </c:val>
        </c:ser>
        <c:ser>
          <c:idx val="2"/>
          <c:order val="2"/>
          <c:tx>
            <c:strRef>
              <c:f>'Min ve Max Kesme'!$Z$5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Kesme'!$AA$5:$AC$5</c:f>
              <c:numCache>
                <c:formatCode>General</c:formatCode>
                <c:ptCount val="3"/>
                <c:pt idx="0">
                  <c:v>34.39</c:v>
                </c:pt>
                <c:pt idx="1">
                  <c:v>11.85</c:v>
                </c:pt>
                <c:pt idx="2">
                  <c:v>6.86</c:v>
                </c:pt>
              </c:numCache>
            </c:numRef>
          </c:val>
        </c:ser>
        <c:ser>
          <c:idx val="3"/>
          <c:order val="3"/>
          <c:tx>
            <c:strRef>
              <c:f>'Min ve Max Kesme'!$Z$6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Kesme'!$AA$6:$AC$6</c:f>
              <c:numCache>
                <c:formatCode>General</c:formatCode>
                <c:ptCount val="3"/>
                <c:pt idx="0">
                  <c:v>37.59</c:v>
                </c:pt>
                <c:pt idx="1">
                  <c:v>6.75</c:v>
                </c:pt>
              </c:numCache>
            </c:numRef>
          </c:val>
        </c:ser>
        <c:ser>
          <c:idx val="4"/>
          <c:order val="4"/>
          <c:tx>
            <c:strRef>
              <c:f>'Min ve Max Kesme'!$Z$7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Kesme'!$AA$7:$AC$7</c:f>
              <c:numCache>
                <c:formatCode>General</c:formatCode>
                <c:ptCount val="3"/>
                <c:pt idx="0">
                  <c:v>36.77</c:v>
                </c:pt>
                <c:pt idx="1">
                  <c:v>15.65</c:v>
                </c:pt>
                <c:pt idx="2">
                  <c:v>3.1</c:v>
                </c:pt>
              </c:numCache>
            </c:numRef>
          </c:val>
        </c:ser>
        <c:gapWidth val="219"/>
        <c:overlap val="-27"/>
        <c:axId val="10289642"/>
        <c:axId val="57639327"/>
      </c:barChart>
      <c:catAx>
        <c:axId val="102896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7639327"/>
        <c:crosses val="autoZero"/>
        <c:auto val="1"/>
        <c:lblAlgn val="ctr"/>
        <c:lblOffset val="100"/>
        <c:noMultiLvlLbl val="0"/>
      </c:catAx>
      <c:valAx>
        <c:axId val="576393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Maksimum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028964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2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en-US" sz="1200" spc="-1" strike="noStrike">
                <a:solidFill>
                  <a:srgbClr val="000000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Kesme'!$Z$3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Kesme'!$AF$3:$AH$3</c:f>
              <c:numCache>
                <c:formatCode>General</c:formatCode>
                <c:ptCount val="3"/>
                <c:pt idx="0">
                  <c:v>24.18</c:v>
                </c:pt>
                <c:pt idx="1">
                  <c:v>9.5</c:v>
                </c:pt>
                <c:pt idx="2">
                  <c:v>7.81</c:v>
                </c:pt>
              </c:numCache>
            </c:numRef>
          </c:val>
        </c:ser>
        <c:ser>
          <c:idx val="1"/>
          <c:order val="1"/>
          <c:tx>
            <c:strRef>
              <c:f>'Min ve Max Kesme'!$Z$4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Kesme'!$AF$4:$AH$4</c:f>
              <c:numCache>
                <c:formatCode>General</c:formatCode>
                <c:ptCount val="3"/>
                <c:pt idx="0">
                  <c:v>5.89</c:v>
                </c:pt>
                <c:pt idx="1">
                  <c:v>7.07</c:v>
                </c:pt>
                <c:pt idx="2">
                  <c:v>1.81</c:v>
                </c:pt>
              </c:numCache>
            </c:numRef>
          </c:val>
        </c:ser>
        <c:ser>
          <c:idx val="2"/>
          <c:order val="2"/>
          <c:tx>
            <c:strRef>
              <c:f>'Min ve Max Kesme'!$Z$5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Kesme'!$AF$5:$AH$5</c:f>
              <c:numCache>
                <c:formatCode>General</c:formatCode>
                <c:ptCount val="3"/>
                <c:pt idx="0">
                  <c:v>17.09</c:v>
                </c:pt>
                <c:pt idx="1">
                  <c:v>5.54</c:v>
                </c:pt>
                <c:pt idx="2">
                  <c:v>4.05</c:v>
                </c:pt>
              </c:numCache>
            </c:numRef>
          </c:val>
        </c:ser>
        <c:ser>
          <c:idx val="3"/>
          <c:order val="3"/>
          <c:tx>
            <c:strRef>
              <c:f>'Min ve Max Kesme'!$Z$6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Kesme'!$AF$6:$AH$6</c:f>
              <c:numCache>
                <c:formatCode>General</c:formatCode>
                <c:ptCount val="3"/>
                <c:pt idx="0">
                  <c:v>16.58</c:v>
                </c:pt>
                <c:pt idx="1">
                  <c:v>2</c:v>
                </c:pt>
              </c:numCache>
            </c:numRef>
          </c:val>
        </c:ser>
        <c:ser>
          <c:idx val="4"/>
          <c:order val="4"/>
          <c:tx>
            <c:strRef>
              <c:f>'Min ve Max Kesme'!$Z$7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Kesme'!$AF$7:$AH$7</c:f>
              <c:numCache>
                <c:formatCode>General</c:formatCode>
                <c:ptCount val="3"/>
                <c:pt idx="0">
                  <c:v>14.97</c:v>
                </c:pt>
                <c:pt idx="1">
                  <c:v>5.7</c:v>
                </c:pt>
                <c:pt idx="2">
                  <c:v>2.6</c:v>
                </c:pt>
              </c:numCache>
            </c:numRef>
          </c:val>
        </c:ser>
        <c:gapWidth val="219"/>
        <c:overlap val="-27"/>
        <c:axId val="57545566"/>
        <c:axId val="28078326"/>
      </c:barChart>
      <c:catAx>
        <c:axId val="575455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28078326"/>
        <c:crosses val="autoZero"/>
        <c:auto val="1"/>
        <c:lblAlgn val="ctr"/>
        <c:lblOffset val="100"/>
        <c:noMultiLvlLbl val="0"/>
      </c:catAx>
      <c:valAx>
        <c:axId val="280783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Minimum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5754556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2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tr-TR" sz="1200" spc="-1" strike="noStrike">
                <a:solidFill>
                  <a:srgbClr val="000000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Kesme'!$Z$28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Kesme'!$AA$28:$AC$28</c:f>
              <c:numCache>
                <c:formatCode>General</c:formatCode>
                <c:ptCount val="3"/>
                <c:pt idx="0">
                  <c:v>53.75</c:v>
                </c:pt>
                <c:pt idx="1">
                  <c:v>15.24</c:v>
                </c:pt>
                <c:pt idx="2">
                  <c:v>13.19</c:v>
                </c:pt>
              </c:numCache>
            </c:numRef>
          </c:val>
        </c:ser>
        <c:ser>
          <c:idx val="1"/>
          <c:order val="1"/>
          <c:tx>
            <c:strRef>
              <c:f>'Min ve Max Kesme'!$Z$29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Kesme'!$AA$29:$AC$29</c:f>
              <c:numCache>
                <c:formatCode>General</c:formatCode>
                <c:ptCount val="3"/>
                <c:pt idx="0">
                  <c:v>54.23</c:v>
                </c:pt>
                <c:pt idx="1">
                  <c:v>13.18</c:v>
                </c:pt>
                <c:pt idx="2">
                  <c:v>4.33</c:v>
                </c:pt>
              </c:numCache>
            </c:numRef>
          </c:val>
        </c:ser>
        <c:ser>
          <c:idx val="2"/>
          <c:order val="2"/>
          <c:tx>
            <c:strRef>
              <c:f>'Min ve Max Kesme'!$Z$30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Kesme'!$AA$30:$AC$30</c:f>
              <c:numCache>
                <c:formatCode>General</c:formatCode>
                <c:ptCount val="3"/>
                <c:pt idx="0">
                  <c:v>47</c:v>
                </c:pt>
                <c:pt idx="1">
                  <c:v>11.32</c:v>
                </c:pt>
                <c:pt idx="2">
                  <c:v>12.63</c:v>
                </c:pt>
              </c:numCache>
            </c:numRef>
          </c:val>
        </c:ser>
        <c:ser>
          <c:idx val="3"/>
          <c:order val="3"/>
          <c:tx>
            <c:strRef>
              <c:f>'Min ve Max Kesme'!$Z$31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Kesme'!$AA$31:$AC$31</c:f>
              <c:numCache>
                <c:formatCode>General</c:formatCode>
                <c:ptCount val="3"/>
                <c:pt idx="0">
                  <c:v>28.91</c:v>
                </c:pt>
                <c:pt idx="1">
                  <c:v>8.55</c:v>
                </c:pt>
                <c:pt idx="2">
                  <c:v>2.75</c:v>
                </c:pt>
              </c:numCache>
            </c:numRef>
          </c:val>
        </c:ser>
        <c:ser>
          <c:idx val="4"/>
          <c:order val="4"/>
          <c:tx>
            <c:strRef>
              <c:f>'Min ve Max Kesme'!$Z$32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Kesme'!$AA$32:$AC$32</c:f>
              <c:numCache>
                <c:formatCode>General</c:formatCode>
                <c:ptCount val="3"/>
                <c:pt idx="0">
                  <c:v>50.29</c:v>
                </c:pt>
                <c:pt idx="1">
                  <c:v>15.63</c:v>
                </c:pt>
                <c:pt idx="2">
                  <c:v>3.8</c:v>
                </c:pt>
              </c:numCache>
            </c:numRef>
          </c:val>
        </c:ser>
        <c:gapWidth val="219"/>
        <c:overlap val="-27"/>
        <c:axId val="36301895"/>
        <c:axId val="79315767"/>
      </c:barChart>
      <c:catAx>
        <c:axId val="363018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79315767"/>
        <c:crosses val="autoZero"/>
        <c:auto val="1"/>
        <c:lblAlgn val="ctr"/>
        <c:lblOffset val="100"/>
        <c:noMultiLvlLbl val="0"/>
      </c:catAx>
      <c:valAx>
        <c:axId val="793157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Maksimum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36301895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2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en-US" sz="1200" spc="-1" strike="noStrike">
                <a:solidFill>
                  <a:srgbClr val="000000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Kesme'!$Z$28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Kesme'!$AF$28:$AH$28</c:f>
              <c:numCache>
                <c:formatCode>General</c:formatCode>
                <c:ptCount val="3"/>
                <c:pt idx="0">
                  <c:v>22.47</c:v>
                </c:pt>
                <c:pt idx="1">
                  <c:v>6.11</c:v>
                </c:pt>
                <c:pt idx="2">
                  <c:v>4.19</c:v>
                </c:pt>
              </c:numCache>
            </c:numRef>
          </c:val>
        </c:ser>
        <c:ser>
          <c:idx val="1"/>
          <c:order val="1"/>
          <c:tx>
            <c:strRef>
              <c:f>'Min ve Max Kesme'!$Z$29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Kesme'!$AF$29:$AH$29</c:f>
              <c:numCache>
                <c:formatCode>General</c:formatCode>
                <c:ptCount val="3"/>
                <c:pt idx="0">
                  <c:v>21.86</c:v>
                </c:pt>
                <c:pt idx="1">
                  <c:v>4.88</c:v>
                </c:pt>
                <c:pt idx="2">
                  <c:v>1.01</c:v>
                </c:pt>
              </c:numCache>
            </c:numRef>
          </c:val>
        </c:ser>
        <c:ser>
          <c:idx val="2"/>
          <c:order val="2"/>
          <c:tx>
            <c:strRef>
              <c:f>'Min ve Max Kesme'!$Z$30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Kesme'!$AF$30:$AH$30</c:f>
              <c:numCache>
                <c:formatCode>General</c:formatCode>
                <c:ptCount val="3"/>
                <c:pt idx="0">
                  <c:v>34.31</c:v>
                </c:pt>
                <c:pt idx="1">
                  <c:v>5.62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strRef>
              <c:f>'Min ve Max Kesme'!$Z$31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Kesme'!$AF$31:$AH$31</c:f>
              <c:numCache>
                <c:formatCode>General</c:formatCode>
                <c:ptCount val="3"/>
                <c:pt idx="0">
                  <c:v>21.01</c:v>
                </c:pt>
                <c:pt idx="1">
                  <c:v>4.43</c:v>
                </c:pt>
                <c:pt idx="2">
                  <c:v>1.05</c:v>
                </c:pt>
              </c:numCache>
            </c:numRef>
          </c:val>
        </c:ser>
        <c:ser>
          <c:idx val="4"/>
          <c:order val="4"/>
          <c:tx>
            <c:strRef>
              <c:f>'Min ve Max Kesme'!$Z$32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Kesme'!$AF$32:$AH$32</c:f>
              <c:numCache>
                <c:formatCode>General</c:formatCode>
                <c:ptCount val="3"/>
                <c:pt idx="0">
                  <c:v>24.62</c:v>
                </c:pt>
                <c:pt idx="1">
                  <c:v>2.57</c:v>
                </c:pt>
                <c:pt idx="2">
                  <c:v>2.2</c:v>
                </c:pt>
              </c:numCache>
            </c:numRef>
          </c:val>
        </c:ser>
        <c:gapWidth val="219"/>
        <c:overlap val="-27"/>
        <c:axId val="22719825"/>
        <c:axId val="95902413"/>
      </c:barChart>
      <c:catAx>
        <c:axId val="227198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95902413"/>
        <c:crosses val="autoZero"/>
        <c:auto val="1"/>
        <c:lblAlgn val="ctr"/>
        <c:lblOffset val="100"/>
        <c:noMultiLvlLbl val="0"/>
      </c:catAx>
      <c:valAx>
        <c:axId val="959024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Minimum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22719825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2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tr-TR" sz="1200" spc="-1" strike="noStrike">
                <a:solidFill>
                  <a:srgbClr val="000000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Kesme'!$Z$52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Kesme'!$AA$52:$AC$52</c:f>
              <c:numCache>
                <c:formatCode>General</c:formatCode>
                <c:ptCount val="3"/>
                <c:pt idx="0">
                  <c:v>40.62</c:v>
                </c:pt>
                <c:pt idx="1">
                  <c:v>17.84</c:v>
                </c:pt>
                <c:pt idx="2">
                  <c:v>17.22</c:v>
                </c:pt>
              </c:numCache>
            </c:numRef>
          </c:val>
        </c:ser>
        <c:ser>
          <c:idx val="1"/>
          <c:order val="1"/>
          <c:tx>
            <c:strRef>
              <c:f>'Min ve Max Kesme'!$Z$53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Kesme'!$AA$53:$AC$53</c:f>
              <c:numCache>
                <c:formatCode>General</c:formatCode>
                <c:ptCount val="3"/>
                <c:pt idx="0">
                  <c:v>39.69</c:v>
                </c:pt>
                <c:pt idx="1">
                  <c:v>12.15</c:v>
                </c:pt>
                <c:pt idx="2">
                  <c:v>5.4</c:v>
                </c:pt>
              </c:numCache>
            </c:numRef>
          </c:val>
        </c:ser>
        <c:ser>
          <c:idx val="2"/>
          <c:order val="2"/>
          <c:tx>
            <c:strRef>
              <c:f>'Min ve Max Kesme'!$Z$54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Kesme'!$AA$54:$AC$54</c:f>
              <c:numCache>
                <c:formatCode>General</c:formatCode>
                <c:ptCount val="3"/>
                <c:pt idx="0">
                  <c:v>51</c:v>
                </c:pt>
                <c:pt idx="1">
                  <c:v>11.3</c:v>
                </c:pt>
                <c:pt idx="2">
                  <c:v>5.01</c:v>
                </c:pt>
              </c:numCache>
            </c:numRef>
          </c:val>
        </c:ser>
        <c:ser>
          <c:idx val="3"/>
          <c:order val="3"/>
          <c:tx>
            <c:strRef>
              <c:f>'Min ve Max Kesme'!$Z$55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Kesme'!$AA$55:$AC$55</c:f>
              <c:numCache>
                <c:formatCode>General</c:formatCode>
                <c:ptCount val="3"/>
                <c:pt idx="0">
                  <c:v>29.42</c:v>
                </c:pt>
                <c:pt idx="1">
                  <c:v>10.45</c:v>
                </c:pt>
                <c:pt idx="2">
                  <c:v>3.6</c:v>
                </c:pt>
              </c:numCache>
            </c:numRef>
          </c:val>
        </c:ser>
        <c:ser>
          <c:idx val="4"/>
          <c:order val="4"/>
          <c:tx>
            <c:strRef>
              <c:f>'Min ve Max Kesme'!$Z$56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Kesme'!$AA$56:$AC$56</c:f>
              <c:numCache>
                <c:formatCode>General</c:formatCode>
                <c:ptCount val="3"/>
                <c:pt idx="0">
                  <c:v>45.25</c:v>
                </c:pt>
                <c:pt idx="1">
                  <c:v>12.41</c:v>
                </c:pt>
                <c:pt idx="2">
                  <c:v>7.8</c:v>
                </c:pt>
              </c:numCache>
            </c:numRef>
          </c:val>
        </c:ser>
        <c:gapWidth val="219"/>
        <c:overlap val="-27"/>
        <c:axId val="15437557"/>
        <c:axId val="69883236"/>
      </c:barChart>
      <c:catAx>
        <c:axId val="154375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69883236"/>
        <c:crosses val="autoZero"/>
        <c:auto val="1"/>
        <c:lblAlgn val="ctr"/>
        <c:lblOffset val="100"/>
        <c:noMultiLvlLbl val="0"/>
      </c:catAx>
      <c:valAx>
        <c:axId val="698832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Maksimum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1543755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2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en-US" sz="1200" spc="-1" strike="noStrike">
                <a:solidFill>
                  <a:srgbClr val="000000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Kesme'!$Z$52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Kesme'!$AF$52:$AH$52</c:f>
              <c:numCache>
                <c:formatCode>General</c:formatCode>
                <c:ptCount val="3"/>
                <c:pt idx="0">
                  <c:v>26</c:v>
                </c:pt>
                <c:pt idx="1">
                  <c:v>9.48</c:v>
                </c:pt>
                <c:pt idx="2">
                  <c:v>8.68</c:v>
                </c:pt>
              </c:numCache>
            </c:numRef>
          </c:val>
        </c:ser>
        <c:ser>
          <c:idx val="1"/>
          <c:order val="1"/>
          <c:tx>
            <c:strRef>
              <c:f>'Min ve Max Kesme'!$Z$53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Kesme'!$AF$53:$AH$53</c:f>
              <c:numCache>
                <c:formatCode>General</c:formatCode>
                <c:ptCount val="3"/>
                <c:pt idx="0">
                  <c:v>19.73</c:v>
                </c:pt>
                <c:pt idx="1">
                  <c:v>6.84</c:v>
                </c:pt>
                <c:pt idx="2">
                  <c:v>2.68</c:v>
                </c:pt>
              </c:numCache>
            </c:numRef>
          </c:val>
        </c:ser>
        <c:ser>
          <c:idx val="2"/>
          <c:order val="2"/>
          <c:tx>
            <c:strRef>
              <c:f>'Min ve Max Kesme'!$Z$54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Kesme'!$AF$54:$AH$54</c:f>
              <c:numCache>
                <c:formatCode>General</c:formatCode>
                <c:ptCount val="3"/>
                <c:pt idx="0">
                  <c:v>24.31</c:v>
                </c:pt>
                <c:pt idx="1">
                  <c:v>5.85</c:v>
                </c:pt>
                <c:pt idx="2">
                  <c:v>3.05</c:v>
                </c:pt>
              </c:numCache>
            </c:numRef>
          </c:val>
        </c:ser>
        <c:ser>
          <c:idx val="3"/>
          <c:order val="3"/>
          <c:tx>
            <c:strRef>
              <c:f>'Min ve Max Kesme'!$Z$55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Kesme'!$AF$55:$AH$55</c:f>
              <c:numCache>
                <c:formatCode>General</c:formatCode>
                <c:ptCount val="3"/>
                <c:pt idx="0">
                  <c:v>5.56</c:v>
                </c:pt>
                <c:pt idx="1">
                  <c:v>5.22</c:v>
                </c:pt>
                <c:pt idx="2">
                  <c:v>1.29</c:v>
                </c:pt>
              </c:numCache>
            </c:numRef>
          </c:val>
        </c:ser>
        <c:ser>
          <c:idx val="4"/>
          <c:order val="4"/>
          <c:tx>
            <c:strRef>
              <c:f>'Min ve Max Kesme'!$Z$56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Kesme'!$AF$56:$AH$56</c:f>
              <c:numCache>
                <c:formatCode>General</c:formatCode>
                <c:ptCount val="3"/>
                <c:pt idx="0">
                  <c:v>25.09</c:v>
                </c:pt>
                <c:pt idx="1">
                  <c:v>6.73</c:v>
                </c:pt>
                <c:pt idx="2">
                  <c:v>3.68</c:v>
                </c:pt>
              </c:numCache>
            </c:numRef>
          </c:val>
        </c:ser>
        <c:gapWidth val="219"/>
        <c:overlap val="-27"/>
        <c:axId val="96370795"/>
        <c:axId val="94587397"/>
      </c:barChart>
      <c:catAx>
        <c:axId val="963707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94587397"/>
        <c:crosses val="autoZero"/>
        <c:auto val="1"/>
        <c:lblAlgn val="ctr"/>
        <c:lblOffset val="100"/>
        <c:noMultiLvlLbl val="0"/>
      </c:catAx>
      <c:valAx>
        <c:axId val="945873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Minimum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96370795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Kesme'!$K$5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Kesme'!$J$6:$J$10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Kesme'!$K$6:$K$10</c:f>
              <c:numCache>
                <c:formatCode>General</c:formatCode>
                <c:ptCount val="5"/>
                <c:pt idx="0">
                  <c:v>110.17</c:v>
                </c:pt>
                <c:pt idx="1">
                  <c:v>75.41</c:v>
                </c:pt>
                <c:pt idx="2">
                  <c:v>84.5</c:v>
                </c:pt>
                <c:pt idx="3">
                  <c:v>69.31</c:v>
                </c:pt>
                <c:pt idx="4">
                  <c:v>84.33</c:v>
                </c:pt>
              </c:numCache>
            </c:numRef>
          </c:val>
        </c:ser>
        <c:ser>
          <c:idx val="1"/>
          <c:order val="1"/>
          <c:tx>
            <c:strRef>
              <c:f>'Min ve Max Kesme'!$L$5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Kesme'!$J$6:$J$10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Kesme'!$L$6:$L$10</c:f>
              <c:numCache>
                <c:formatCode>General</c:formatCode>
                <c:ptCount val="5"/>
                <c:pt idx="0">
                  <c:v>54.31</c:v>
                </c:pt>
                <c:pt idx="1">
                  <c:v>42.11</c:v>
                </c:pt>
                <c:pt idx="2">
                  <c:v>42.38</c:v>
                </c:pt>
                <c:pt idx="3">
                  <c:v>15.6</c:v>
                </c:pt>
                <c:pt idx="4">
                  <c:v>45.86</c:v>
                </c:pt>
              </c:numCache>
            </c:numRef>
          </c:val>
        </c:ser>
        <c:ser>
          <c:idx val="2"/>
          <c:order val="2"/>
          <c:tx>
            <c:strRef>
              <c:f>'Min ve Max Kesme'!$M$5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Kesme'!$J$6:$J$10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Kesme'!$M$6:$M$10</c:f>
              <c:numCache>
                <c:formatCode>General</c:formatCode>
                <c:ptCount val="5"/>
                <c:pt idx="0">
                  <c:v>42.04</c:v>
                </c:pt>
                <c:pt idx="1">
                  <c:v>13.68</c:v>
                </c:pt>
                <c:pt idx="2">
                  <c:v>15.78</c:v>
                </c:pt>
                <c:pt idx="4">
                  <c:v>16.6</c:v>
                </c:pt>
              </c:numCache>
            </c:numRef>
          </c:val>
        </c:ser>
        <c:gapWidth val="219"/>
        <c:overlap val="-27"/>
        <c:axId val="54285798"/>
        <c:axId val="38669301"/>
      </c:barChart>
      <c:catAx>
        <c:axId val="542857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8669301"/>
        <c:crosses val="autoZero"/>
        <c:auto val="1"/>
        <c:lblAlgn val="ctr"/>
        <c:lblOffset val="100"/>
        <c:noMultiLvlLbl val="0"/>
      </c:catAx>
      <c:valAx>
        <c:axId val="386693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Maksimum 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428579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Kesme'!$P$5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Kesme'!$J$6:$J$10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Kesme'!$P$6:$P$10</c:f>
              <c:numCache>
                <c:formatCode>General</c:formatCode>
                <c:ptCount val="5"/>
                <c:pt idx="0">
                  <c:v>63.2</c:v>
                </c:pt>
                <c:pt idx="1">
                  <c:v>13.59</c:v>
                </c:pt>
                <c:pt idx="2">
                  <c:v>29.45</c:v>
                </c:pt>
                <c:pt idx="3">
                  <c:v>32.7</c:v>
                </c:pt>
                <c:pt idx="4">
                  <c:v>37.95</c:v>
                </c:pt>
              </c:numCache>
            </c:numRef>
          </c:val>
        </c:ser>
        <c:ser>
          <c:idx val="1"/>
          <c:order val="1"/>
          <c:tx>
            <c:strRef>
              <c:f>'Min ve Max Kesme'!$Q$5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Kesme'!$J$6:$J$10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Kesme'!$Q$6:$Q$10</c:f>
              <c:numCache>
                <c:formatCode>General</c:formatCode>
                <c:ptCount val="5"/>
                <c:pt idx="0">
                  <c:v>36.33</c:v>
                </c:pt>
                <c:pt idx="1">
                  <c:v>28.29</c:v>
                </c:pt>
                <c:pt idx="2">
                  <c:v>18.25</c:v>
                </c:pt>
                <c:pt idx="3">
                  <c:v>5.17</c:v>
                </c:pt>
                <c:pt idx="4">
                  <c:v>18.39</c:v>
                </c:pt>
              </c:numCache>
            </c:numRef>
          </c:val>
        </c:ser>
        <c:ser>
          <c:idx val="2"/>
          <c:order val="2"/>
          <c:tx>
            <c:strRef>
              <c:f>'Min ve Max Kesme'!$R$5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Kesme'!$J$6:$J$10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Kesme'!$R$6:$R$10</c:f>
              <c:numCache>
                <c:formatCode>General</c:formatCode>
                <c:ptCount val="5"/>
                <c:pt idx="0">
                  <c:v>18.68</c:v>
                </c:pt>
                <c:pt idx="1">
                  <c:v>2.27</c:v>
                </c:pt>
                <c:pt idx="2">
                  <c:v>6.46</c:v>
                </c:pt>
                <c:pt idx="4">
                  <c:v>4.26</c:v>
                </c:pt>
              </c:numCache>
            </c:numRef>
          </c:val>
        </c:ser>
        <c:gapWidth val="219"/>
        <c:overlap val="-27"/>
        <c:axId val="59691520"/>
        <c:axId val="18171783"/>
      </c:barChart>
      <c:catAx>
        <c:axId val="596915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8171783"/>
        <c:crosses val="autoZero"/>
        <c:auto val="1"/>
        <c:lblAlgn val="ctr"/>
        <c:lblOffset val="100"/>
        <c:noMultiLvlLbl val="0"/>
      </c:catAx>
      <c:valAx>
        <c:axId val="181717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Minimum 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96915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Kesme'!$K$5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Kesme'!$J$28:$J$32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Kesme'!$K$28:$K$32</c:f>
              <c:numCache>
                <c:formatCode>General</c:formatCode>
                <c:ptCount val="5"/>
                <c:pt idx="0">
                  <c:v>119.65</c:v>
                </c:pt>
                <c:pt idx="1">
                  <c:v>87.77</c:v>
                </c:pt>
                <c:pt idx="2">
                  <c:v>77.77</c:v>
                </c:pt>
                <c:pt idx="3">
                  <c:v>95.57</c:v>
                </c:pt>
                <c:pt idx="4">
                  <c:v>90.11</c:v>
                </c:pt>
              </c:numCache>
            </c:numRef>
          </c:val>
        </c:ser>
        <c:ser>
          <c:idx val="1"/>
          <c:order val="1"/>
          <c:tx>
            <c:strRef>
              <c:f>'Min ve Max Kesme'!$L$5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Kesme'!$J$28:$J$32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Kesme'!$L$28:$L$32</c:f>
              <c:numCache>
                <c:formatCode>General</c:formatCode>
                <c:ptCount val="5"/>
                <c:pt idx="0">
                  <c:v>55.65</c:v>
                </c:pt>
                <c:pt idx="1">
                  <c:v>36.65</c:v>
                </c:pt>
                <c:pt idx="2">
                  <c:v>37.15</c:v>
                </c:pt>
                <c:pt idx="3">
                  <c:v>26.83</c:v>
                </c:pt>
                <c:pt idx="4">
                  <c:v>45.97</c:v>
                </c:pt>
              </c:numCache>
            </c:numRef>
          </c:val>
        </c:ser>
        <c:ser>
          <c:idx val="2"/>
          <c:order val="2"/>
          <c:tx>
            <c:strRef>
              <c:f>'Min ve Max Kesme'!$M$5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Kesme'!$J$28:$J$32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Kesme'!$M$28:$M$32</c:f>
              <c:numCache>
                <c:formatCode>General</c:formatCode>
                <c:ptCount val="5"/>
                <c:pt idx="0">
                  <c:v>37.52</c:v>
                </c:pt>
                <c:pt idx="1">
                  <c:v>13.08</c:v>
                </c:pt>
                <c:pt idx="2">
                  <c:v>15.26</c:v>
                </c:pt>
                <c:pt idx="3">
                  <c:v>13.59</c:v>
                </c:pt>
                <c:pt idx="4">
                  <c:v>19.91</c:v>
                </c:pt>
              </c:numCache>
            </c:numRef>
          </c:val>
        </c:ser>
        <c:gapWidth val="219"/>
        <c:overlap val="-27"/>
        <c:axId val="16023523"/>
        <c:axId val="98163175"/>
      </c:barChart>
      <c:catAx>
        <c:axId val="160235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8163175"/>
        <c:crosses val="autoZero"/>
        <c:auto val="1"/>
        <c:lblAlgn val="ctr"/>
        <c:lblOffset val="100"/>
        <c:noMultiLvlLbl val="0"/>
      </c:catAx>
      <c:valAx>
        <c:axId val="981631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Maksimum 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6023523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Kesme'!$P$5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Kesme'!$J$28:$J$32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Kesme'!$P$28:$P$32</c:f>
              <c:numCache>
                <c:formatCode>General</c:formatCode>
                <c:ptCount val="5"/>
                <c:pt idx="0">
                  <c:v>73.57</c:v>
                </c:pt>
                <c:pt idx="1">
                  <c:v>49.68</c:v>
                </c:pt>
                <c:pt idx="2">
                  <c:v>47.77</c:v>
                </c:pt>
                <c:pt idx="3">
                  <c:v>37.36</c:v>
                </c:pt>
                <c:pt idx="4">
                  <c:v>45.14</c:v>
                </c:pt>
              </c:numCache>
            </c:numRef>
          </c:val>
        </c:ser>
        <c:ser>
          <c:idx val="1"/>
          <c:order val="1"/>
          <c:tx>
            <c:strRef>
              <c:f>'Min ve Max Kesme'!$Q$5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Kesme'!$J$28:$J$32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Kesme'!$Q$28:$Q$32</c:f>
              <c:numCache>
                <c:formatCode>General</c:formatCode>
                <c:ptCount val="5"/>
                <c:pt idx="0">
                  <c:v>30.86</c:v>
                </c:pt>
                <c:pt idx="1">
                  <c:v>20.26</c:v>
                </c:pt>
                <c:pt idx="2">
                  <c:v>20.4</c:v>
                </c:pt>
                <c:pt idx="3">
                  <c:v>13.42</c:v>
                </c:pt>
                <c:pt idx="4">
                  <c:v>4.74</c:v>
                </c:pt>
              </c:numCache>
            </c:numRef>
          </c:val>
        </c:ser>
        <c:ser>
          <c:idx val="2"/>
          <c:order val="2"/>
          <c:tx>
            <c:strRef>
              <c:f>'Min ve Max Kesme'!$R$5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Kesme'!$J$28:$J$32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Kesme'!$R$28:$R$32</c:f>
              <c:numCache>
                <c:formatCode>General</c:formatCode>
                <c:ptCount val="5"/>
                <c:pt idx="0">
                  <c:v>21.78</c:v>
                </c:pt>
                <c:pt idx="1">
                  <c:v>5.58</c:v>
                </c:pt>
                <c:pt idx="2">
                  <c:v>4.58</c:v>
                </c:pt>
                <c:pt idx="3">
                  <c:v>3.92</c:v>
                </c:pt>
                <c:pt idx="4">
                  <c:v>5.52</c:v>
                </c:pt>
              </c:numCache>
            </c:numRef>
          </c:val>
        </c:ser>
        <c:gapWidth val="219"/>
        <c:overlap val="-27"/>
        <c:axId val="96104836"/>
        <c:axId val="4448052"/>
      </c:barChart>
      <c:catAx>
        <c:axId val="961048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448052"/>
        <c:crosses val="autoZero"/>
        <c:auto val="1"/>
        <c:lblAlgn val="ctr"/>
        <c:lblOffset val="100"/>
        <c:noMultiLvlLbl val="0"/>
      </c:catAx>
      <c:valAx>
        <c:axId val="44480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Minimum 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61048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Kesme'!$K$5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Kesme'!$J$52:$J$56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Kesme'!$K$52:$K$56</c:f>
              <c:numCache>
                <c:formatCode>General</c:formatCode>
                <c:ptCount val="5"/>
                <c:pt idx="0">
                  <c:v>91.13</c:v>
                </c:pt>
                <c:pt idx="1">
                  <c:v>82.27</c:v>
                </c:pt>
                <c:pt idx="2">
                  <c:v>88.43</c:v>
                </c:pt>
                <c:pt idx="3">
                  <c:v>73.35</c:v>
                </c:pt>
                <c:pt idx="4">
                  <c:v>97</c:v>
                </c:pt>
              </c:numCache>
            </c:numRef>
          </c:val>
        </c:ser>
        <c:ser>
          <c:idx val="1"/>
          <c:order val="1"/>
          <c:tx>
            <c:strRef>
              <c:f>'Min ve Max Kesme'!$L$5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Kesme'!$J$52:$J$56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Kesme'!$L$52:$L$56</c:f>
              <c:numCache>
                <c:formatCode>General</c:formatCode>
                <c:ptCount val="5"/>
                <c:pt idx="0">
                  <c:v>51.64</c:v>
                </c:pt>
                <c:pt idx="1">
                  <c:v>36.97</c:v>
                </c:pt>
                <c:pt idx="2">
                  <c:v>35.39</c:v>
                </c:pt>
                <c:pt idx="3">
                  <c:v>28.01</c:v>
                </c:pt>
                <c:pt idx="4">
                  <c:v>38.21</c:v>
                </c:pt>
              </c:numCache>
            </c:numRef>
          </c:val>
        </c:ser>
        <c:ser>
          <c:idx val="2"/>
          <c:order val="2"/>
          <c:tx>
            <c:strRef>
              <c:f>'Min ve Max Kesme'!$M$5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Kesme'!$J$52:$J$56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Kesme'!$M$52:$M$56</c:f>
              <c:numCache>
                <c:formatCode>General</c:formatCode>
                <c:ptCount val="5"/>
                <c:pt idx="0">
                  <c:v>38.27</c:v>
                </c:pt>
                <c:pt idx="1">
                  <c:v>13.53</c:v>
                </c:pt>
                <c:pt idx="2">
                  <c:v>18.77</c:v>
                </c:pt>
                <c:pt idx="3">
                  <c:v>12.83</c:v>
                </c:pt>
                <c:pt idx="4">
                  <c:v>17.37</c:v>
                </c:pt>
              </c:numCache>
            </c:numRef>
          </c:val>
        </c:ser>
        <c:gapWidth val="219"/>
        <c:overlap val="-27"/>
        <c:axId val="12585274"/>
        <c:axId val="49205933"/>
      </c:barChart>
      <c:catAx>
        <c:axId val="125852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9205933"/>
        <c:crosses val="autoZero"/>
        <c:auto val="1"/>
        <c:lblAlgn val="ctr"/>
        <c:lblOffset val="100"/>
        <c:noMultiLvlLbl val="0"/>
      </c:catAx>
      <c:valAx>
        <c:axId val="492059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Maksimum 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258527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Kesme'!$P$5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Kesme'!$J$52:$J$56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Kesme'!$P$52:$P$56</c:f>
              <c:numCache>
                <c:formatCode>General</c:formatCode>
                <c:ptCount val="5"/>
                <c:pt idx="0">
                  <c:v>59.88</c:v>
                </c:pt>
                <c:pt idx="1">
                  <c:v>49.75</c:v>
                </c:pt>
                <c:pt idx="2">
                  <c:v>27.5</c:v>
                </c:pt>
                <c:pt idx="3">
                  <c:v>14.81</c:v>
                </c:pt>
                <c:pt idx="4">
                  <c:v>44.29</c:v>
                </c:pt>
              </c:numCache>
            </c:numRef>
          </c:val>
        </c:ser>
        <c:ser>
          <c:idx val="1"/>
          <c:order val="1"/>
          <c:tx>
            <c:strRef>
              <c:f>'Min ve Max Kesme'!$Q$5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Kesme'!$J$52:$J$56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Kesme'!$Q$52:$Q$56</c:f>
              <c:numCache>
                <c:formatCode>General</c:formatCode>
                <c:ptCount val="5"/>
                <c:pt idx="0">
                  <c:v>29.68</c:v>
                </c:pt>
                <c:pt idx="1">
                  <c:v>20.59</c:v>
                </c:pt>
                <c:pt idx="2">
                  <c:v>17.23</c:v>
                </c:pt>
                <c:pt idx="3">
                  <c:v>18.45</c:v>
                </c:pt>
                <c:pt idx="4">
                  <c:v>21.59</c:v>
                </c:pt>
              </c:numCache>
            </c:numRef>
          </c:val>
        </c:ser>
        <c:ser>
          <c:idx val="2"/>
          <c:order val="2"/>
          <c:tx>
            <c:strRef>
              <c:f>'Min ve Max Kesme'!$R$5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Kesme'!$J$52:$J$56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Kesme'!$R$52:$R$56</c:f>
              <c:numCache>
                <c:formatCode>General</c:formatCode>
                <c:ptCount val="5"/>
                <c:pt idx="0">
                  <c:v>18.13</c:v>
                </c:pt>
                <c:pt idx="1">
                  <c:v>1.42</c:v>
                </c:pt>
                <c:pt idx="2">
                  <c:v>4.83</c:v>
                </c:pt>
                <c:pt idx="3">
                  <c:v>3.59</c:v>
                </c:pt>
                <c:pt idx="4">
                  <c:v>4.1</c:v>
                </c:pt>
              </c:numCache>
            </c:numRef>
          </c:val>
        </c:ser>
        <c:gapWidth val="219"/>
        <c:overlap val="-27"/>
        <c:axId val="89145196"/>
        <c:axId val="18148997"/>
      </c:barChart>
      <c:catAx>
        <c:axId val="891451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8148997"/>
        <c:crosses val="autoZero"/>
        <c:auto val="1"/>
        <c:lblAlgn val="ctr"/>
        <c:lblOffset val="100"/>
        <c:noMultiLvlLbl val="0"/>
      </c:catAx>
      <c:valAx>
        <c:axId val="181489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Minimum 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91451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2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2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Kesme'!$AA$2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Kesme'!$Z$3:$Z$7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Kesme'!$AA$3:$AA$7</c:f>
              <c:numCache>
                <c:formatCode>General</c:formatCode>
                <c:ptCount val="5"/>
                <c:pt idx="0">
                  <c:v>56.48</c:v>
                </c:pt>
                <c:pt idx="1">
                  <c:v>42.05</c:v>
                </c:pt>
                <c:pt idx="2">
                  <c:v>34.39</c:v>
                </c:pt>
                <c:pt idx="3">
                  <c:v>37.59</c:v>
                </c:pt>
                <c:pt idx="4">
                  <c:v>36.77</c:v>
                </c:pt>
              </c:numCache>
            </c:numRef>
          </c:val>
        </c:ser>
        <c:ser>
          <c:idx val="1"/>
          <c:order val="1"/>
          <c:tx>
            <c:strRef>
              <c:f>'Min ve Max Kesme'!$AB$2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Kesme'!$Z$3:$Z$7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Kesme'!$AB$3:$AB$7</c:f>
              <c:numCache>
                <c:formatCode>General</c:formatCode>
                <c:ptCount val="5"/>
                <c:pt idx="0">
                  <c:v>20.5</c:v>
                </c:pt>
                <c:pt idx="1">
                  <c:v>16.11</c:v>
                </c:pt>
                <c:pt idx="2">
                  <c:v>11.85</c:v>
                </c:pt>
                <c:pt idx="3">
                  <c:v>6.75</c:v>
                </c:pt>
                <c:pt idx="4">
                  <c:v>15.65</c:v>
                </c:pt>
              </c:numCache>
            </c:numRef>
          </c:val>
        </c:ser>
        <c:ser>
          <c:idx val="2"/>
          <c:order val="2"/>
          <c:tx>
            <c:strRef>
              <c:f>'Min ve Max Kesme'!$AC$2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Kesme'!$Z$3:$Z$7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Kesme'!$AC$3:$AC$7</c:f>
              <c:numCache>
                <c:formatCode>General</c:formatCode>
                <c:ptCount val="5"/>
                <c:pt idx="0">
                  <c:v>12.53</c:v>
                </c:pt>
                <c:pt idx="1">
                  <c:v>4.41</c:v>
                </c:pt>
                <c:pt idx="2">
                  <c:v>6.86</c:v>
                </c:pt>
                <c:pt idx="4">
                  <c:v>3.1</c:v>
                </c:pt>
              </c:numCache>
            </c:numRef>
          </c:val>
        </c:ser>
        <c:gapWidth val="219"/>
        <c:overlap val="-27"/>
        <c:axId val="3457604"/>
        <c:axId val="96935270"/>
      </c:barChart>
      <c:catAx>
        <c:axId val="34576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6935270"/>
        <c:crosses val="autoZero"/>
        <c:auto val="1"/>
        <c:lblAlgn val="ctr"/>
        <c:lblOffset val="100"/>
        <c:noMultiLvlLbl val="0"/>
      </c:catAx>
      <c:valAx>
        <c:axId val="969352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Maksimum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45760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2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en-US" sz="1200" spc="-1" strike="noStrike">
                <a:solidFill>
                  <a:srgbClr val="000000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Kesme'!$AF$2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Kesme'!$Z$3:$Z$7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Kesme'!$AF$3:$AF$7</c:f>
              <c:numCache>
                <c:formatCode>General</c:formatCode>
                <c:ptCount val="5"/>
                <c:pt idx="0">
                  <c:v>24.18</c:v>
                </c:pt>
                <c:pt idx="1">
                  <c:v>5.89</c:v>
                </c:pt>
                <c:pt idx="2">
                  <c:v>17.09</c:v>
                </c:pt>
                <c:pt idx="3">
                  <c:v>16.58</c:v>
                </c:pt>
                <c:pt idx="4">
                  <c:v>14.97</c:v>
                </c:pt>
              </c:numCache>
            </c:numRef>
          </c:val>
        </c:ser>
        <c:ser>
          <c:idx val="1"/>
          <c:order val="1"/>
          <c:tx>
            <c:strRef>
              <c:f>'Min ve Max Kesme'!$AG$2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Kesme'!$Z$3:$Z$7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Kesme'!$AG$3:$AG$7</c:f>
              <c:numCache>
                <c:formatCode>General</c:formatCode>
                <c:ptCount val="5"/>
                <c:pt idx="0">
                  <c:v>9.5</c:v>
                </c:pt>
                <c:pt idx="1">
                  <c:v>7.07</c:v>
                </c:pt>
                <c:pt idx="2">
                  <c:v>5.54</c:v>
                </c:pt>
                <c:pt idx="3">
                  <c:v>2</c:v>
                </c:pt>
                <c:pt idx="4">
                  <c:v>5.7</c:v>
                </c:pt>
              </c:numCache>
            </c:numRef>
          </c:val>
        </c:ser>
        <c:ser>
          <c:idx val="2"/>
          <c:order val="2"/>
          <c:tx>
            <c:strRef>
              <c:f>'Min ve Max Kesme'!$AH$2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Kesme'!$Z$3:$Z$7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Kesme'!$AH$3:$AH$7</c:f>
              <c:numCache>
                <c:formatCode>General</c:formatCode>
                <c:ptCount val="5"/>
                <c:pt idx="0">
                  <c:v>7.81</c:v>
                </c:pt>
                <c:pt idx="1">
                  <c:v>1.81</c:v>
                </c:pt>
                <c:pt idx="2">
                  <c:v>4.05</c:v>
                </c:pt>
                <c:pt idx="4">
                  <c:v>2.6</c:v>
                </c:pt>
              </c:numCache>
            </c:numRef>
          </c:val>
        </c:ser>
        <c:gapWidth val="219"/>
        <c:overlap val="-27"/>
        <c:axId val="64007303"/>
        <c:axId val="55586397"/>
      </c:barChart>
      <c:catAx>
        <c:axId val="640073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55586397"/>
        <c:crosses val="autoZero"/>
        <c:auto val="1"/>
        <c:lblAlgn val="ctr"/>
        <c:lblOffset val="100"/>
        <c:noMultiLvlLbl val="0"/>
      </c:catAx>
      <c:valAx>
        <c:axId val="555863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Minimum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64007303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2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tr-TR" sz="1200" spc="-1" strike="noStrike">
                <a:solidFill>
                  <a:srgbClr val="000000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Kesme'!$AA$2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Kesme'!$Z$28:$Z$32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Kesme'!$AA$28:$AA$32</c:f>
              <c:numCache>
                <c:formatCode>General</c:formatCode>
                <c:ptCount val="5"/>
                <c:pt idx="0">
                  <c:v>53.75</c:v>
                </c:pt>
                <c:pt idx="1">
                  <c:v>54.23</c:v>
                </c:pt>
                <c:pt idx="2">
                  <c:v>47</c:v>
                </c:pt>
                <c:pt idx="3">
                  <c:v>28.91</c:v>
                </c:pt>
                <c:pt idx="4">
                  <c:v>50.29</c:v>
                </c:pt>
              </c:numCache>
            </c:numRef>
          </c:val>
        </c:ser>
        <c:ser>
          <c:idx val="1"/>
          <c:order val="1"/>
          <c:tx>
            <c:strRef>
              <c:f>'Min ve Max Kesme'!$AB$2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Kesme'!$Z$28:$Z$32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Kesme'!$AB$28:$AB$32</c:f>
              <c:numCache>
                <c:formatCode>General</c:formatCode>
                <c:ptCount val="5"/>
                <c:pt idx="0">
                  <c:v>15.24</c:v>
                </c:pt>
                <c:pt idx="1">
                  <c:v>13.18</c:v>
                </c:pt>
                <c:pt idx="2">
                  <c:v>11.32</c:v>
                </c:pt>
                <c:pt idx="3">
                  <c:v>8.55</c:v>
                </c:pt>
                <c:pt idx="4">
                  <c:v>15.63</c:v>
                </c:pt>
              </c:numCache>
            </c:numRef>
          </c:val>
        </c:ser>
        <c:ser>
          <c:idx val="2"/>
          <c:order val="2"/>
          <c:tx>
            <c:strRef>
              <c:f>'Min ve Max Kesme'!$AC$2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Kesme'!$Z$28:$Z$32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Kesme'!$AC$28:$AC$32</c:f>
              <c:numCache>
                <c:formatCode>General</c:formatCode>
                <c:ptCount val="5"/>
                <c:pt idx="0">
                  <c:v>13.19</c:v>
                </c:pt>
                <c:pt idx="1">
                  <c:v>4.33</c:v>
                </c:pt>
                <c:pt idx="2">
                  <c:v>12.63</c:v>
                </c:pt>
                <c:pt idx="3">
                  <c:v>2.75</c:v>
                </c:pt>
                <c:pt idx="4">
                  <c:v>3.8</c:v>
                </c:pt>
              </c:numCache>
            </c:numRef>
          </c:val>
        </c:ser>
        <c:gapWidth val="219"/>
        <c:overlap val="-27"/>
        <c:axId val="41497706"/>
        <c:axId val="73606279"/>
      </c:barChart>
      <c:catAx>
        <c:axId val="414977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73606279"/>
        <c:crosses val="autoZero"/>
        <c:auto val="1"/>
        <c:lblAlgn val="ctr"/>
        <c:lblOffset val="100"/>
        <c:noMultiLvlLbl val="0"/>
      </c:catAx>
      <c:valAx>
        <c:axId val="736062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Maksimum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4149770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2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en-US" sz="1200" spc="-1" strike="noStrike">
                <a:solidFill>
                  <a:srgbClr val="000000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Kesme'!$AF$2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Kesme'!$Z$28:$Z$32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Kesme'!$AF$28:$AF$32</c:f>
              <c:numCache>
                <c:formatCode>General</c:formatCode>
                <c:ptCount val="5"/>
                <c:pt idx="0">
                  <c:v>22.47</c:v>
                </c:pt>
                <c:pt idx="1">
                  <c:v>21.86</c:v>
                </c:pt>
                <c:pt idx="2">
                  <c:v>34.31</c:v>
                </c:pt>
                <c:pt idx="3">
                  <c:v>21.01</c:v>
                </c:pt>
                <c:pt idx="4">
                  <c:v>24.62</c:v>
                </c:pt>
              </c:numCache>
            </c:numRef>
          </c:val>
        </c:ser>
        <c:ser>
          <c:idx val="1"/>
          <c:order val="1"/>
          <c:tx>
            <c:strRef>
              <c:f>'Min ve Max Kesme'!$AG$2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Kesme'!$Z$28:$Z$32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Kesme'!$AG$28:$AG$32</c:f>
              <c:numCache>
                <c:formatCode>General</c:formatCode>
                <c:ptCount val="5"/>
                <c:pt idx="0">
                  <c:v>6.11</c:v>
                </c:pt>
                <c:pt idx="1">
                  <c:v>4.88</c:v>
                </c:pt>
                <c:pt idx="2">
                  <c:v>5.62</c:v>
                </c:pt>
                <c:pt idx="3">
                  <c:v>4.43</c:v>
                </c:pt>
                <c:pt idx="4">
                  <c:v>2.57</c:v>
                </c:pt>
              </c:numCache>
            </c:numRef>
          </c:val>
        </c:ser>
        <c:ser>
          <c:idx val="2"/>
          <c:order val="2"/>
          <c:tx>
            <c:strRef>
              <c:f>'Min ve Max Kesme'!$AH$2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Kesme'!$Z$28:$Z$32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Kesme'!$AH$28:$AH$32</c:f>
              <c:numCache>
                <c:formatCode>General</c:formatCode>
                <c:ptCount val="5"/>
                <c:pt idx="0">
                  <c:v>4.19</c:v>
                </c:pt>
                <c:pt idx="1">
                  <c:v>1.01</c:v>
                </c:pt>
                <c:pt idx="2">
                  <c:v>3</c:v>
                </c:pt>
                <c:pt idx="3">
                  <c:v>1.05</c:v>
                </c:pt>
                <c:pt idx="4">
                  <c:v>2.2</c:v>
                </c:pt>
              </c:numCache>
            </c:numRef>
          </c:val>
        </c:ser>
        <c:gapWidth val="219"/>
        <c:overlap val="-27"/>
        <c:axId val="55212011"/>
        <c:axId val="8870737"/>
      </c:barChart>
      <c:catAx>
        <c:axId val="552120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8870737"/>
        <c:crosses val="autoZero"/>
        <c:auto val="1"/>
        <c:lblAlgn val="ctr"/>
        <c:lblOffset val="100"/>
        <c:noMultiLvlLbl val="0"/>
      </c:catAx>
      <c:valAx>
        <c:axId val="88707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Minimum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5521201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2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tr-TR" sz="1200" spc="-1" strike="noStrike">
                <a:solidFill>
                  <a:srgbClr val="000000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Kesme'!$AA$2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Kesme'!$Z$52:$Z$56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Kesme'!$AA$52:$AA$56</c:f>
              <c:numCache>
                <c:formatCode>General</c:formatCode>
                <c:ptCount val="5"/>
                <c:pt idx="0">
                  <c:v>40.62</c:v>
                </c:pt>
                <c:pt idx="1">
                  <c:v>39.69</c:v>
                </c:pt>
                <c:pt idx="2">
                  <c:v>51</c:v>
                </c:pt>
                <c:pt idx="3">
                  <c:v>29.42</c:v>
                </c:pt>
                <c:pt idx="4">
                  <c:v>45.25</c:v>
                </c:pt>
              </c:numCache>
            </c:numRef>
          </c:val>
        </c:ser>
        <c:ser>
          <c:idx val="1"/>
          <c:order val="1"/>
          <c:tx>
            <c:strRef>
              <c:f>'Min ve Max Kesme'!$AB$2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Kesme'!$Z$52:$Z$56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Kesme'!$AB$52:$AB$56</c:f>
              <c:numCache>
                <c:formatCode>General</c:formatCode>
                <c:ptCount val="5"/>
                <c:pt idx="0">
                  <c:v>17.84</c:v>
                </c:pt>
                <c:pt idx="1">
                  <c:v>12.15</c:v>
                </c:pt>
                <c:pt idx="2">
                  <c:v>11.3</c:v>
                </c:pt>
                <c:pt idx="3">
                  <c:v>10.45</c:v>
                </c:pt>
                <c:pt idx="4">
                  <c:v>12.41</c:v>
                </c:pt>
              </c:numCache>
            </c:numRef>
          </c:val>
        </c:ser>
        <c:ser>
          <c:idx val="2"/>
          <c:order val="2"/>
          <c:tx>
            <c:strRef>
              <c:f>'Min ve Max Kesme'!$AC$2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Kesme'!$Z$52:$Z$56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Kesme'!$AC$52:$AC$56</c:f>
              <c:numCache>
                <c:formatCode>General</c:formatCode>
                <c:ptCount val="5"/>
                <c:pt idx="0">
                  <c:v>17.22</c:v>
                </c:pt>
                <c:pt idx="1">
                  <c:v>5.4</c:v>
                </c:pt>
                <c:pt idx="2">
                  <c:v>5.01</c:v>
                </c:pt>
                <c:pt idx="3">
                  <c:v>3.6</c:v>
                </c:pt>
                <c:pt idx="4">
                  <c:v>7.8</c:v>
                </c:pt>
              </c:numCache>
            </c:numRef>
          </c:val>
        </c:ser>
        <c:gapWidth val="219"/>
        <c:overlap val="-27"/>
        <c:axId val="81132736"/>
        <c:axId val="99992152"/>
      </c:barChart>
      <c:catAx>
        <c:axId val="811327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99992152"/>
        <c:crosses val="autoZero"/>
        <c:auto val="1"/>
        <c:lblAlgn val="ctr"/>
        <c:lblOffset val="100"/>
        <c:noMultiLvlLbl val="0"/>
      </c:catAx>
      <c:valAx>
        <c:axId val="999921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Maksimum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811327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2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en-US" sz="1200" spc="-1" strike="noStrike">
                <a:solidFill>
                  <a:srgbClr val="000000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Kesme'!$AF$2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Kesme'!$Z$52:$Z$56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Kesme'!$AF$52:$AF$56</c:f>
              <c:numCache>
                <c:formatCode>General</c:formatCode>
                <c:ptCount val="5"/>
                <c:pt idx="0">
                  <c:v>26</c:v>
                </c:pt>
                <c:pt idx="1">
                  <c:v>19.73</c:v>
                </c:pt>
                <c:pt idx="2">
                  <c:v>24.31</c:v>
                </c:pt>
                <c:pt idx="3">
                  <c:v>5.56</c:v>
                </c:pt>
                <c:pt idx="4">
                  <c:v>25.09</c:v>
                </c:pt>
              </c:numCache>
            </c:numRef>
          </c:val>
        </c:ser>
        <c:ser>
          <c:idx val="1"/>
          <c:order val="1"/>
          <c:tx>
            <c:strRef>
              <c:f>'Min ve Max Kesme'!$AG$2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Kesme'!$Z$52:$Z$56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Kesme'!$AG$52:$AG$56</c:f>
              <c:numCache>
                <c:formatCode>General</c:formatCode>
                <c:ptCount val="5"/>
                <c:pt idx="0">
                  <c:v>9.48</c:v>
                </c:pt>
                <c:pt idx="1">
                  <c:v>6.84</c:v>
                </c:pt>
                <c:pt idx="2">
                  <c:v>5.85</c:v>
                </c:pt>
                <c:pt idx="3">
                  <c:v>5.22</c:v>
                </c:pt>
                <c:pt idx="4">
                  <c:v>6.73</c:v>
                </c:pt>
              </c:numCache>
            </c:numRef>
          </c:val>
        </c:ser>
        <c:ser>
          <c:idx val="2"/>
          <c:order val="2"/>
          <c:tx>
            <c:strRef>
              <c:f>'Min ve Max Kesme'!$AH$2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Kesme'!$Z$52:$Z$56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Kesme'!$AH$52:$AH$56</c:f>
              <c:numCache>
                <c:formatCode>General</c:formatCode>
                <c:ptCount val="5"/>
                <c:pt idx="0">
                  <c:v>8.68</c:v>
                </c:pt>
                <c:pt idx="1">
                  <c:v>2.68</c:v>
                </c:pt>
                <c:pt idx="2">
                  <c:v>3.05</c:v>
                </c:pt>
                <c:pt idx="3">
                  <c:v>1.29</c:v>
                </c:pt>
                <c:pt idx="4">
                  <c:v>3.68</c:v>
                </c:pt>
              </c:numCache>
            </c:numRef>
          </c:val>
        </c:ser>
        <c:gapWidth val="219"/>
        <c:overlap val="-27"/>
        <c:axId val="72475279"/>
        <c:axId val="29558101"/>
      </c:barChart>
      <c:catAx>
        <c:axId val="724752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29558101"/>
        <c:crosses val="autoZero"/>
        <c:auto val="1"/>
        <c:lblAlgn val="ctr"/>
        <c:lblOffset val="100"/>
        <c:noMultiLvlLbl val="0"/>
      </c:catAx>
      <c:valAx>
        <c:axId val="295581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Minimum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7247527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Relationship Id="rId11" Type="http://schemas.openxmlformats.org/officeDocument/2006/relationships/chart" Target="../charts/chart74.xml"/><Relationship Id="rId12" Type="http://schemas.openxmlformats.org/officeDocument/2006/relationships/chart" Target="../charts/chart7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6.xml"/><Relationship Id="rId2" Type="http://schemas.openxmlformats.org/officeDocument/2006/relationships/chart" Target="../charts/chart77.xml"/><Relationship Id="rId3" Type="http://schemas.openxmlformats.org/officeDocument/2006/relationships/chart" Target="../charts/chart78.xml"/><Relationship Id="rId4" Type="http://schemas.openxmlformats.org/officeDocument/2006/relationships/chart" Target="../charts/chart79.xml"/><Relationship Id="rId5" Type="http://schemas.openxmlformats.org/officeDocument/2006/relationships/chart" Target="../charts/chart80.xml"/><Relationship Id="rId6" Type="http://schemas.openxmlformats.org/officeDocument/2006/relationships/chart" Target="../charts/chart81.xml"/><Relationship Id="rId7" Type="http://schemas.openxmlformats.org/officeDocument/2006/relationships/chart" Target="../charts/chart82.xml"/><Relationship Id="rId8" Type="http://schemas.openxmlformats.org/officeDocument/2006/relationships/chart" Target="../charts/chart83.xml"/><Relationship Id="rId9" Type="http://schemas.openxmlformats.org/officeDocument/2006/relationships/chart" Target="../charts/chart84.xml"/><Relationship Id="rId10" Type="http://schemas.openxmlformats.org/officeDocument/2006/relationships/chart" Target="../charts/chart85.xml"/><Relationship Id="rId11" Type="http://schemas.openxmlformats.org/officeDocument/2006/relationships/chart" Target="../charts/chart86.xml"/><Relationship Id="rId12" Type="http://schemas.openxmlformats.org/officeDocument/2006/relationships/chart" Target="../charts/chart87.xml"/><Relationship Id="rId13" Type="http://schemas.openxmlformats.org/officeDocument/2006/relationships/chart" Target="../charts/chart88.xml"/><Relationship Id="rId14" Type="http://schemas.openxmlformats.org/officeDocument/2006/relationships/chart" Target="../charts/chart89.xml"/><Relationship Id="rId15" Type="http://schemas.openxmlformats.org/officeDocument/2006/relationships/chart" Target="../charts/chart90.xml"/><Relationship Id="rId16" Type="http://schemas.openxmlformats.org/officeDocument/2006/relationships/chart" Target="../charts/chart91.xml"/><Relationship Id="rId17" Type="http://schemas.openxmlformats.org/officeDocument/2006/relationships/chart" Target="../charts/chart92.xml"/><Relationship Id="rId18" Type="http://schemas.openxmlformats.org/officeDocument/2006/relationships/chart" Target="../charts/chart93.xml"/><Relationship Id="rId19" Type="http://schemas.openxmlformats.org/officeDocument/2006/relationships/chart" Target="../charts/chart94.xml"/><Relationship Id="rId20" Type="http://schemas.openxmlformats.org/officeDocument/2006/relationships/chart" Target="../charts/chart95.xml"/><Relationship Id="rId21" Type="http://schemas.openxmlformats.org/officeDocument/2006/relationships/chart" Target="../charts/chart96.xml"/><Relationship Id="rId22" Type="http://schemas.openxmlformats.org/officeDocument/2006/relationships/chart" Target="../charts/chart97.xml"/><Relationship Id="rId23" Type="http://schemas.openxmlformats.org/officeDocument/2006/relationships/chart" Target="../charts/chart98.xml"/><Relationship Id="rId24" Type="http://schemas.openxmlformats.org/officeDocument/2006/relationships/chart" Target="../charts/chart9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0.xml"/><Relationship Id="rId2" Type="http://schemas.openxmlformats.org/officeDocument/2006/relationships/chart" Target="../charts/chart101.xml"/><Relationship Id="rId3" Type="http://schemas.openxmlformats.org/officeDocument/2006/relationships/chart" Target="../charts/chart102.xml"/><Relationship Id="rId4" Type="http://schemas.openxmlformats.org/officeDocument/2006/relationships/chart" Target="../charts/chart103.xml"/><Relationship Id="rId5" Type="http://schemas.openxmlformats.org/officeDocument/2006/relationships/chart" Target="../charts/chart104.xml"/><Relationship Id="rId6" Type="http://schemas.openxmlformats.org/officeDocument/2006/relationships/chart" Target="../charts/chart10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6.xml"/><Relationship Id="rId2" Type="http://schemas.openxmlformats.org/officeDocument/2006/relationships/chart" Target="../charts/chart107.xml"/><Relationship Id="rId3" Type="http://schemas.openxmlformats.org/officeDocument/2006/relationships/chart" Target="../charts/chart108.xml"/><Relationship Id="rId4" Type="http://schemas.openxmlformats.org/officeDocument/2006/relationships/chart" Target="../charts/chart109.xml"/><Relationship Id="rId5" Type="http://schemas.openxmlformats.org/officeDocument/2006/relationships/chart" Target="../charts/chart110.xml"/><Relationship Id="rId6" Type="http://schemas.openxmlformats.org/officeDocument/2006/relationships/chart" Target="../charts/chart1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12.xml"/><Relationship Id="rId2" Type="http://schemas.openxmlformats.org/officeDocument/2006/relationships/chart" Target="../charts/chart113.xml"/><Relationship Id="rId3" Type="http://schemas.openxmlformats.org/officeDocument/2006/relationships/chart" Target="../charts/chart114.xml"/><Relationship Id="rId4" Type="http://schemas.openxmlformats.org/officeDocument/2006/relationships/chart" Target="../charts/chart115.xml"/><Relationship Id="rId5" Type="http://schemas.openxmlformats.org/officeDocument/2006/relationships/chart" Target="../charts/chart116.xml"/><Relationship Id="rId6" Type="http://schemas.openxmlformats.org/officeDocument/2006/relationships/chart" Target="../charts/chart117.xml"/><Relationship Id="rId7" Type="http://schemas.openxmlformats.org/officeDocument/2006/relationships/chart" Target="../charts/chart118.xml"/><Relationship Id="rId8" Type="http://schemas.openxmlformats.org/officeDocument/2006/relationships/chart" Target="../charts/chart119.xml"/><Relationship Id="rId9" Type="http://schemas.openxmlformats.org/officeDocument/2006/relationships/chart" Target="../charts/chart12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21.xml"/><Relationship Id="rId2" Type="http://schemas.openxmlformats.org/officeDocument/2006/relationships/chart" Target="../charts/chart122.xml"/><Relationship Id="rId3" Type="http://schemas.openxmlformats.org/officeDocument/2006/relationships/chart" Target="../charts/chart123.xml"/><Relationship Id="rId4" Type="http://schemas.openxmlformats.org/officeDocument/2006/relationships/chart" Target="../charts/chart124.xml"/><Relationship Id="rId5" Type="http://schemas.openxmlformats.org/officeDocument/2006/relationships/chart" Target="../charts/chart125.xml"/><Relationship Id="rId6" Type="http://schemas.openxmlformats.org/officeDocument/2006/relationships/chart" Target="../charts/chart1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181800</xdr:colOff>
      <xdr:row>102</xdr:row>
      <xdr:rowOff>186840</xdr:rowOff>
    </xdr:from>
    <xdr:to>
      <xdr:col>20</xdr:col>
      <xdr:colOff>243360</xdr:colOff>
      <xdr:row>117</xdr:row>
      <xdr:rowOff>95040</xdr:rowOff>
    </xdr:to>
    <xdr:graphicFrame>
      <xdr:nvGraphicFramePr>
        <xdr:cNvPr id="0" name="Grafik 14"/>
        <xdr:cNvGraphicFramePr/>
      </xdr:nvGraphicFramePr>
      <xdr:xfrm>
        <a:off x="12488040" y="21475080"/>
        <a:ext cx="5903280" cy="277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38</xdr:col>
      <xdr:colOff>593280</xdr:colOff>
      <xdr:row>76</xdr:row>
      <xdr:rowOff>60120</xdr:rowOff>
    </xdr:from>
    <xdr:to>
      <xdr:col>44</xdr:col>
      <xdr:colOff>489240</xdr:colOff>
      <xdr:row>88</xdr:row>
      <xdr:rowOff>95040</xdr:rowOff>
    </xdr:to>
    <xdr:graphicFrame>
      <xdr:nvGraphicFramePr>
        <xdr:cNvPr id="1" name="Grafik 4"/>
        <xdr:cNvGraphicFramePr/>
      </xdr:nvGraphicFramePr>
      <xdr:xfrm>
        <a:off x="36191880" y="15976080"/>
        <a:ext cx="5824440" cy="260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38</xdr:col>
      <xdr:colOff>605520</xdr:colOff>
      <xdr:row>89</xdr:row>
      <xdr:rowOff>40680</xdr:rowOff>
    </xdr:from>
    <xdr:to>
      <xdr:col>44</xdr:col>
      <xdr:colOff>489600</xdr:colOff>
      <xdr:row>102</xdr:row>
      <xdr:rowOff>190080</xdr:rowOff>
    </xdr:to>
    <xdr:graphicFrame>
      <xdr:nvGraphicFramePr>
        <xdr:cNvPr id="2" name="Grafik 7"/>
        <xdr:cNvGraphicFramePr/>
      </xdr:nvGraphicFramePr>
      <xdr:xfrm>
        <a:off x="36204120" y="18728640"/>
        <a:ext cx="5812560" cy="274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39</xdr:col>
      <xdr:colOff>6840</xdr:colOff>
      <xdr:row>103</xdr:row>
      <xdr:rowOff>115560</xdr:rowOff>
    </xdr:from>
    <xdr:to>
      <xdr:col>44</xdr:col>
      <xdr:colOff>496440</xdr:colOff>
      <xdr:row>118</xdr:row>
      <xdr:rowOff>162720</xdr:rowOff>
    </xdr:to>
    <xdr:graphicFrame>
      <xdr:nvGraphicFramePr>
        <xdr:cNvPr id="3" name="Grafik 8"/>
        <xdr:cNvGraphicFramePr/>
      </xdr:nvGraphicFramePr>
      <xdr:xfrm>
        <a:off x="36364320" y="21603960"/>
        <a:ext cx="5659200" cy="290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317520</xdr:colOff>
      <xdr:row>102</xdr:row>
      <xdr:rowOff>189360</xdr:rowOff>
    </xdr:from>
    <xdr:to>
      <xdr:col>14</xdr:col>
      <xdr:colOff>518400</xdr:colOff>
      <xdr:row>117</xdr:row>
      <xdr:rowOff>64080</xdr:rowOff>
    </xdr:to>
    <xdr:graphicFrame>
      <xdr:nvGraphicFramePr>
        <xdr:cNvPr id="4" name="Grafik 2"/>
        <xdr:cNvGraphicFramePr/>
      </xdr:nvGraphicFramePr>
      <xdr:xfrm>
        <a:off x="5905440" y="21477600"/>
        <a:ext cx="60300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338760</xdr:colOff>
      <xdr:row>88</xdr:row>
      <xdr:rowOff>147240</xdr:rowOff>
    </xdr:from>
    <xdr:to>
      <xdr:col>14</xdr:col>
      <xdr:colOff>539640</xdr:colOff>
      <xdr:row>102</xdr:row>
      <xdr:rowOff>74880</xdr:rowOff>
    </xdr:to>
    <xdr:graphicFrame>
      <xdr:nvGraphicFramePr>
        <xdr:cNvPr id="5" name="Grafik 5"/>
        <xdr:cNvGraphicFramePr/>
      </xdr:nvGraphicFramePr>
      <xdr:xfrm>
        <a:off x="5926680" y="18635040"/>
        <a:ext cx="6030000" cy="272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327960</xdr:colOff>
      <xdr:row>75</xdr:row>
      <xdr:rowOff>31680</xdr:rowOff>
    </xdr:from>
    <xdr:to>
      <xdr:col>14</xdr:col>
      <xdr:colOff>528840</xdr:colOff>
      <xdr:row>88</xdr:row>
      <xdr:rowOff>12240</xdr:rowOff>
    </xdr:to>
    <xdr:graphicFrame>
      <xdr:nvGraphicFramePr>
        <xdr:cNvPr id="6" name="Grafik 11"/>
        <xdr:cNvGraphicFramePr/>
      </xdr:nvGraphicFramePr>
      <xdr:xfrm>
        <a:off x="5915880" y="15757200"/>
        <a:ext cx="6030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</xdr:col>
      <xdr:colOff>0</xdr:colOff>
      <xdr:row>89</xdr:row>
      <xdr:rowOff>0</xdr:rowOff>
    </xdr:from>
    <xdr:to>
      <xdr:col>20</xdr:col>
      <xdr:colOff>257400</xdr:colOff>
      <xdr:row>102</xdr:row>
      <xdr:rowOff>78120</xdr:rowOff>
    </xdr:to>
    <xdr:graphicFrame>
      <xdr:nvGraphicFramePr>
        <xdr:cNvPr id="7" name="Grafik 12"/>
        <xdr:cNvGraphicFramePr/>
      </xdr:nvGraphicFramePr>
      <xdr:xfrm>
        <a:off x="12306240" y="18687960"/>
        <a:ext cx="6099120" cy="267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0</xdr:colOff>
      <xdr:row>75</xdr:row>
      <xdr:rowOff>0</xdr:rowOff>
    </xdr:from>
    <xdr:to>
      <xdr:col>20</xdr:col>
      <xdr:colOff>246240</xdr:colOff>
      <xdr:row>88</xdr:row>
      <xdr:rowOff>10800</xdr:rowOff>
    </xdr:to>
    <xdr:graphicFrame>
      <xdr:nvGraphicFramePr>
        <xdr:cNvPr id="8" name="Grafik 15"/>
        <xdr:cNvGraphicFramePr/>
      </xdr:nvGraphicFramePr>
      <xdr:xfrm>
        <a:off x="12306240" y="15725520"/>
        <a:ext cx="6087960" cy="277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408240</xdr:colOff>
      <xdr:row>76</xdr:row>
      <xdr:rowOff>40680</xdr:rowOff>
    </xdr:from>
    <xdr:to>
      <xdr:col>37</xdr:col>
      <xdr:colOff>743400</xdr:colOff>
      <xdr:row>89</xdr:row>
      <xdr:rowOff>72720</xdr:rowOff>
    </xdr:to>
    <xdr:graphicFrame>
      <xdr:nvGraphicFramePr>
        <xdr:cNvPr id="9" name="Grafik 10"/>
        <xdr:cNvGraphicFramePr/>
      </xdr:nvGraphicFramePr>
      <xdr:xfrm>
        <a:off x="28107360" y="15956640"/>
        <a:ext cx="7116840" cy="280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29</xdr:col>
      <xdr:colOff>408240</xdr:colOff>
      <xdr:row>89</xdr:row>
      <xdr:rowOff>176760</xdr:rowOff>
    </xdr:from>
    <xdr:to>
      <xdr:col>37</xdr:col>
      <xdr:colOff>729000</xdr:colOff>
      <xdr:row>103</xdr:row>
      <xdr:rowOff>81000</xdr:rowOff>
    </xdr:to>
    <xdr:graphicFrame>
      <xdr:nvGraphicFramePr>
        <xdr:cNvPr id="10" name="Grafik 13"/>
        <xdr:cNvGraphicFramePr/>
      </xdr:nvGraphicFramePr>
      <xdr:xfrm>
        <a:off x="28107360" y="18864720"/>
        <a:ext cx="7102440" cy="270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29</xdr:col>
      <xdr:colOff>408240</xdr:colOff>
      <xdr:row>104</xdr:row>
      <xdr:rowOff>13680</xdr:rowOff>
    </xdr:from>
    <xdr:to>
      <xdr:col>37</xdr:col>
      <xdr:colOff>720720</xdr:colOff>
      <xdr:row>120</xdr:row>
      <xdr:rowOff>95040</xdr:rowOff>
    </xdr:to>
    <xdr:graphicFrame>
      <xdr:nvGraphicFramePr>
        <xdr:cNvPr id="11" name="Grafik 16"/>
        <xdr:cNvGraphicFramePr/>
      </xdr:nvGraphicFramePr>
      <xdr:xfrm>
        <a:off x="28107360" y="21692520"/>
        <a:ext cx="7094160" cy="312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151200</xdr:colOff>
      <xdr:row>68</xdr:row>
      <xdr:rowOff>78840</xdr:rowOff>
    </xdr:from>
    <xdr:to>
      <xdr:col>7</xdr:col>
      <xdr:colOff>530640</xdr:colOff>
      <xdr:row>82</xdr:row>
      <xdr:rowOff>181800</xdr:rowOff>
    </xdr:to>
    <xdr:graphicFrame>
      <xdr:nvGraphicFramePr>
        <xdr:cNvPr id="12" name="Grafik 2"/>
        <xdr:cNvGraphicFramePr/>
      </xdr:nvGraphicFramePr>
      <xdr:xfrm>
        <a:off x="909720" y="13347000"/>
        <a:ext cx="5780160" cy="276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244800</xdr:colOff>
      <xdr:row>68</xdr:row>
      <xdr:rowOff>40680</xdr:rowOff>
    </xdr:from>
    <xdr:to>
      <xdr:col>12</xdr:col>
      <xdr:colOff>697680</xdr:colOff>
      <xdr:row>82</xdr:row>
      <xdr:rowOff>143640</xdr:rowOff>
    </xdr:to>
    <xdr:graphicFrame>
      <xdr:nvGraphicFramePr>
        <xdr:cNvPr id="13" name="Grafik 3"/>
        <xdr:cNvGraphicFramePr/>
      </xdr:nvGraphicFramePr>
      <xdr:xfrm>
        <a:off x="7162920" y="13308840"/>
        <a:ext cx="5964840" cy="276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244800</xdr:colOff>
      <xdr:row>84</xdr:row>
      <xdr:rowOff>0</xdr:rowOff>
    </xdr:from>
    <xdr:to>
      <xdr:col>8</xdr:col>
      <xdr:colOff>12960</xdr:colOff>
      <xdr:row>98</xdr:row>
      <xdr:rowOff>128880</xdr:rowOff>
    </xdr:to>
    <xdr:graphicFrame>
      <xdr:nvGraphicFramePr>
        <xdr:cNvPr id="14" name="Grafik 4"/>
        <xdr:cNvGraphicFramePr/>
      </xdr:nvGraphicFramePr>
      <xdr:xfrm>
        <a:off x="1003320" y="16316280"/>
        <a:ext cx="5927760" cy="279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244800</xdr:colOff>
      <xdr:row>84</xdr:row>
      <xdr:rowOff>0</xdr:rowOff>
    </xdr:from>
    <xdr:to>
      <xdr:col>12</xdr:col>
      <xdr:colOff>697680</xdr:colOff>
      <xdr:row>98</xdr:row>
      <xdr:rowOff>128880</xdr:rowOff>
    </xdr:to>
    <xdr:graphicFrame>
      <xdr:nvGraphicFramePr>
        <xdr:cNvPr id="15" name="Grafik 5"/>
        <xdr:cNvGraphicFramePr/>
      </xdr:nvGraphicFramePr>
      <xdr:xfrm>
        <a:off x="7162920" y="16316280"/>
        <a:ext cx="5964840" cy="279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231480</xdr:colOff>
      <xdr:row>99</xdr:row>
      <xdr:rowOff>54360</xdr:rowOff>
    </xdr:from>
    <xdr:to>
      <xdr:col>7</xdr:col>
      <xdr:colOff>758520</xdr:colOff>
      <xdr:row>113</xdr:row>
      <xdr:rowOff>171000</xdr:rowOff>
    </xdr:to>
    <xdr:graphicFrame>
      <xdr:nvGraphicFramePr>
        <xdr:cNvPr id="16" name="Grafik 6"/>
        <xdr:cNvGraphicFramePr/>
      </xdr:nvGraphicFramePr>
      <xdr:xfrm>
        <a:off x="990000" y="19227960"/>
        <a:ext cx="5927760" cy="278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231480</xdr:colOff>
      <xdr:row>99</xdr:row>
      <xdr:rowOff>54360</xdr:rowOff>
    </xdr:from>
    <xdr:to>
      <xdr:col>12</xdr:col>
      <xdr:colOff>684360</xdr:colOff>
      <xdr:row>113</xdr:row>
      <xdr:rowOff>171000</xdr:rowOff>
    </xdr:to>
    <xdr:graphicFrame>
      <xdr:nvGraphicFramePr>
        <xdr:cNvPr id="17" name="Grafik 7"/>
        <xdr:cNvGraphicFramePr/>
      </xdr:nvGraphicFramePr>
      <xdr:xfrm>
        <a:off x="7149600" y="19227960"/>
        <a:ext cx="5964840" cy="278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26</xdr:col>
      <xdr:colOff>966240</xdr:colOff>
      <xdr:row>68</xdr:row>
      <xdr:rowOff>68040</xdr:rowOff>
    </xdr:from>
    <xdr:to>
      <xdr:col>31</xdr:col>
      <xdr:colOff>852480</xdr:colOff>
      <xdr:row>82</xdr:row>
      <xdr:rowOff>175320</xdr:rowOff>
    </xdr:to>
    <xdr:graphicFrame>
      <xdr:nvGraphicFramePr>
        <xdr:cNvPr id="18" name="Grafik 9"/>
        <xdr:cNvGraphicFramePr/>
      </xdr:nvGraphicFramePr>
      <xdr:xfrm>
        <a:off x="28163160" y="13336200"/>
        <a:ext cx="6055200" cy="277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31</xdr:col>
      <xdr:colOff>845280</xdr:colOff>
      <xdr:row>68</xdr:row>
      <xdr:rowOff>95400</xdr:rowOff>
    </xdr:from>
    <xdr:to>
      <xdr:col>38</xdr:col>
      <xdr:colOff>187200</xdr:colOff>
      <xdr:row>83</xdr:row>
      <xdr:rowOff>12240</xdr:rowOff>
    </xdr:to>
    <xdr:graphicFrame>
      <xdr:nvGraphicFramePr>
        <xdr:cNvPr id="19" name="Grafik 10"/>
        <xdr:cNvGraphicFramePr/>
      </xdr:nvGraphicFramePr>
      <xdr:xfrm>
        <a:off x="34211160" y="13363560"/>
        <a:ext cx="6031800" cy="277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26</xdr:col>
      <xdr:colOff>966240</xdr:colOff>
      <xdr:row>83</xdr:row>
      <xdr:rowOff>136080</xdr:rowOff>
    </xdr:from>
    <xdr:to>
      <xdr:col>31</xdr:col>
      <xdr:colOff>852480</xdr:colOff>
      <xdr:row>98</xdr:row>
      <xdr:rowOff>59760</xdr:rowOff>
    </xdr:to>
    <xdr:graphicFrame>
      <xdr:nvGraphicFramePr>
        <xdr:cNvPr id="20" name="Grafik 11"/>
        <xdr:cNvGraphicFramePr/>
      </xdr:nvGraphicFramePr>
      <xdr:xfrm>
        <a:off x="28163160" y="16261560"/>
        <a:ext cx="6055200" cy="278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31</xdr:col>
      <xdr:colOff>827280</xdr:colOff>
      <xdr:row>83</xdr:row>
      <xdr:rowOff>136080</xdr:rowOff>
    </xdr:from>
    <xdr:to>
      <xdr:col>38</xdr:col>
      <xdr:colOff>169200</xdr:colOff>
      <xdr:row>98</xdr:row>
      <xdr:rowOff>59760</xdr:rowOff>
    </xdr:to>
    <xdr:graphicFrame>
      <xdr:nvGraphicFramePr>
        <xdr:cNvPr id="21" name="Grafik 12"/>
        <xdr:cNvGraphicFramePr/>
      </xdr:nvGraphicFramePr>
      <xdr:xfrm>
        <a:off x="34193160" y="16261560"/>
        <a:ext cx="6031800" cy="278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26</xdr:col>
      <xdr:colOff>1002240</xdr:colOff>
      <xdr:row>99</xdr:row>
      <xdr:rowOff>27000</xdr:rowOff>
    </xdr:from>
    <xdr:to>
      <xdr:col>31</xdr:col>
      <xdr:colOff>888480</xdr:colOff>
      <xdr:row>113</xdr:row>
      <xdr:rowOff>134280</xdr:rowOff>
    </xdr:to>
    <xdr:graphicFrame>
      <xdr:nvGraphicFramePr>
        <xdr:cNvPr id="22" name="Grafik 13"/>
        <xdr:cNvGraphicFramePr/>
      </xdr:nvGraphicFramePr>
      <xdr:xfrm>
        <a:off x="28199160" y="19200600"/>
        <a:ext cx="6055200" cy="277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31</xdr:col>
      <xdr:colOff>863280</xdr:colOff>
      <xdr:row>99</xdr:row>
      <xdr:rowOff>27000</xdr:rowOff>
    </xdr:from>
    <xdr:to>
      <xdr:col>38</xdr:col>
      <xdr:colOff>205200</xdr:colOff>
      <xdr:row>113</xdr:row>
      <xdr:rowOff>134280</xdr:rowOff>
    </xdr:to>
    <xdr:graphicFrame>
      <xdr:nvGraphicFramePr>
        <xdr:cNvPr id="23" name="Grafik 14"/>
        <xdr:cNvGraphicFramePr/>
      </xdr:nvGraphicFramePr>
      <xdr:xfrm>
        <a:off x="34229160" y="19200600"/>
        <a:ext cx="6031800" cy="277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14</xdr:col>
      <xdr:colOff>0</xdr:colOff>
      <xdr:row>68</xdr:row>
      <xdr:rowOff>38160</xdr:rowOff>
    </xdr:from>
    <xdr:to>
      <xdr:col>19</xdr:col>
      <xdr:colOff>66240</xdr:colOff>
      <xdr:row>82</xdr:row>
      <xdr:rowOff>141120</xdr:rowOff>
    </xdr:to>
    <xdr:graphicFrame>
      <xdr:nvGraphicFramePr>
        <xdr:cNvPr id="24" name="Grafik 15"/>
        <xdr:cNvGraphicFramePr/>
      </xdr:nvGraphicFramePr>
      <xdr:xfrm>
        <a:off x="14319000" y="13306320"/>
        <a:ext cx="5994000" cy="276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19</xdr:col>
      <xdr:colOff>393120</xdr:colOff>
      <xdr:row>68</xdr:row>
      <xdr:rowOff>0</xdr:rowOff>
    </xdr:from>
    <xdr:to>
      <xdr:col>25</xdr:col>
      <xdr:colOff>750600</xdr:colOff>
      <xdr:row>82</xdr:row>
      <xdr:rowOff>102960</xdr:rowOff>
    </xdr:to>
    <xdr:graphicFrame>
      <xdr:nvGraphicFramePr>
        <xdr:cNvPr id="25" name="Grafik 16"/>
        <xdr:cNvGraphicFramePr/>
      </xdr:nvGraphicFramePr>
      <xdr:xfrm>
        <a:off x="20639880" y="13268160"/>
        <a:ext cx="5821560" cy="276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14</xdr:col>
      <xdr:colOff>93960</xdr:colOff>
      <xdr:row>83</xdr:row>
      <xdr:rowOff>149760</xdr:rowOff>
    </xdr:from>
    <xdr:to>
      <xdr:col>19</xdr:col>
      <xdr:colOff>161640</xdr:colOff>
      <xdr:row>98</xdr:row>
      <xdr:rowOff>88200</xdr:rowOff>
    </xdr:to>
    <xdr:graphicFrame>
      <xdr:nvGraphicFramePr>
        <xdr:cNvPr id="26" name="Grafik 17"/>
        <xdr:cNvGraphicFramePr/>
      </xdr:nvGraphicFramePr>
      <xdr:xfrm>
        <a:off x="14412960" y="16275240"/>
        <a:ext cx="5995440" cy="279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19</xdr:col>
      <xdr:colOff>393120</xdr:colOff>
      <xdr:row>83</xdr:row>
      <xdr:rowOff>149760</xdr:rowOff>
    </xdr:from>
    <xdr:to>
      <xdr:col>25</xdr:col>
      <xdr:colOff>750600</xdr:colOff>
      <xdr:row>98</xdr:row>
      <xdr:rowOff>88200</xdr:rowOff>
    </xdr:to>
    <xdr:graphicFrame>
      <xdr:nvGraphicFramePr>
        <xdr:cNvPr id="27" name="Grafik 18"/>
        <xdr:cNvGraphicFramePr/>
      </xdr:nvGraphicFramePr>
      <xdr:xfrm>
        <a:off x="20639880" y="16275240"/>
        <a:ext cx="5821560" cy="279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14</xdr:col>
      <xdr:colOff>80280</xdr:colOff>
      <xdr:row>99</xdr:row>
      <xdr:rowOff>13680</xdr:rowOff>
    </xdr:from>
    <xdr:to>
      <xdr:col>19</xdr:col>
      <xdr:colOff>147960</xdr:colOff>
      <xdr:row>113</xdr:row>
      <xdr:rowOff>130320</xdr:rowOff>
    </xdr:to>
    <xdr:graphicFrame>
      <xdr:nvGraphicFramePr>
        <xdr:cNvPr id="28" name="Grafik 19"/>
        <xdr:cNvGraphicFramePr/>
      </xdr:nvGraphicFramePr>
      <xdr:xfrm>
        <a:off x="14399280" y="19187280"/>
        <a:ext cx="5995440" cy="278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19</xdr:col>
      <xdr:colOff>379800</xdr:colOff>
      <xdr:row>99</xdr:row>
      <xdr:rowOff>13680</xdr:rowOff>
    </xdr:from>
    <xdr:to>
      <xdr:col>25</xdr:col>
      <xdr:colOff>737280</xdr:colOff>
      <xdr:row>113</xdr:row>
      <xdr:rowOff>130320</xdr:rowOff>
    </xdr:to>
    <xdr:graphicFrame>
      <xdr:nvGraphicFramePr>
        <xdr:cNvPr id="29" name="Grafik 20"/>
        <xdr:cNvGraphicFramePr/>
      </xdr:nvGraphicFramePr>
      <xdr:xfrm>
        <a:off x="20626560" y="19187280"/>
        <a:ext cx="5821560" cy="278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39</xdr:col>
      <xdr:colOff>598680</xdr:colOff>
      <xdr:row>68</xdr:row>
      <xdr:rowOff>108720</xdr:rowOff>
    </xdr:from>
    <xdr:to>
      <xdr:col>47</xdr:col>
      <xdr:colOff>205200</xdr:colOff>
      <xdr:row>83</xdr:row>
      <xdr:rowOff>25560</xdr:rowOff>
    </xdr:to>
    <xdr:graphicFrame>
      <xdr:nvGraphicFramePr>
        <xdr:cNvPr id="30" name="Grafik 21"/>
        <xdr:cNvGraphicFramePr/>
      </xdr:nvGraphicFramePr>
      <xdr:xfrm>
        <a:off x="41412960" y="13376880"/>
        <a:ext cx="5677200" cy="277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47</xdr:col>
      <xdr:colOff>181800</xdr:colOff>
      <xdr:row>68</xdr:row>
      <xdr:rowOff>108720</xdr:rowOff>
    </xdr:from>
    <xdr:to>
      <xdr:col>54</xdr:col>
      <xdr:colOff>525240</xdr:colOff>
      <xdr:row>83</xdr:row>
      <xdr:rowOff>25560</xdr:rowOff>
    </xdr:to>
    <xdr:graphicFrame>
      <xdr:nvGraphicFramePr>
        <xdr:cNvPr id="31" name="Grafik 22"/>
        <xdr:cNvGraphicFramePr/>
      </xdr:nvGraphicFramePr>
      <xdr:xfrm>
        <a:off x="47066760" y="13376880"/>
        <a:ext cx="5655240" cy="277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39</xdr:col>
      <xdr:colOff>598680</xdr:colOff>
      <xdr:row>83</xdr:row>
      <xdr:rowOff>177120</xdr:rowOff>
    </xdr:from>
    <xdr:to>
      <xdr:col>47</xdr:col>
      <xdr:colOff>205200</xdr:colOff>
      <xdr:row>98</xdr:row>
      <xdr:rowOff>100800</xdr:rowOff>
    </xdr:to>
    <xdr:graphicFrame>
      <xdr:nvGraphicFramePr>
        <xdr:cNvPr id="32" name="Grafik 23"/>
        <xdr:cNvGraphicFramePr/>
      </xdr:nvGraphicFramePr>
      <xdr:xfrm>
        <a:off x="41412960" y="16302600"/>
        <a:ext cx="5677200" cy="278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47</xdr:col>
      <xdr:colOff>181800</xdr:colOff>
      <xdr:row>83</xdr:row>
      <xdr:rowOff>177120</xdr:rowOff>
    </xdr:from>
    <xdr:to>
      <xdr:col>54</xdr:col>
      <xdr:colOff>525240</xdr:colOff>
      <xdr:row>98</xdr:row>
      <xdr:rowOff>100800</xdr:rowOff>
    </xdr:to>
    <xdr:graphicFrame>
      <xdr:nvGraphicFramePr>
        <xdr:cNvPr id="33" name="Grafik 24"/>
        <xdr:cNvGraphicFramePr/>
      </xdr:nvGraphicFramePr>
      <xdr:xfrm>
        <a:off x="47066760" y="16302600"/>
        <a:ext cx="5655240" cy="278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39</xdr:col>
      <xdr:colOff>632520</xdr:colOff>
      <xdr:row>99</xdr:row>
      <xdr:rowOff>68040</xdr:rowOff>
    </xdr:from>
    <xdr:to>
      <xdr:col>47</xdr:col>
      <xdr:colOff>239040</xdr:colOff>
      <xdr:row>113</xdr:row>
      <xdr:rowOff>175320</xdr:rowOff>
    </xdr:to>
    <xdr:graphicFrame>
      <xdr:nvGraphicFramePr>
        <xdr:cNvPr id="34" name="Grafik 25"/>
        <xdr:cNvGraphicFramePr/>
      </xdr:nvGraphicFramePr>
      <xdr:xfrm>
        <a:off x="41446800" y="19241640"/>
        <a:ext cx="5677200" cy="277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47</xdr:col>
      <xdr:colOff>215640</xdr:colOff>
      <xdr:row>99</xdr:row>
      <xdr:rowOff>68040</xdr:rowOff>
    </xdr:from>
    <xdr:to>
      <xdr:col>54</xdr:col>
      <xdr:colOff>559080</xdr:colOff>
      <xdr:row>113</xdr:row>
      <xdr:rowOff>175320</xdr:rowOff>
    </xdr:to>
    <xdr:graphicFrame>
      <xdr:nvGraphicFramePr>
        <xdr:cNvPr id="35" name="Grafik 26"/>
        <xdr:cNvGraphicFramePr/>
      </xdr:nvGraphicFramePr>
      <xdr:xfrm>
        <a:off x="47100600" y="19241640"/>
        <a:ext cx="5655240" cy="277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207360</xdr:colOff>
      <xdr:row>2</xdr:row>
      <xdr:rowOff>29160</xdr:rowOff>
    </xdr:from>
    <xdr:to>
      <xdr:col>31</xdr:col>
      <xdr:colOff>55800</xdr:colOff>
      <xdr:row>21</xdr:row>
      <xdr:rowOff>134280</xdr:rowOff>
    </xdr:to>
    <xdr:graphicFrame>
      <xdr:nvGraphicFramePr>
        <xdr:cNvPr id="36" name="Grafik 6"/>
        <xdr:cNvGraphicFramePr/>
      </xdr:nvGraphicFramePr>
      <xdr:xfrm>
        <a:off x="13136400" y="410040"/>
        <a:ext cx="8195400" cy="396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0</xdr:colOff>
      <xdr:row>26</xdr:row>
      <xdr:rowOff>0</xdr:rowOff>
    </xdr:from>
    <xdr:to>
      <xdr:col>30</xdr:col>
      <xdr:colOff>453600</xdr:colOff>
      <xdr:row>45</xdr:row>
      <xdr:rowOff>26640</xdr:rowOff>
    </xdr:to>
    <xdr:graphicFrame>
      <xdr:nvGraphicFramePr>
        <xdr:cNvPr id="37" name="Grafik 7"/>
        <xdr:cNvGraphicFramePr/>
      </xdr:nvGraphicFramePr>
      <xdr:xfrm>
        <a:off x="12929040" y="5209920"/>
        <a:ext cx="8042040" cy="395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0</xdr:colOff>
      <xdr:row>47</xdr:row>
      <xdr:rowOff>156960</xdr:rowOff>
    </xdr:from>
    <xdr:to>
      <xdr:col>30</xdr:col>
      <xdr:colOff>453600</xdr:colOff>
      <xdr:row>67</xdr:row>
      <xdr:rowOff>48960</xdr:rowOff>
    </xdr:to>
    <xdr:graphicFrame>
      <xdr:nvGraphicFramePr>
        <xdr:cNvPr id="38" name="Grafik 8"/>
        <xdr:cNvGraphicFramePr/>
      </xdr:nvGraphicFramePr>
      <xdr:xfrm>
        <a:off x="12929040" y="9681840"/>
        <a:ext cx="8042040" cy="395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33</xdr:col>
      <xdr:colOff>207360</xdr:colOff>
      <xdr:row>2</xdr:row>
      <xdr:rowOff>0</xdr:rowOff>
    </xdr:from>
    <xdr:to>
      <xdr:col>44</xdr:col>
      <xdr:colOff>55800</xdr:colOff>
      <xdr:row>21</xdr:row>
      <xdr:rowOff>105120</xdr:rowOff>
    </xdr:to>
    <xdr:graphicFrame>
      <xdr:nvGraphicFramePr>
        <xdr:cNvPr id="39" name="Grafik 4"/>
        <xdr:cNvGraphicFramePr/>
      </xdr:nvGraphicFramePr>
      <xdr:xfrm>
        <a:off x="23001120" y="380880"/>
        <a:ext cx="8195400" cy="396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0</xdr:colOff>
      <xdr:row>25</xdr:row>
      <xdr:rowOff>172440</xdr:rowOff>
    </xdr:from>
    <xdr:to>
      <xdr:col>43</xdr:col>
      <xdr:colOff>453600</xdr:colOff>
      <xdr:row>44</xdr:row>
      <xdr:rowOff>187920</xdr:rowOff>
    </xdr:to>
    <xdr:graphicFrame>
      <xdr:nvGraphicFramePr>
        <xdr:cNvPr id="40" name="Grafik 5"/>
        <xdr:cNvGraphicFramePr/>
      </xdr:nvGraphicFramePr>
      <xdr:xfrm>
        <a:off x="22793760" y="5182560"/>
        <a:ext cx="8042040" cy="394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33</xdr:col>
      <xdr:colOff>0</xdr:colOff>
      <xdr:row>47</xdr:row>
      <xdr:rowOff>127800</xdr:rowOff>
    </xdr:from>
    <xdr:to>
      <xdr:col>43</xdr:col>
      <xdr:colOff>453600</xdr:colOff>
      <xdr:row>67</xdr:row>
      <xdr:rowOff>19800</xdr:rowOff>
    </xdr:to>
    <xdr:graphicFrame>
      <xdr:nvGraphicFramePr>
        <xdr:cNvPr id="41" name="Grafik 9"/>
        <xdr:cNvGraphicFramePr/>
      </xdr:nvGraphicFramePr>
      <xdr:xfrm>
        <a:off x="22793760" y="9652680"/>
        <a:ext cx="8042040" cy="395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479880</xdr:colOff>
      <xdr:row>10</xdr:row>
      <xdr:rowOff>141480</xdr:rowOff>
    </xdr:from>
    <xdr:to>
      <xdr:col>38</xdr:col>
      <xdr:colOff>304560</xdr:colOff>
      <xdr:row>24</xdr:row>
      <xdr:rowOff>199800</xdr:rowOff>
    </xdr:to>
    <xdr:graphicFrame>
      <xdr:nvGraphicFramePr>
        <xdr:cNvPr id="42" name="Grafik 5"/>
        <xdr:cNvGraphicFramePr/>
      </xdr:nvGraphicFramePr>
      <xdr:xfrm>
        <a:off x="7026480" y="2131920"/>
        <a:ext cx="6244560" cy="276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0</xdr:colOff>
      <xdr:row>33</xdr:row>
      <xdr:rowOff>0</xdr:rowOff>
    </xdr:from>
    <xdr:to>
      <xdr:col>38</xdr:col>
      <xdr:colOff>292680</xdr:colOff>
      <xdr:row>47</xdr:row>
      <xdr:rowOff>46440</xdr:rowOff>
    </xdr:to>
    <xdr:graphicFrame>
      <xdr:nvGraphicFramePr>
        <xdr:cNvPr id="43" name="Grafik 6"/>
        <xdr:cNvGraphicFramePr/>
      </xdr:nvGraphicFramePr>
      <xdr:xfrm>
        <a:off x="7305480" y="6495840"/>
        <a:ext cx="5953680" cy="275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33</xdr:col>
      <xdr:colOff>0</xdr:colOff>
      <xdr:row>57</xdr:row>
      <xdr:rowOff>0</xdr:rowOff>
    </xdr:from>
    <xdr:to>
      <xdr:col>38</xdr:col>
      <xdr:colOff>292680</xdr:colOff>
      <xdr:row>71</xdr:row>
      <xdr:rowOff>46440</xdr:rowOff>
    </xdr:to>
    <xdr:graphicFrame>
      <xdr:nvGraphicFramePr>
        <xdr:cNvPr id="44" name="Grafik 7"/>
        <xdr:cNvGraphicFramePr/>
      </xdr:nvGraphicFramePr>
      <xdr:xfrm>
        <a:off x="7305480" y="11191680"/>
        <a:ext cx="5953680" cy="275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40</xdr:col>
      <xdr:colOff>0</xdr:colOff>
      <xdr:row>11</xdr:row>
      <xdr:rowOff>0</xdr:rowOff>
    </xdr:from>
    <xdr:to>
      <xdr:col>47</xdr:col>
      <xdr:colOff>453240</xdr:colOff>
      <xdr:row>25</xdr:row>
      <xdr:rowOff>48600</xdr:rowOff>
    </xdr:to>
    <xdr:graphicFrame>
      <xdr:nvGraphicFramePr>
        <xdr:cNvPr id="45" name="Grafik 4"/>
        <xdr:cNvGraphicFramePr/>
      </xdr:nvGraphicFramePr>
      <xdr:xfrm>
        <a:off x="14484240" y="2180880"/>
        <a:ext cx="5765040" cy="276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129600</xdr:colOff>
      <xdr:row>33</xdr:row>
      <xdr:rowOff>48960</xdr:rowOff>
    </xdr:from>
    <xdr:to>
      <xdr:col>47</xdr:col>
      <xdr:colOff>441360</xdr:colOff>
      <xdr:row>47</xdr:row>
      <xdr:rowOff>95400</xdr:rowOff>
    </xdr:to>
    <xdr:graphicFrame>
      <xdr:nvGraphicFramePr>
        <xdr:cNvPr id="46" name="Grafik 8"/>
        <xdr:cNvGraphicFramePr/>
      </xdr:nvGraphicFramePr>
      <xdr:xfrm>
        <a:off x="14613840" y="6544800"/>
        <a:ext cx="5623560" cy="275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40</xdr:col>
      <xdr:colOff>129600</xdr:colOff>
      <xdr:row>57</xdr:row>
      <xdr:rowOff>48960</xdr:rowOff>
    </xdr:from>
    <xdr:to>
      <xdr:col>47</xdr:col>
      <xdr:colOff>441360</xdr:colOff>
      <xdr:row>71</xdr:row>
      <xdr:rowOff>95400</xdr:rowOff>
    </xdr:to>
    <xdr:graphicFrame>
      <xdr:nvGraphicFramePr>
        <xdr:cNvPr id="47" name="Grafik 9"/>
        <xdr:cNvGraphicFramePr/>
      </xdr:nvGraphicFramePr>
      <xdr:xfrm>
        <a:off x="14613840" y="11240640"/>
        <a:ext cx="5623560" cy="275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312840</xdr:colOff>
      <xdr:row>15</xdr:row>
      <xdr:rowOff>95400</xdr:rowOff>
    </xdr:from>
    <xdr:to>
      <xdr:col>25</xdr:col>
      <xdr:colOff>434880</xdr:colOff>
      <xdr:row>29</xdr:row>
      <xdr:rowOff>130320</xdr:rowOff>
    </xdr:to>
    <xdr:graphicFrame>
      <xdr:nvGraphicFramePr>
        <xdr:cNvPr id="48" name="Grafik 9"/>
        <xdr:cNvGraphicFramePr/>
      </xdr:nvGraphicFramePr>
      <xdr:xfrm>
        <a:off x="18626760" y="3371760"/>
        <a:ext cx="5865480" cy="273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0</xdr:colOff>
      <xdr:row>52</xdr:row>
      <xdr:rowOff>0</xdr:rowOff>
    </xdr:from>
    <xdr:to>
      <xdr:col>23</xdr:col>
      <xdr:colOff>163080</xdr:colOff>
      <xdr:row>66</xdr:row>
      <xdr:rowOff>48600</xdr:rowOff>
    </xdr:to>
    <xdr:graphicFrame>
      <xdr:nvGraphicFramePr>
        <xdr:cNvPr id="49" name="Grafik 11"/>
        <xdr:cNvGraphicFramePr/>
      </xdr:nvGraphicFramePr>
      <xdr:xfrm>
        <a:off x="16738920" y="10658160"/>
        <a:ext cx="5964120" cy="273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0</xdr:colOff>
      <xdr:row>91</xdr:row>
      <xdr:rowOff>0</xdr:rowOff>
    </xdr:from>
    <xdr:to>
      <xdr:col>23</xdr:col>
      <xdr:colOff>163080</xdr:colOff>
      <xdr:row>105</xdr:row>
      <xdr:rowOff>48600</xdr:rowOff>
    </xdr:to>
    <xdr:graphicFrame>
      <xdr:nvGraphicFramePr>
        <xdr:cNvPr id="50" name="Grafik 13"/>
        <xdr:cNvGraphicFramePr/>
      </xdr:nvGraphicFramePr>
      <xdr:xfrm>
        <a:off x="16738920" y="18354600"/>
        <a:ext cx="5964120" cy="273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149760</xdr:colOff>
      <xdr:row>116</xdr:row>
      <xdr:rowOff>95400</xdr:rowOff>
    </xdr:from>
    <xdr:to>
      <xdr:col>14</xdr:col>
      <xdr:colOff>734400</xdr:colOff>
      <xdr:row>132</xdr:row>
      <xdr:rowOff>40680</xdr:rowOff>
    </xdr:to>
    <xdr:graphicFrame>
      <xdr:nvGraphicFramePr>
        <xdr:cNvPr id="51" name="Grafik 7"/>
        <xdr:cNvGraphicFramePr/>
      </xdr:nvGraphicFramePr>
      <xdr:xfrm>
        <a:off x="7871760" y="23250600"/>
        <a:ext cx="5988600" cy="299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129240</xdr:colOff>
      <xdr:row>132</xdr:row>
      <xdr:rowOff>99360</xdr:rowOff>
    </xdr:from>
    <xdr:to>
      <xdr:col>14</xdr:col>
      <xdr:colOff>550800</xdr:colOff>
      <xdr:row>146</xdr:row>
      <xdr:rowOff>175320</xdr:rowOff>
    </xdr:to>
    <xdr:graphicFrame>
      <xdr:nvGraphicFramePr>
        <xdr:cNvPr id="52" name="Grafik 8"/>
        <xdr:cNvGraphicFramePr/>
      </xdr:nvGraphicFramePr>
      <xdr:xfrm>
        <a:off x="7851240" y="26302320"/>
        <a:ext cx="58255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142920</xdr:colOff>
      <xdr:row>148</xdr:row>
      <xdr:rowOff>3960</xdr:rowOff>
    </xdr:from>
    <xdr:to>
      <xdr:col>14</xdr:col>
      <xdr:colOff>564480</xdr:colOff>
      <xdr:row>162</xdr:row>
      <xdr:rowOff>79920</xdr:rowOff>
    </xdr:to>
    <xdr:graphicFrame>
      <xdr:nvGraphicFramePr>
        <xdr:cNvPr id="53" name="Grafik 14"/>
        <xdr:cNvGraphicFramePr/>
      </xdr:nvGraphicFramePr>
      <xdr:xfrm>
        <a:off x="7864920" y="29255040"/>
        <a:ext cx="58255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116</xdr:row>
      <xdr:rowOff>0</xdr:rowOff>
    </xdr:from>
    <xdr:to>
      <xdr:col>8</xdr:col>
      <xdr:colOff>1047240</xdr:colOff>
      <xdr:row>131</xdr:row>
      <xdr:rowOff>135720</xdr:rowOff>
    </xdr:to>
    <xdr:graphicFrame>
      <xdr:nvGraphicFramePr>
        <xdr:cNvPr id="54" name="Grafik 15"/>
        <xdr:cNvGraphicFramePr/>
      </xdr:nvGraphicFramePr>
      <xdr:xfrm>
        <a:off x="1422720" y="23155200"/>
        <a:ext cx="5936760" cy="299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88560</xdr:colOff>
      <xdr:row>132</xdr:row>
      <xdr:rowOff>126720</xdr:rowOff>
    </xdr:from>
    <xdr:to>
      <xdr:col>8</xdr:col>
      <xdr:colOff>972720</xdr:colOff>
      <xdr:row>147</xdr:row>
      <xdr:rowOff>12240</xdr:rowOff>
    </xdr:to>
    <xdr:graphicFrame>
      <xdr:nvGraphicFramePr>
        <xdr:cNvPr id="55" name="Grafik 16"/>
        <xdr:cNvGraphicFramePr/>
      </xdr:nvGraphicFramePr>
      <xdr:xfrm>
        <a:off x="1511280" y="26329680"/>
        <a:ext cx="57736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6840</xdr:colOff>
      <xdr:row>147</xdr:row>
      <xdr:rowOff>181080</xdr:rowOff>
    </xdr:from>
    <xdr:to>
      <xdr:col>8</xdr:col>
      <xdr:colOff>891000</xdr:colOff>
      <xdr:row>162</xdr:row>
      <xdr:rowOff>66600</xdr:rowOff>
    </xdr:to>
    <xdr:graphicFrame>
      <xdr:nvGraphicFramePr>
        <xdr:cNvPr id="56" name="Grafik 17"/>
        <xdr:cNvGraphicFramePr/>
      </xdr:nvGraphicFramePr>
      <xdr:xfrm>
        <a:off x="1429560" y="29241720"/>
        <a:ext cx="5773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245160</xdr:colOff>
      <xdr:row>24</xdr:row>
      <xdr:rowOff>135000</xdr:rowOff>
    </xdr:from>
    <xdr:to>
      <xdr:col>15</xdr:col>
      <xdr:colOff>80280</xdr:colOff>
      <xdr:row>35</xdr:row>
      <xdr:rowOff>113040</xdr:rowOff>
    </xdr:to>
    <xdr:graphicFrame>
      <xdr:nvGraphicFramePr>
        <xdr:cNvPr id="57" name="Grafik 2"/>
        <xdr:cNvGraphicFramePr/>
      </xdr:nvGraphicFramePr>
      <xdr:xfrm>
        <a:off x="245160" y="5059080"/>
        <a:ext cx="7156440" cy="226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277200</xdr:colOff>
      <xdr:row>36</xdr:row>
      <xdr:rowOff>138600</xdr:rowOff>
    </xdr:from>
    <xdr:to>
      <xdr:col>15</xdr:col>
      <xdr:colOff>112320</xdr:colOff>
      <xdr:row>48</xdr:row>
      <xdr:rowOff>61920</xdr:rowOff>
    </xdr:to>
    <xdr:graphicFrame>
      <xdr:nvGraphicFramePr>
        <xdr:cNvPr id="58" name="Grafik 7"/>
        <xdr:cNvGraphicFramePr/>
      </xdr:nvGraphicFramePr>
      <xdr:xfrm>
        <a:off x="277200" y="7539480"/>
        <a:ext cx="7156440" cy="220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259920</xdr:colOff>
      <xdr:row>48</xdr:row>
      <xdr:rowOff>259920</xdr:rowOff>
    </xdr:from>
    <xdr:to>
      <xdr:col>15</xdr:col>
      <xdr:colOff>95040</xdr:colOff>
      <xdr:row>59</xdr:row>
      <xdr:rowOff>183240</xdr:rowOff>
    </xdr:to>
    <xdr:graphicFrame>
      <xdr:nvGraphicFramePr>
        <xdr:cNvPr id="59" name="Grafik 9"/>
        <xdr:cNvGraphicFramePr/>
      </xdr:nvGraphicFramePr>
      <xdr:xfrm>
        <a:off x="259920" y="9946800"/>
        <a:ext cx="7156440" cy="220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25</xdr:col>
      <xdr:colOff>123840</xdr:colOff>
      <xdr:row>20</xdr:row>
      <xdr:rowOff>0</xdr:rowOff>
    </xdr:from>
    <xdr:to>
      <xdr:col>29</xdr:col>
      <xdr:colOff>668880</xdr:colOff>
      <xdr:row>30</xdr:row>
      <xdr:rowOff>99360</xdr:rowOff>
    </xdr:to>
    <xdr:graphicFrame>
      <xdr:nvGraphicFramePr>
        <xdr:cNvPr id="60" name="Grafik 11"/>
        <xdr:cNvGraphicFramePr/>
      </xdr:nvGraphicFramePr>
      <xdr:xfrm>
        <a:off x="16370280" y="4124160"/>
        <a:ext cx="7174800" cy="223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155880</xdr:colOff>
      <xdr:row>31</xdr:row>
      <xdr:rowOff>107280</xdr:rowOff>
    </xdr:from>
    <xdr:to>
      <xdr:col>29</xdr:col>
      <xdr:colOff>700920</xdr:colOff>
      <xdr:row>43</xdr:row>
      <xdr:rowOff>30600</xdr:rowOff>
    </xdr:to>
    <xdr:graphicFrame>
      <xdr:nvGraphicFramePr>
        <xdr:cNvPr id="61" name="Grafik 12"/>
        <xdr:cNvGraphicFramePr/>
      </xdr:nvGraphicFramePr>
      <xdr:xfrm>
        <a:off x="16402320" y="6555600"/>
        <a:ext cx="7174800" cy="220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25</xdr:col>
      <xdr:colOff>138600</xdr:colOff>
      <xdr:row>44</xdr:row>
      <xdr:rowOff>3600</xdr:rowOff>
    </xdr:from>
    <xdr:to>
      <xdr:col>29</xdr:col>
      <xdr:colOff>683640</xdr:colOff>
      <xdr:row>54</xdr:row>
      <xdr:rowOff>117720</xdr:rowOff>
    </xdr:to>
    <xdr:graphicFrame>
      <xdr:nvGraphicFramePr>
        <xdr:cNvPr id="62" name="Grafik 13"/>
        <xdr:cNvGraphicFramePr/>
      </xdr:nvGraphicFramePr>
      <xdr:xfrm>
        <a:off x="16385040" y="8928360"/>
        <a:ext cx="7174800" cy="220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E23" headerRowCount="1" totalsRowCount="0" totalsRowShown="0">
  <tableColumns count="4">
    <tableColumn id="1" name="Nokta"/>
    <tableColumn id="2" name="Kristal Virtik Tüf"/>
    <tableColumn id="3" name="Vitrik Litik Tüf"/>
    <tableColumn id="4" name="Lamprofir"/>
  </tableColumns>
</table>
</file>

<file path=xl/tables/table2.xml><?xml version="1.0" encoding="utf-8"?>
<table xmlns="http://schemas.openxmlformats.org/spreadsheetml/2006/main" id="2" name="Table3" displayName="Table3" ref="G3:J14" headerRowCount="1" totalsRowCount="0" totalsRowShown="0">
  <autoFilter ref="G3:J14"/>
  <tableColumns count="4">
    <tableColumn id="1" name="Numara"/>
    <tableColumn id="2" name="Kristal Virtik Tüf"/>
    <tableColumn id="3" name="Vitrik Litik Tüf"/>
    <tableColumn id="4" name="Lamprofir"/>
  </tableColumns>
</table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41" activeCellId="0" sqref="E4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4.66"/>
    <col collapsed="false" customWidth="true" hidden="false" outlineLevel="0" max="2" min="2" style="0" width="13.67"/>
    <col collapsed="false" customWidth="true" hidden="false" outlineLevel="0" max="4" min="4" style="0" width="15.11"/>
    <col collapsed="false" customWidth="true" hidden="false" outlineLevel="0" max="5" min="5" style="0" width="12.9"/>
    <col collapsed="false" customWidth="true" hidden="false" outlineLevel="0" max="6" min="6" style="0" width="11.46"/>
    <col collapsed="false" customWidth="true" hidden="false" outlineLevel="0" max="7" min="7" style="0" width="11.13"/>
    <col collapsed="false" customWidth="true" hidden="false" outlineLevel="0" max="10" min="8" style="0" width="14.11"/>
    <col collapsed="false" customWidth="true" hidden="false" outlineLevel="0" max="11" min="11" style="0" width="16.65"/>
    <col collapsed="false" customWidth="true" hidden="false" outlineLevel="0" max="13" min="13" style="0" width="16.8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1" t="n">
        <v>2</v>
      </c>
      <c r="B2" s="1" t="n">
        <v>1</v>
      </c>
      <c r="C2" s="1" t="n">
        <v>500</v>
      </c>
      <c r="D2" s="1" t="n">
        <v>93.32</v>
      </c>
      <c r="E2" s="1" t="n">
        <v>30.34</v>
      </c>
      <c r="F2" s="2" t="n">
        <v>110.17</v>
      </c>
      <c r="G2" s="2" t="n">
        <v>63.2</v>
      </c>
      <c r="H2" s="2" t="n">
        <v>56.48</v>
      </c>
      <c r="I2" s="2" t="n">
        <v>24.18</v>
      </c>
      <c r="J2" s="3" t="n">
        <v>1.6</v>
      </c>
      <c r="K2" s="3" t="n">
        <v>8.685</v>
      </c>
      <c r="L2" s="1" t="n">
        <v>0.226</v>
      </c>
      <c r="M2" s="3" t="n">
        <v>15.8600000000001</v>
      </c>
    </row>
    <row r="3" customFormat="false" ht="13.8" hidden="false" customHeight="false" outlineLevel="0" collapsed="false">
      <c r="A3" s="1" t="n">
        <v>2</v>
      </c>
      <c r="B3" s="1" t="n">
        <v>1</v>
      </c>
      <c r="C3" s="1" t="n">
        <v>550</v>
      </c>
      <c r="D3" s="1" t="n">
        <v>91.9</v>
      </c>
      <c r="E3" s="1" t="n">
        <v>26.71</v>
      </c>
      <c r="F3" s="2" t="n">
        <v>119.65</v>
      </c>
      <c r="G3" s="2" t="n">
        <v>73.57</v>
      </c>
      <c r="H3" s="2" t="n">
        <v>53.75</v>
      </c>
      <c r="I3" s="2" t="n">
        <v>22.47</v>
      </c>
      <c r="J3" s="3" t="n">
        <v>1.43</v>
      </c>
      <c r="K3" s="3" t="n">
        <v>8.88125</v>
      </c>
      <c r="L3" s="1" t="n">
        <v>0.512</v>
      </c>
      <c r="M3" s="3" t="n">
        <v>19.1900000000001</v>
      </c>
    </row>
    <row r="4" customFormat="false" ht="13.8" hidden="false" customHeight="false" outlineLevel="0" collapsed="false">
      <c r="A4" s="1" t="n">
        <v>2</v>
      </c>
      <c r="B4" s="1" t="n">
        <v>1</v>
      </c>
      <c r="C4" s="1" t="n">
        <v>600</v>
      </c>
      <c r="D4" s="1" t="n">
        <v>80.53</v>
      </c>
      <c r="E4" s="1" t="n">
        <v>30.62</v>
      </c>
      <c r="F4" s="2" t="n">
        <v>91.13</v>
      </c>
      <c r="G4" s="2" t="n">
        <v>59.88</v>
      </c>
      <c r="H4" s="2" t="n">
        <v>40.62</v>
      </c>
      <c r="I4" s="2" t="n">
        <v>26</v>
      </c>
      <c r="J4" s="3" t="n">
        <v>1.59</v>
      </c>
      <c r="K4" s="3" t="n">
        <v>8.37</v>
      </c>
      <c r="L4" s="1" t="n">
        <v>0.127</v>
      </c>
      <c r="M4" s="3" t="n">
        <v>19.0800000000002</v>
      </c>
    </row>
    <row r="5" customFormat="false" ht="13.8" hidden="false" customHeight="false" outlineLevel="0" collapsed="false">
      <c r="A5" s="1" t="n">
        <v>2</v>
      </c>
      <c r="B5" s="1" t="n">
        <v>2</v>
      </c>
      <c r="C5" s="1" t="n">
        <v>500</v>
      </c>
      <c r="D5" s="1" t="n">
        <v>53</v>
      </c>
      <c r="E5" s="1" t="n">
        <v>23.32</v>
      </c>
      <c r="F5" s="2" t="n">
        <v>75.41</v>
      </c>
      <c r="G5" s="2" t="n">
        <v>13.59</v>
      </c>
      <c r="H5" s="2" t="n">
        <v>42.05</v>
      </c>
      <c r="I5" s="2" t="n">
        <v>5.89</v>
      </c>
      <c r="J5" s="3" t="n">
        <v>1.4</v>
      </c>
      <c r="K5" s="3" t="n">
        <v>8.7775</v>
      </c>
      <c r="L5" s="1" t="n">
        <v>0.749</v>
      </c>
      <c r="M5" s="3" t="n">
        <v>17.1800000000001</v>
      </c>
    </row>
    <row r="6" customFormat="false" ht="13.8" hidden="false" customHeight="false" outlineLevel="0" collapsed="false">
      <c r="A6" s="1" t="n">
        <v>2</v>
      </c>
      <c r="B6" s="1" t="n">
        <v>2</v>
      </c>
      <c r="C6" s="1" t="n">
        <v>550</v>
      </c>
      <c r="D6" s="1" t="n">
        <v>73.99</v>
      </c>
      <c r="E6" s="1" t="n">
        <v>27.16</v>
      </c>
      <c r="F6" s="2" t="n">
        <v>87.77</v>
      </c>
      <c r="G6" s="2" t="n">
        <v>49.68</v>
      </c>
      <c r="H6" s="2" t="n">
        <v>54.23</v>
      </c>
      <c r="I6" s="2" t="n">
        <v>21.86</v>
      </c>
      <c r="J6" s="3" t="n">
        <v>1.47</v>
      </c>
      <c r="K6" s="3" t="n">
        <v>7.48375</v>
      </c>
      <c r="L6" s="1" t="n">
        <v>0.195</v>
      </c>
      <c r="M6" s="3" t="n">
        <v>19.0599999999999</v>
      </c>
    </row>
    <row r="7" customFormat="false" ht="13.8" hidden="false" customHeight="false" outlineLevel="0" collapsed="false">
      <c r="A7" s="1" t="n">
        <v>2</v>
      </c>
      <c r="B7" s="1" t="n">
        <v>2</v>
      </c>
      <c r="C7" s="1" t="n">
        <v>600</v>
      </c>
      <c r="D7" s="1" t="n">
        <v>70.18</v>
      </c>
      <c r="E7" s="1" t="n">
        <v>26.98</v>
      </c>
      <c r="F7" s="2" t="n">
        <v>82.27</v>
      </c>
      <c r="G7" s="2" t="n">
        <v>49.75</v>
      </c>
      <c r="H7" s="2" t="n">
        <v>39.69</v>
      </c>
      <c r="I7" s="2" t="n">
        <v>19.73</v>
      </c>
      <c r="J7" s="3" t="n">
        <v>1.46</v>
      </c>
      <c r="K7" s="3" t="n">
        <v>8.47875</v>
      </c>
      <c r="L7" s="1" t="n">
        <v>0.496</v>
      </c>
      <c r="M7" s="3" t="n">
        <v>20.97</v>
      </c>
    </row>
    <row r="8" customFormat="false" ht="13.8" hidden="false" customHeight="false" outlineLevel="0" collapsed="false">
      <c r="A8" s="1" t="n">
        <v>2</v>
      </c>
      <c r="B8" s="1" t="n">
        <v>3</v>
      </c>
      <c r="C8" s="1" t="n">
        <v>500</v>
      </c>
      <c r="D8" s="1" t="n">
        <v>65.42</v>
      </c>
      <c r="E8" s="1" t="n">
        <v>29.09</v>
      </c>
      <c r="F8" s="2" t="n">
        <v>84.5</v>
      </c>
      <c r="G8" s="2" t="n">
        <v>29.45</v>
      </c>
      <c r="H8" s="2" t="n">
        <v>34.39</v>
      </c>
      <c r="I8" s="2" t="n">
        <v>17.09</v>
      </c>
      <c r="J8" s="3" t="n">
        <v>1.54</v>
      </c>
      <c r="K8" s="3" t="n">
        <v>6.64375</v>
      </c>
      <c r="L8" s="1" t="n">
        <v>0.604</v>
      </c>
      <c r="M8" s="3" t="n">
        <v>13.3200000000002</v>
      </c>
    </row>
    <row r="9" customFormat="false" ht="13.8" hidden="false" customHeight="false" outlineLevel="0" collapsed="false">
      <c r="A9" s="1" t="n">
        <v>2</v>
      </c>
      <c r="B9" s="1" t="n">
        <v>3</v>
      </c>
      <c r="C9" s="1" t="n">
        <v>550</v>
      </c>
      <c r="D9" s="1" t="n">
        <v>65</v>
      </c>
      <c r="E9" s="1" t="n">
        <v>32.5</v>
      </c>
      <c r="F9" s="2" t="n">
        <v>77.77</v>
      </c>
      <c r="G9" s="2" t="n">
        <v>47.77</v>
      </c>
      <c r="H9" s="2" t="n">
        <v>47</v>
      </c>
      <c r="I9" s="2" t="n">
        <v>34.31</v>
      </c>
      <c r="J9" s="3" t="n">
        <v>1.51</v>
      </c>
      <c r="K9" s="3" t="n">
        <v>7.7825</v>
      </c>
      <c r="L9" s="1" t="n">
        <v>0.662</v>
      </c>
      <c r="M9" s="3" t="n">
        <v>28</v>
      </c>
    </row>
    <row r="10" customFormat="false" ht="13.8" hidden="false" customHeight="false" outlineLevel="0" collapsed="false">
      <c r="A10" s="1" t="n">
        <v>2</v>
      </c>
      <c r="B10" s="1" t="n">
        <v>3</v>
      </c>
      <c r="C10" s="1" t="n">
        <v>600</v>
      </c>
      <c r="D10" s="1" t="n">
        <v>63.23</v>
      </c>
      <c r="E10" s="1" t="n">
        <v>27.6</v>
      </c>
      <c r="F10" s="2" t="n">
        <v>88.43</v>
      </c>
      <c r="G10" s="2" t="n">
        <v>27.5</v>
      </c>
      <c r="H10" s="2" t="n">
        <v>51</v>
      </c>
      <c r="I10" s="2" t="n">
        <v>24.31</v>
      </c>
      <c r="J10" s="3" t="n">
        <v>1.75</v>
      </c>
      <c r="K10" s="3" t="n">
        <v>8.3475</v>
      </c>
      <c r="L10" s="1" t="n">
        <v>0.479</v>
      </c>
      <c r="M10" s="3" t="n">
        <v>13.5999999999999</v>
      </c>
    </row>
    <row r="11" customFormat="false" ht="13.8" hidden="false" customHeight="false" outlineLevel="0" collapsed="false">
      <c r="A11" s="1" t="n">
        <v>2</v>
      </c>
      <c r="B11" s="1" t="n">
        <v>4</v>
      </c>
      <c r="C11" s="1" t="n">
        <v>500</v>
      </c>
      <c r="D11" s="1" t="n">
        <v>47.16</v>
      </c>
      <c r="E11" s="1" t="n">
        <v>24.93</v>
      </c>
      <c r="F11" s="2" t="n">
        <v>69.31</v>
      </c>
      <c r="G11" s="2" t="n">
        <v>32.7</v>
      </c>
      <c r="H11" s="2" t="n">
        <v>37.59</v>
      </c>
      <c r="I11" s="2" t="n">
        <v>16.58</v>
      </c>
      <c r="J11" s="3" t="n">
        <v>1.47</v>
      </c>
      <c r="K11" s="3" t="n">
        <v>9.325</v>
      </c>
      <c r="L11" s="1" t="n">
        <v>0.735</v>
      </c>
      <c r="M11" s="3" t="n">
        <v>46.0799999999999</v>
      </c>
    </row>
    <row r="12" customFormat="false" ht="13.8" hidden="false" customHeight="false" outlineLevel="0" collapsed="false">
      <c r="A12" s="1" t="n">
        <v>2</v>
      </c>
      <c r="B12" s="1" t="n">
        <v>4</v>
      </c>
      <c r="C12" s="1" t="n">
        <v>550</v>
      </c>
      <c r="D12" s="1" t="n">
        <v>60.94</v>
      </c>
      <c r="E12" s="1" t="n">
        <v>28.5</v>
      </c>
      <c r="F12" s="2" t="n">
        <v>95.57</v>
      </c>
      <c r="G12" s="2" t="n">
        <v>37.36</v>
      </c>
      <c r="H12" s="2" t="n">
        <v>28.91</v>
      </c>
      <c r="I12" s="2" t="n">
        <v>21.01</v>
      </c>
      <c r="J12" s="3" t="n">
        <v>1.77</v>
      </c>
      <c r="K12" s="3" t="n">
        <v>8.32375</v>
      </c>
      <c r="L12" s="1" t="n">
        <v>1.37</v>
      </c>
      <c r="M12" s="3" t="n">
        <v>41.5800000000002</v>
      </c>
    </row>
    <row r="13" customFormat="false" ht="13.8" hidden="false" customHeight="false" outlineLevel="0" collapsed="false">
      <c r="A13" s="1" t="n">
        <v>2</v>
      </c>
      <c r="B13" s="1" t="n">
        <v>4</v>
      </c>
      <c r="C13" s="1" t="n">
        <v>600</v>
      </c>
      <c r="D13" s="1" t="n">
        <v>50.22</v>
      </c>
      <c r="E13" s="1" t="n">
        <v>22.02</v>
      </c>
      <c r="F13" s="2" t="n">
        <v>73.35</v>
      </c>
      <c r="G13" s="2" t="n">
        <v>14.81</v>
      </c>
      <c r="H13" s="2" t="n">
        <v>29.42</v>
      </c>
      <c r="I13" s="2" t="n">
        <v>5.56</v>
      </c>
      <c r="J13" s="3" t="n">
        <v>1.63</v>
      </c>
      <c r="K13" s="3" t="n">
        <v>8.635</v>
      </c>
      <c r="L13" s="1" t="n">
        <v>1.072</v>
      </c>
      <c r="M13" s="3" t="n">
        <v>36.1900000000001</v>
      </c>
    </row>
    <row r="14" customFormat="false" ht="13.8" hidden="false" customHeight="false" outlineLevel="0" collapsed="false">
      <c r="A14" s="1" t="n">
        <v>2</v>
      </c>
      <c r="B14" s="1" t="n">
        <v>5</v>
      </c>
      <c r="C14" s="1" t="n">
        <v>500</v>
      </c>
      <c r="D14" s="1" t="n">
        <v>68.23</v>
      </c>
      <c r="E14" s="1" t="n">
        <v>24.85</v>
      </c>
      <c r="F14" s="2" t="n">
        <v>84.33</v>
      </c>
      <c r="G14" s="2" t="n">
        <v>37.95</v>
      </c>
      <c r="H14" s="2" t="n">
        <v>36.77</v>
      </c>
      <c r="I14" s="2" t="n">
        <v>14.97</v>
      </c>
      <c r="J14" s="3" t="n">
        <v>1.55</v>
      </c>
      <c r="K14" s="3" t="n">
        <v>8.49375</v>
      </c>
      <c r="L14" s="1" t="n">
        <v>0.194</v>
      </c>
      <c r="M14" s="3" t="n">
        <v>24.02</v>
      </c>
    </row>
    <row r="15" customFormat="false" ht="13.8" hidden="false" customHeight="false" outlineLevel="0" collapsed="false">
      <c r="A15" s="1" t="n">
        <v>2</v>
      </c>
      <c r="B15" s="1" t="n">
        <v>5</v>
      </c>
      <c r="C15" s="1" t="n">
        <v>550</v>
      </c>
      <c r="D15" s="1" t="n">
        <v>68.44</v>
      </c>
      <c r="E15" s="1" t="n">
        <v>30.94</v>
      </c>
      <c r="F15" s="2" t="n">
        <v>90.11</v>
      </c>
      <c r="G15" s="2" t="n">
        <v>45.14</v>
      </c>
      <c r="H15" s="2" t="n">
        <v>50.29</v>
      </c>
      <c r="I15" s="2" t="n">
        <v>24.62</v>
      </c>
      <c r="J15" s="3" t="n">
        <v>1.54</v>
      </c>
      <c r="K15" s="3" t="n">
        <v>8.11125</v>
      </c>
      <c r="L15" s="1" t="n">
        <v>0.108</v>
      </c>
      <c r="M15" s="3" t="n">
        <v>28.0600000000002</v>
      </c>
    </row>
    <row r="16" customFormat="false" ht="13.8" hidden="false" customHeight="false" outlineLevel="0" collapsed="false">
      <c r="A16" s="1" t="n">
        <v>2</v>
      </c>
      <c r="B16" s="1" t="n">
        <v>5</v>
      </c>
      <c r="C16" s="1" t="n">
        <v>600</v>
      </c>
      <c r="D16" s="1" t="n">
        <v>68.68</v>
      </c>
      <c r="E16" s="1" t="n">
        <v>37.16</v>
      </c>
      <c r="F16" s="2" t="n">
        <v>97</v>
      </c>
      <c r="G16" s="2" t="n">
        <v>44.29</v>
      </c>
      <c r="H16" s="2" t="n">
        <v>45.25</v>
      </c>
      <c r="I16" s="2" t="n">
        <v>25.09</v>
      </c>
      <c r="J16" s="3" t="n">
        <v>1.45</v>
      </c>
      <c r="K16" s="3" t="n">
        <v>8.21125</v>
      </c>
      <c r="L16" s="1" t="n">
        <v>0.241</v>
      </c>
      <c r="M16" s="3" t="n">
        <v>21.5799999999999</v>
      </c>
    </row>
    <row r="17" customFormat="false" ht="13.8" hidden="false" customHeight="false" outlineLevel="0" collapsed="false">
      <c r="A17" s="1" t="n">
        <v>3</v>
      </c>
      <c r="B17" s="1" t="n">
        <v>1</v>
      </c>
      <c r="C17" s="1" t="n">
        <v>500</v>
      </c>
      <c r="D17" s="1" t="n">
        <v>46.2</v>
      </c>
      <c r="E17" s="1" t="n">
        <v>9.23</v>
      </c>
      <c r="F17" s="2" t="n">
        <v>54.31</v>
      </c>
      <c r="G17" s="2" t="n">
        <v>36.33</v>
      </c>
      <c r="H17" s="2" t="n">
        <v>20.5</v>
      </c>
      <c r="I17" s="2" t="n">
        <v>9.5</v>
      </c>
      <c r="J17" s="1" t="n">
        <v>1.6</v>
      </c>
      <c r="K17" s="3" t="n">
        <v>9.15</v>
      </c>
      <c r="L17" s="1" t="n">
        <v>0.191</v>
      </c>
      <c r="M17" s="3" t="n">
        <v>12.1300000000001</v>
      </c>
    </row>
    <row r="18" customFormat="false" ht="13.8" hidden="false" customHeight="false" outlineLevel="0" collapsed="false">
      <c r="A18" s="1" t="n">
        <v>3</v>
      </c>
      <c r="B18" s="1" t="n">
        <v>1</v>
      </c>
      <c r="C18" s="1" t="n">
        <v>550</v>
      </c>
      <c r="D18" s="1" t="n">
        <v>42.39</v>
      </c>
      <c r="E18" s="1" t="n">
        <v>11.32</v>
      </c>
      <c r="F18" s="2" t="n">
        <v>55.65</v>
      </c>
      <c r="G18" s="2" t="n">
        <v>30.86</v>
      </c>
      <c r="H18" s="2" t="n">
        <v>15.24</v>
      </c>
      <c r="I18" s="2" t="n">
        <v>6.11</v>
      </c>
      <c r="J18" s="1" t="n">
        <v>1.6</v>
      </c>
      <c r="K18" s="3" t="n">
        <v>7.57375</v>
      </c>
      <c r="L18" s="1" t="n">
        <v>0.357</v>
      </c>
      <c r="M18" s="3" t="n">
        <v>10.19</v>
      </c>
    </row>
    <row r="19" customFormat="false" ht="13.8" hidden="false" customHeight="false" outlineLevel="0" collapsed="false">
      <c r="A19" s="1" t="n">
        <v>3</v>
      </c>
      <c r="B19" s="1" t="n">
        <v>1</v>
      </c>
      <c r="C19" s="1" t="n">
        <v>600</v>
      </c>
      <c r="D19" s="1" t="n">
        <v>41.98</v>
      </c>
      <c r="E19" s="1" t="n">
        <v>13.23</v>
      </c>
      <c r="F19" s="2" t="n">
        <v>51.64</v>
      </c>
      <c r="G19" s="2" t="n">
        <v>29.68</v>
      </c>
      <c r="H19" s="2" t="n">
        <v>17.84</v>
      </c>
      <c r="I19" s="2" t="n">
        <v>9.48</v>
      </c>
      <c r="J19" s="1" t="n">
        <v>1.84</v>
      </c>
      <c r="K19" s="3" t="n">
        <v>8.19625</v>
      </c>
      <c r="L19" s="1" t="n">
        <v>0.597</v>
      </c>
      <c r="M19" s="3" t="n">
        <v>9.05000000000018</v>
      </c>
    </row>
    <row r="20" customFormat="false" ht="13.8" hidden="false" customHeight="false" outlineLevel="0" collapsed="false">
      <c r="A20" s="1" t="n">
        <v>3</v>
      </c>
      <c r="B20" s="1" t="n">
        <v>2</v>
      </c>
      <c r="C20" s="1" t="n">
        <v>500</v>
      </c>
      <c r="D20" s="1" t="n">
        <v>35.61</v>
      </c>
      <c r="E20" s="1" t="n">
        <v>10.43</v>
      </c>
      <c r="F20" s="2" t="n">
        <v>42.11</v>
      </c>
      <c r="G20" s="2" t="n">
        <v>28.29</v>
      </c>
      <c r="H20" s="2" t="n">
        <v>16.11</v>
      </c>
      <c r="I20" s="2" t="n">
        <v>7.07</v>
      </c>
      <c r="J20" s="1" t="n">
        <v>1.7</v>
      </c>
      <c r="K20" s="3" t="n">
        <v>7.74375</v>
      </c>
      <c r="L20" s="1" t="n">
        <v>1.299</v>
      </c>
      <c r="M20" s="3" t="n">
        <v>7.90999999999985</v>
      </c>
    </row>
    <row r="21" customFormat="false" ht="13.8" hidden="false" customHeight="false" outlineLevel="0" collapsed="false">
      <c r="A21" s="1" t="n">
        <v>3</v>
      </c>
      <c r="B21" s="1" t="n">
        <v>2</v>
      </c>
      <c r="C21" s="1" t="n">
        <v>550</v>
      </c>
      <c r="D21" s="1" t="n">
        <v>30.57</v>
      </c>
      <c r="E21" s="1" t="n">
        <v>10.07</v>
      </c>
      <c r="F21" s="2" t="n">
        <v>36.65</v>
      </c>
      <c r="G21" s="2" t="n">
        <v>20.26</v>
      </c>
      <c r="H21" s="2" t="n">
        <v>13.18</v>
      </c>
      <c r="I21" s="2" t="n">
        <v>4.88</v>
      </c>
      <c r="J21" s="1" t="n">
        <v>1.72</v>
      </c>
      <c r="K21" s="3" t="n">
        <v>7.79375</v>
      </c>
      <c r="L21" s="1" t="n">
        <v>1.222</v>
      </c>
      <c r="M21" s="3" t="n">
        <v>6.9699999999998</v>
      </c>
    </row>
    <row r="22" customFormat="false" ht="13.8" hidden="false" customHeight="false" outlineLevel="0" collapsed="false">
      <c r="A22" s="1" t="n">
        <v>3</v>
      </c>
      <c r="B22" s="1" t="n">
        <v>2</v>
      </c>
      <c r="C22" s="1" t="n">
        <v>600</v>
      </c>
      <c r="D22" s="1" t="n">
        <v>29.08</v>
      </c>
      <c r="E22" s="1" t="n">
        <v>7.89</v>
      </c>
      <c r="F22" s="2" t="n">
        <v>36.97</v>
      </c>
      <c r="G22" s="2" t="n">
        <v>20.59</v>
      </c>
      <c r="H22" s="2" t="n">
        <v>12.15</v>
      </c>
      <c r="I22" s="2" t="n">
        <v>6.84</v>
      </c>
      <c r="J22" s="1" t="n">
        <v>1.42</v>
      </c>
      <c r="K22" s="3" t="n">
        <v>8.06375</v>
      </c>
      <c r="L22" s="1" t="n">
        <v>1.284</v>
      </c>
      <c r="M22" s="3" t="n">
        <v>6.81999999999994</v>
      </c>
    </row>
    <row r="23" customFormat="false" ht="13.8" hidden="false" customHeight="false" outlineLevel="0" collapsed="false">
      <c r="A23" s="1" t="n">
        <v>3</v>
      </c>
      <c r="B23" s="1" t="n">
        <v>3</v>
      </c>
      <c r="C23" s="1" t="n">
        <v>500</v>
      </c>
      <c r="D23" s="1" t="n">
        <v>31.28</v>
      </c>
      <c r="E23" s="1" t="n">
        <v>6.92</v>
      </c>
      <c r="F23" s="2" t="n">
        <v>42.38</v>
      </c>
      <c r="G23" s="2" t="n">
        <v>18.25</v>
      </c>
      <c r="H23" s="2" t="n">
        <v>11.85</v>
      </c>
      <c r="I23" s="2" t="n">
        <v>5.54</v>
      </c>
      <c r="J23" s="1" t="n">
        <v>1.48</v>
      </c>
      <c r="K23" s="3" t="n">
        <v>7.54375</v>
      </c>
      <c r="L23" s="1" t="n">
        <v>1.216</v>
      </c>
      <c r="M23" s="3" t="n">
        <v>0.690000000000055</v>
      </c>
    </row>
    <row r="24" customFormat="false" ht="13.8" hidden="false" customHeight="false" outlineLevel="0" collapsed="false">
      <c r="A24" s="1" t="n">
        <v>3</v>
      </c>
      <c r="B24" s="1" t="n">
        <v>3</v>
      </c>
      <c r="C24" s="1" t="n">
        <v>550</v>
      </c>
      <c r="D24" s="1" t="n">
        <v>28.59</v>
      </c>
      <c r="E24" s="1" t="n">
        <v>6.93</v>
      </c>
      <c r="F24" s="2" t="n">
        <v>37.15</v>
      </c>
      <c r="G24" s="2" t="n">
        <v>20.4</v>
      </c>
      <c r="H24" s="2" t="n">
        <v>11.32</v>
      </c>
      <c r="I24" s="2" t="n">
        <v>5.62</v>
      </c>
      <c r="J24" s="1" t="n">
        <v>1.74</v>
      </c>
      <c r="K24" s="3" t="n">
        <v>7.89125</v>
      </c>
      <c r="L24" s="1" t="n">
        <v>1.769</v>
      </c>
      <c r="M24" s="3" t="n">
        <v>6.00000000000023</v>
      </c>
    </row>
    <row r="25" customFormat="false" ht="13.8" hidden="false" customHeight="false" outlineLevel="0" collapsed="false">
      <c r="A25" s="1" t="n">
        <v>3</v>
      </c>
      <c r="B25" s="1" t="n">
        <v>3</v>
      </c>
      <c r="C25" s="1" t="n">
        <v>600</v>
      </c>
      <c r="D25" s="1" t="n">
        <v>25.94</v>
      </c>
      <c r="E25" s="1" t="n">
        <v>9.43</v>
      </c>
      <c r="F25" s="2" t="n">
        <v>35.39</v>
      </c>
      <c r="G25" s="2" t="n">
        <v>17.23</v>
      </c>
      <c r="H25" s="2" t="n">
        <v>11.3</v>
      </c>
      <c r="I25" s="2" t="n">
        <v>5.85</v>
      </c>
      <c r="J25" s="1" t="n">
        <v>1.71</v>
      </c>
      <c r="K25" s="3" t="n">
        <v>7.425</v>
      </c>
      <c r="L25" s="1" t="n">
        <v>1.851</v>
      </c>
      <c r="M25" s="3" t="n">
        <v>7.15999999999985</v>
      </c>
    </row>
    <row r="26" customFormat="false" ht="13.8" hidden="false" customHeight="false" outlineLevel="0" collapsed="false">
      <c r="A26" s="1" t="n">
        <v>3</v>
      </c>
      <c r="B26" s="1" t="n">
        <v>4</v>
      </c>
      <c r="C26" s="1" t="n">
        <v>500</v>
      </c>
      <c r="D26" s="1" t="n">
        <v>11.89</v>
      </c>
      <c r="E26" s="1" t="n">
        <v>4.7</v>
      </c>
      <c r="F26" s="2" t="n">
        <v>15.6</v>
      </c>
      <c r="G26" s="2" t="n">
        <v>5.17</v>
      </c>
      <c r="H26" s="2" t="n">
        <v>6.75</v>
      </c>
      <c r="I26" s="2" t="n">
        <v>2</v>
      </c>
      <c r="J26" s="1" t="n">
        <v>1.51</v>
      </c>
      <c r="K26" s="3" t="n">
        <v>10.754</v>
      </c>
      <c r="L26" s="1" t="n">
        <v>3.554</v>
      </c>
      <c r="M26" s="3" t="n">
        <v>20.8299999999999</v>
      </c>
    </row>
    <row r="27" customFormat="false" ht="13.8" hidden="false" customHeight="false" outlineLevel="0" collapsed="false">
      <c r="A27" s="1" t="n">
        <v>3</v>
      </c>
      <c r="B27" s="1" t="n">
        <v>4</v>
      </c>
      <c r="C27" s="1" t="n">
        <v>550</v>
      </c>
      <c r="D27" s="1" t="n">
        <v>22.77</v>
      </c>
      <c r="E27" s="1" t="n">
        <v>5.5</v>
      </c>
      <c r="F27" s="2" t="n">
        <v>26.83</v>
      </c>
      <c r="G27" s="2" t="n">
        <v>13.42</v>
      </c>
      <c r="H27" s="2" t="n">
        <v>8.55</v>
      </c>
      <c r="I27" s="2" t="n">
        <v>4.43</v>
      </c>
      <c r="J27" s="1" t="n">
        <v>1.5</v>
      </c>
      <c r="K27" s="3" t="n">
        <v>8.56875</v>
      </c>
      <c r="L27" s="1" t="n">
        <v>2.699</v>
      </c>
      <c r="M27" s="3" t="n">
        <v>19.8899999999999</v>
      </c>
    </row>
    <row r="28" customFormat="false" ht="13.8" hidden="false" customHeight="false" outlineLevel="0" collapsed="false">
      <c r="A28" s="1" t="n">
        <v>3</v>
      </c>
      <c r="B28" s="1" t="n">
        <v>4</v>
      </c>
      <c r="C28" s="1" t="n">
        <v>600</v>
      </c>
      <c r="D28" s="1" t="n">
        <v>22.04</v>
      </c>
      <c r="E28" s="1" t="n">
        <v>6.84</v>
      </c>
      <c r="F28" s="2" t="n">
        <v>28.01</v>
      </c>
      <c r="G28" s="2" t="n">
        <v>18.45</v>
      </c>
      <c r="H28" s="2" t="n">
        <v>10.45</v>
      </c>
      <c r="I28" s="2" t="n">
        <v>5.22</v>
      </c>
      <c r="J28" s="1" t="n">
        <v>1.67</v>
      </c>
      <c r="K28" s="3" t="n">
        <v>8.505</v>
      </c>
      <c r="L28" s="1" t="n">
        <v>2.838</v>
      </c>
      <c r="M28" s="3" t="n">
        <v>21.3799999999999</v>
      </c>
    </row>
    <row r="29" customFormat="false" ht="13.8" hidden="false" customHeight="false" outlineLevel="0" collapsed="false">
      <c r="A29" s="1" t="n">
        <v>3</v>
      </c>
      <c r="B29" s="1" t="n">
        <v>5</v>
      </c>
      <c r="C29" s="1" t="n">
        <v>500</v>
      </c>
      <c r="D29" s="1" t="n">
        <v>34.59</v>
      </c>
      <c r="E29" s="1" t="n">
        <v>14.18</v>
      </c>
      <c r="F29" s="2" t="n">
        <v>45.86</v>
      </c>
      <c r="G29" s="2" t="n">
        <v>18.39</v>
      </c>
      <c r="H29" s="2" t="n">
        <v>15.65</v>
      </c>
      <c r="I29" s="2" t="n">
        <v>5.7</v>
      </c>
      <c r="J29" s="1" t="n">
        <v>1.53</v>
      </c>
      <c r="K29" s="3" t="n">
        <v>7.405</v>
      </c>
      <c r="L29" s="1" t="n">
        <v>0.88</v>
      </c>
      <c r="M29" s="3" t="n">
        <v>11.8199999999997</v>
      </c>
    </row>
    <row r="30" customFormat="false" ht="13.8" hidden="false" customHeight="false" outlineLevel="0" collapsed="false">
      <c r="A30" s="1" t="n">
        <v>3</v>
      </c>
      <c r="B30" s="1" t="n">
        <v>5</v>
      </c>
      <c r="C30" s="1" t="n">
        <v>550</v>
      </c>
      <c r="D30" s="1" t="n">
        <v>29.81</v>
      </c>
      <c r="E30" s="1" t="n">
        <v>8.46</v>
      </c>
      <c r="F30" s="2" t="n">
        <v>45.97</v>
      </c>
      <c r="G30" s="2" t="n">
        <v>4.74</v>
      </c>
      <c r="H30" s="2" t="n">
        <v>15.63</v>
      </c>
      <c r="I30" s="2" t="n">
        <v>2.57</v>
      </c>
      <c r="J30" s="1" t="n">
        <v>1.76</v>
      </c>
      <c r="K30" s="3" t="n">
        <v>7.18714285714286</v>
      </c>
      <c r="L30" s="1" t="n">
        <v>1.429</v>
      </c>
      <c r="M30" s="3" t="n">
        <v>11.3199999999997</v>
      </c>
    </row>
    <row r="31" customFormat="false" ht="13.8" hidden="false" customHeight="false" outlineLevel="0" collapsed="false">
      <c r="A31" s="1" t="n">
        <v>3</v>
      </c>
      <c r="B31" s="1" t="n">
        <v>5</v>
      </c>
      <c r="C31" s="1" t="n">
        <v>600</v>
      </c>
      <c r="D31" s="1" t="n">
        <v>29.39</v>
      </c>
      <c r="E31" s="1" t="n">
        <v>8.29</v>
      </c>
      <c r="F31" s="2" t="n">
        <v>38.21</v>
      </c>
      <c r="G31" s="2" t="n">
        <v>21.59</v>
      </c>
      <c r="H31" s="2" t="n">
        <v>12.41</v>
      </c>
      <c r="I31" s="2" t="n">
        <v>6.73</v>
      </c>
      <c r="J31" s="1" t="n">
        <v>1.59</v>
      </c>
      <c r="K31" s="3" t="n">
        <v>9.33375</v>
      </c>
      <c r="L31" s="1" t="n">
        <v>1.519</v>
      </c>
      <c r="M31" s="3" t="n">
        <v>7.76000000000022</v>
      </c>
    </row>
    <row r="32" customFormat="false" ht="13.8" hidden="false" customHeight="false" outlineLevel="0" collapsed="false">
      <c r="A32" s="1" t="n">
        <v>4</v>
      </c>
      <c r="B32" s="1" t="n">
        <v>1</v>
      </c>
      <c r="C32" s="1" t="n">
        <v>500</v>
      </c>
      <c r="D32" s="1" t="n">
        <v>34.15</v>
      </c>
      <c r="E32" s="1" t="n">
        <v>9.43</v>
      </c>
      <c r="F32" s="2" t="n">
        <v>42.04</v>
      </c>
      <c r="G32" s="2" t="n">
        <v>18.68</v>
      </c>
      <c r="H32" s="2" t="n">
        <v>12.53</v>
      </c>
      <c r="I32" s="2" t="n">
        <v>7.81</v>
      </c>
      <c r="J32" s="1" t="n">
        <v>1.55</v>
      </c>
      <c r="K32" s="3" t="n">
        <v>7.54375</v>
      </c>
      <c r="L32" s="1" t="n">
        <v>0.555</v>
      </c>
      <c r="M32" s="3" t="n">
        <v>4.46000000000004</v>
      </c>
    </row>
    <row r="33" customFormat="false" ht="13.8" hidden="false" customHeight="false" outlineLevel="0" collapsed="false">
      <c r="A33" s="1" t="n">
        <v>4</v>
      </c>
      <c r="B33" s="1" t="n">
        <v>1</v>
      </c>
      <c r="C33" s="1" t="n">
        <v>550</v>
      </c>
      <c r="D33" s="1" t="n">
        <v>30.8</v>
      </c>
      <c r="E33" s="1" t="n">
        <v>7.27</v>
      </c>
      <c r="F33" s="2" t="n">
        <v>37.52</v>
      </c>
      <c r="G33" s="2" t="n">
        <v>21.78</v>
      </c>
      <c r="H33" s="2" t="n">
        <v>13.19</v>
      </c>
      <c r="I33" s="2" t="n">
        <v>4.19</v>
      </c>
      <c r="J33" s="1" t="n">
        <v>1.46</v>
      </c>
      <c r="K33" s="3" t="n">
        <v>7.78125</v>
      </c>
      <c r="L33" s="1" t="n">
        <v>1.373</v>
      </c>
      <c r="M33" s="3" t="n">
        <v>4.48000000000002</v>
      </c>
    </row>
    <row r="34" customFormat="false" ht="13.8" hidden="false" customHeight="false" outlineLevel="0" collapsed="false">
      <c r="A34" s="1" t="n">
        <v>4</v>
      </c>
      <c r="B34" s="1" t="n">
        <v>1</v>
      </c>
      <c r="C34" s="1" t="n">
        <v>600</v>
      </c>
      <c r="D34" s="1" t="n">
        <v>27.48</v>
      </c>
      <c r="E34" s="1" t="n">
        <v>6.96</v>
      </c>
      <c r="F34" s="2" t="n">
        <v>38.27</v>
      </c>
      <c r="G34" s="2" t="n">
        <v>18.13</v>
      </c>
      <c r="H34" s="2" t="n">
        <v>17.22</v>
      </c>
      <c r="I34" s="2" t="n">
        <v>8.68</v>
      </c>
      <c r="J34" s="1" t="n">
        <v>1.38</v>
      </c>
      <c r="K34" s="3" t="n">
        <v>7.78666666666667</v>
      </c>
      <c r="L34" s="1" t="n">
        <v>0.745</v>
      </c>
      <c r="M34" s="3" t="n">
        <v>4.09999999999991</v>
      </c>
    </row>
    <row r="35" customFormat="false" ht="13.8" hidden="false" customHeight="false" outlineLevel="0" collapsed="false">
      <c r="A35" s="1" t="n">
        <v>4</v>
      </c>
      <c r="B35" s="1" t="n">
        <v>2</v>
      </c>
      <c r="C35" s="1" t="n">
        <v>500</v>
      </c>
      <c r="D35" s="1" t="n">
        <v>8.98</v>
      </c>
      <c r="E35" s="1" t="n">
        <v>3.39</v>
      </c>
      <c r="F35" s="2" t="n">
        <v>13.68</v>
      </c>
      <c r="G35" s="2" t="n">
        <v>2.27</v>
      </c>
      <c r="H35" s="2"/>
      <c r="I35" s="2"/>
      <c r="J35" s="1" t="n">
        <v>1.52</v>
      </c>
      <c r="K35" s="3"/>
      <c r="L35" s="1" t="n">
        <v>4.74</v>
      </c>
      <c r="M35" s="3" t="n">
        <v>5.51999999999998</v>
      </c>
    </row>
    <row r="36" customFormat="false" ht="13.8" hidden="false" customHeight="false" outlineLevel="0" collapsed="false">
      <c r="A36" s="1" t="n">
        <v>4</v>
      </c>
      <c r="B36" s="1" t="n">
        <v>2</v>
      </c>
      <c r="C36" s="1" t="n">
        <v>550</v>
      </c>
      <c r="D36" s="1" t="n">
        <v>10.54</v>
      </c>
      <c r="E36" s="1" t="n">
        <v>3.55</v>
      </c>
      <c r="F36" s="2" t="n">
        <v>13.08</v>
      </c>
      <c r="G36" s="2" t="n">
        <v>5.58</v>
      </c>
      <c r="H36" s="2"/>
      <c r="I36" s="2"/>
      <c r="J36" s="1" t="n">
        <v>1.58</v>
      </c>
      <c r="K36" s="3"/>
      <c r="L36" s="1" t="n">
        <v>7.186</v>
      </c>
      <c r="M36" s="3" t="n">
        <v>5.73</v>
      </c>
    </row>
    <row r="37" customFormat="false" ht="13.8" hidden="false" customHeight="false" outlineLevel="0" collapsed="false">
      <c r="A37" s="1" t="n">
        <v>4</v>
      </c>
      <c r="B37" s="1" t="n">
        <v>2</v>
      </c>
      <c r="C37" s="1" t="n">
        <v>600</v>
      </c>
      <c r="D37" s="1" t="n">
        <v>9.44</v>
      </c>
      <c r="E37" s="1" t="n">
        <v>3.91</v>
      </c>
      <c r="F37" s="2" t="n">
        <v>13.53</v>
      </c>
      <c r="G37" s="2" t="n">
        <v>1.42</v>
      </c>
      <c r="H37" s="2"/>
      <c r="I37" s="2"/>
      <c r="J37" s="1" t="n">
        <v>1.55</v>
      </c>
      <c r="K37" s="3"/>
      <c r="L37" s="1" t="n">
        <v>5.649</v>
      </c>
      <c r="M37" s="3" t="n">
        <v>5.46000000000004</v>
      </c>
    </row>
    <row r="38" customFormat="false" ht="13.8" hidden="false" customHeight="false" outlineLevel="0" collapsed="false">
      <c r="A38" s="1" t="n">
        <v>4</v>
      </c>
      <c r="B38" s="1" t="n">
        <v>3</v>
      </c>
      <c r="C38" s="1" t="n">
        <v>500</v>
      </c>
      <c r="D38" s="1" t="n">
        <v>15.13</v>
      </c>
      <c r="E38" s="1" t="n">
        <v>4.31</v>
      </c>
      <c r="F38" s="2" t="n">
        <v>15.78</v>
      </c>
      <c r="G38" s="2" t="n">
        <v>6.46</v>
      </c>
      <c r="H38" s="2" t="n">
        <v>6.86</v>
      </c>
      <c r="I38" s="2" t="n">
        <v>4.05</v>
      </c>
      <c r="J38" s="1" t="n">
        <v>1.45</v>
      </c>
      <c r="K38" s="3"/>
      <c r="L38" s="1" t="n">
        <v>2.882</v>
      </c>
      <c r="M38" s="3" t="n">
        <v>0.539999999999964</v>
      </c>
    </row>
    <row r="39" customFormat="false" ht="13.8" hidden="false" customHeight="false" outlineLevel="0" collapsed="false">
      <c r="A39" s="1" t="n">
        <v>4</v>
      </c>
      <c r="B39" s="1" t="n">
        <v>3</v>
      </c>
      <c r="C39" s="1" t="n">
        <v>550</v>
      </c>
      <c r="D39" s="1" t="n">
        <v>11.31</v>
      </c>
      <c r="E39" s="1" t="n">
        <v>6.68</v>
      </c>
      <c r="F39" s="2" t="n">
        <v>15.26</v>
      </c>
      <c r="G39" s="2" t="n">
        <v>4.58</v>
      </c>
      <c r="H39" s="2"/>
      <c r="I39" s="2"/>
      <c r="J39" s="1" t="n">
        <v>1.48</v>
      </c>
      <c r="K39" s="3"/>
      <c r="L39" s="1" t="n">
        <v>5.594</v>
      </c>
      <c r="M39" s="3" t="n">
        <v>5.51999999999998</v>
      </c>
    </row>
    <row r="40" customFormat="false" ht="13.8" hidden="false" customHeight="false" outlineLevel="0" collapsed="false">
      <c r="A40" s="1" t="n">
        <v>4</v>
      </c>
      <c r="B40" s="1" t="n">
        <v>3</v>
      </c>
      <c r="C40" s="1" t="n">
        <v>600</v>
      </c>
      <c r="D40" s="1" t="n">
        <v>10.97</v>
      </c>
      <c r="E40" s="1" t="n">
        <v>4.33</v>
      </c>
      <c r="F40" s="2" t="n">
        <v>18.77</v>
      </c>
      <c r="G40" s="2" t="n">
        <v>4.83</v>
      </c>
      <c r="H40" s="2"/>
      <c r="I40" s="2"/>
      <c r="J40" s="1" t="n">
        <v>1.6</v>
      </c>
      <c r="K40" s="3" t="n">
        <v>9.035</v>
      </c>
      <c r="L40" s="1" t="n">
        <v>2.585</v>
      </c>
      <c r="M40" s="3" t="n">
        <v>4.59000000000015</v>
      </c>
    </row>
    <row r="41" customFormat="false" ht="13.8" hidden="false" customHeight="false" outlineLevel="0" collapsed="false">
      <c r="A41" s="1" t="n">
        <v>4</v>
      </c>
      <c r="B41" s="1" t="n">
        <v>4</v>
      </c>
      <c r="C41" s="1" t="n">
        <v>500</v>
      </c>
      <c r="D41" s="1" t="n">
        <v>2.85</v>
      </c>
      <c r="E41" s="1"/>
      <c r="F41" s="2"/>
      <c r="G41" s="2"/>
      <c r="H41" s="2"/>
      <c r="I41" s="2"/>
      <c r="J41" s="1" t="n">
        <v>1.4</v>
      </c>
      <c r="K41" s="3"/>
      <c r="L41" s="1" t="n">
        <v>5.596</v>
      </c>
      <c r="M41" s="3" t="n">
        <v>22.9400000000001</v>
      </c>
    </row>
    <row r="42" customFormat="false" ht="13.8" hidden="false" customHeight="false" outlineLevel="0" collapsed="false">
      <c r="A42" s="1" t="n">
        <v>4</v>
      </c>
      <c r="B42" s="1" t="n">
        <v>4</v>
      </c>
      <c r="C42" s="1" t="n">
        <v>550</v>
      </c>
      <c r="D42" s="1" t="n">
        <v>8.73</v>
      </c>
      <c r="E42" s="1" t="n">
        <v>2.33</v>
      </c>
      <c r="F42" s="2" t="n">
        <v>13.59</v>
      </c>
      <c r="G42" s="2" t="n">
        <v>3.92</v>
      </c>
      <c r="H42" s="2"/>
      <c r="I42" s="2"/>
      <c r="J42" s="1" t="n">
        <v>1.42</v>
      </c>
      <c r="K42" s="3"/>
      <c r="L42" s="1" t="n">
        <v>2.213</v>
      </c>
      <c r="M42" s="3" t="n">
        <v>19.5799999999999</v>
      </c>
    </row>
    <row r="43" customFormat="false" ht="13.8" hidden="false" customHeight="false" outlineLevel="0" collapsed="false">
      <c r="A43" s="1" t="n">
        <v>4</v>
      </c>
      <c r="B43" s="1" t="n">
        <v>4</v>
      </c>
      <c r="C43" s="1" t="n">
        <v>600</v>
      </c>
      <c r="D43" s="1" t="n">
        <v>8.67</v>
      </c>
      <c r="E43" s="1" t="n">
        <v>2.69</v>
      </c>
      <c r="F43" s="2" t="n">
        <v>12.83</v>
      </c>
      <c r="G43" s="2" t="n">
        <v>3.59</v>
      </c>
      <c r="H43" s="2"/>
      <c r="I43" s="2"/>
      <c r="J43" s="1" t="n">
        <v>1.52</v>
      </c>
      <c r="K43" s="3"/>
      <c r="L43" s="1" t="n">
        <v>2.205</v>
      </c>
      <c r="M43" s="3" t="n">
        <v>18.23</v>
      </c>
    </row>
    <row r="44" customFormat="false" ht="13.8" hidden="false" customHeight="false" outlineLevel="0" collapsed="false">
      <c r="A44" s="1" t="n">
        <v>4</v>
      </c>
      <c r="B44" s="1" t="n">
        <v>5</v>
      </c>
      <c r="C44" s="1" t="n">
        <v>500</v>
      </c>
      <c r="D44" s="1" t="n">
        <v>11.37</v>
      </c>
      <c r="E44" s="1" t="n">
        <v>2.87</v>
      </c>
      <c r="F44" s="2" t="n">
        <v>16.6</v>
      </c>
      <c r="G44" s="2" t="n">
        <v>4.26</v>
      </c>
      <c r="H44" s="2"/>
      <c r="I44" s="2"/>
      <c r="J44" s="1" t="n">
        <v>1.38</v>
      </c>
      <c r="K44" s="3"/>
      <c r="L44" s="1" t="n">
        <v>0.393</v>
      </c>
      <c r="M44" s="3" t="n">
        <v>8.05999999999995</v>
      </c>
    </row>
    <row r="45" customFormat="false" ht="13.8" hidden="false" customHeight="false" outlineLevel="0" collapsed="false">
      <c r="A45" s="1" t="n">
        <v>4</v>
      </c>
      <c r="B45" s="1" t="n">
        <v>5</v>
      </c>
      <c r="C45" s="1" t="n">
        <v>550</v>
      </c>
      <c r="D45" s="1" t="n">
        <v>13.1</v>
      </c>
      <c r="E45" s="1" t="n">
        <v>3.23</v>
      </c>
      <c r="F45" s="2" t="n">
        <v>19.91</v>
      </c>
      <c r="G45" s="2" t="n">
        <v>5.52</v>
      </c>
      <c r="H45" s="2"/>
      <c r="I45" s="2"/>
      <c r="J45" s="1" t="n">
        <v>1.37</v>
      </c>
      <c r="K45" s="3" t="n">
        <v>10.2533333333333</v>
      </c>
      <c r="L45" s="1" t="n">
        <v>1.558</v>
      </c>
      <c r="M45" s="3" t="n">
        <v>6.98999999999978</v>
      </c>
    </row>
    <row r="46" customFormat="false" ht="13.8" hidden="false" customHeight="false" outlineLevel="0" collapsed="false">
      <c r="A46" s="1" t="n">
        <v>4</v>
      </c>
      <c r="B46" s="1" t="n">
        <v>5</v>
      </c>
      <c r="C46" s="1" t="n">
        <v>600</v>
      </c>
      <c r="D46" s="1" t="n">
        <v>11.41</v>
      </c>
      <c r="E46" s="1" t="n">
        <v>5.81</v>
      </c>
      <c r="F46" s="2" t="n">
        <v>17.37</v>
      </c>
      <c r="G46" s="2" t="n">
        <v>4.1</v>
      </c>
      <c r="H46" s="2"/>
      <c r="I46" s="2"/>
      <c r="J46" s="1" t="n">
        <v>1.56</v>
      </c>
      <c r="K46" s="3"/>
      <c r="L46" s="1" t="n">
        <v>0.889</v>
      </c>
      <c r="M46" s="3" t="n">
        <v>6.90000000000009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C2:W3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N23" activeCellId="0" sqref="N23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29.86"/>
    <col collapsed="false" customWidth="true" hidden="false" outlineLevel="0" max="5" min="4" style="0" width="18.14"/>
    <col collapsed="false" customWidth="true" hidden="false" outlineLevel="0" max="9" min="9" style="0" width="17.14"/>
    <col collapsed="false" customWidth="true" hidden="false" outlineLevel="0" max="11" min="10" style="0" width="11.57"/>
    <col collapsed="false" customWidth="true" hidden="false" outlineLevel="0" max="12" min="12" style="0" width="11"/>
    <col collapsed="false" customWidth="true" hidden="false" outlineLevel="0" max="20" min="13" style="0" width="9.57"/>
  </cols>
  <sheetData>
    <row r="2" customFormat="false" ht="15.75" hidden="false" customHeight="false" outlineLevel="0" collapsed="false"/>
    <row r="3" customFormat="false" ht="19.5" hidden="false" customHeight="false" outlineLevel="0" collapsed="false">
      <c r="C3" s="426" t="s">
        <v>196</v>
      </c>
      <c r="D3" s="427" t="s">
        <v>197</v>
      </c>
      <c r="E3" s="428" t="s">
        <v>198</v>
      </c>
    </row>
    <row r="4" customFormat="false" ht="16.5" hidden="false" customHeight="false" outlineLevel="0" collapsed="false">
      <c r="C4" s="429" t="s">
        <v>38</v>
      </c>
      <c r="D4" s="430" t="n">
        <v>4.03</v>
      </c>
      <c r="E4" s="431" t="n">
        <v>7.5</v>
      </c>
    </row>
    <row r="5" customFormat="false" ht="16.5" hidden="false" customHeight="false" outlineLevel="0" collapsed="false">
      <c r="C5" s="429" t="s">
        <v>39</v>
      </c>
      <c r="D5" s="430" t="n">
        <v>2.5</v>
      </c>
      <c r="E5" s="432" t="n">
        <v>5.5</v>
      </c>
    </row>
    <row r="6" customFormat="false" ht="16.5" hidden="false" customHeight="false" outlineLevel="0" collapsed="false">
      <c r="C6" s="429" t="s">
        <v>40</v>
      </c>
      <c r="D6" s="430" t="n">
        <v>2.65</v>
      </c>
      <c r="E6" s="432" t="n">
        <v>6.5</v>
      </c>
    </row>
    <row r="7" customFormat="false" ht="16.5" hidden="false" customHeight="false" outlineLevel="0" collapsed="false">
      <c r="C7" s="429" t="s">
        <v>41</v>
      </c>
      <c r="D7" s="430" t="n">
        <v>2.44</v>
      </c>
      <c r="E7" s="432" t="n">
        <v>5</v>
      </c>
    </row>
    <row r="8" customFormat="false" ht="16.5" hidden="false" customHeight="false" outlineLevel="0" collapsed="false">
      <c r="C8" s="429" t="s">
        <v>199</v>
      </c>
      <c r="D8" s="430" t="n">
        <v>3.08</v>
      </c>
      <c r="E8" s="432" t="n">
        <v>6</v>
      </c>
    </row>
    <row r="15" customFormat="false" ht="15.75" hidden="false" customHeight="false" outlineLevel="0" collapsed="false">
      <c r="F15" s="90" t="s">
        <v>200</v>
      </c>
      <c r="G15" s="90"/>
      <c r="H15" s="90"/>
      <c r="I15" s="90"/>
      <c r="J15" s="90"/>
      <c r="K15" s="90"/>
    </row>
    <row r="16" customFormat="false" ht="26.25" hidden="false" customHeight="false" outlineLevel="0" collapsed="false">
      <c r="F16" s="94" t="s">
        <v>20</v>
      </c>
      <c r="G16" s="95" t="s">
        <v>21</v>
      </c>
      <c r="H16" s="95" t="s">
        <v>201</v>
      </c>
      <c r="I16" s="96" t="s">
        <v>35</v>
      </c>
      <c r="J16" s="96" t="s">
        <v>36</v>
      </c>
      <c r="K16" s="96" t="s">
        <v>37</v>
      </c>
    </row>
    <row r="17" customFormat="false" ht="16.5" hidden="false" customHeight="false" outlineLevel="0" collapsed="false">
      <c r="F17" s="101" t="n">
        <v>10</v>
      </c>
      <c r="G17" s="433" t="s">
        <v>38</v>
      </c>
      <c r="H17" s="431" t="n">
        <v>7.5</v>
      </c>
      <c r="I17" s="104" t="n">
        <v>30.3375</v>
      </c>
      <c r="J17" s="105" t="n">
        <v>9.22875</v>
      </c>
      <c r="K17" s="105" t="n">
        <v>9.43</v>
      </c>
    </row>
    <row r="18" customFormat="false" ht="16.5" hidden="false" customHeight="false" outlineLevel="0" collapsed="false">
      <c r="F18" s="101" t="n">
        <v>1</v>
      </c>
      <c r="G18" s="433" t="s">
        <v>39</v>
      </c>
      <c r="H18" s="432" t="n">
        <v>5.5</v>
      </c>
      <c r="I18" s="104" t="n">
        <v>23.31875</v>
      </c>
      <c r="J18" s="105" t="n">
        <v>10.43</v>
      </c>
      <c r="K18" s="105" t="n">
        <v>3.39</v>
      </c>
    </row>
    <row r="19" customFormat="false" ht="16.5" hidden="false" customHeight="false" outlineLevel="0" collapsed="false">
      <c r="F19" s="101" t="n">
        <v>4</v>
      </c>
      <c r="G19" s="433" t="s">
        <v>40</v>
      </c>
      <c r="H19" s="432" t="n">
        <v>6.5</v>
      </c>
      <c r="I19" s="104" t="n">
        <v>29.09375</v>
      </c>
      <c r="J19" s="105" t="n">
        <v>6.92375</v>
      </c>
      <c r="K19" s="105" t="n">
        <v>4.31</v>
      </c>
    </row>
    <row r="20" customFormat="false" ht="16.5" hidden="false" customHeight="false" outlineLevel="0" collapsed="false">
      <c r="F20" s="101" t="n">
        <v>7</v>
      </c>
      <c r="G20" s="433" t="s">
        <v>41</v>
      </c>
      <c r="H20" s="432" t="n">
        <v>5</v>
      </c>
      <c r="I20" s="104" t="n">
        <v>24.92625</v>
      </c>
      <c r="J20" s="105" t="n">
        <v>4.7025</v>
      </c>
      <c r="K20" s="105" t="s">
        <v>42</v>
      </c>
    </row>
    <row r="21" customFormat="false" ht="26.25" hidden="false" customHeight="false" outlineLevel="0" collapsed="false">
      <c r="F21" s="101" t="n">
        <v>13</v>
      </c>
      <c r="G21" s="434" t="s">
        <v>43</v>
      </c>
      <c r="H21" s="432" t="n">
        <v>6</v>
      </c>
      <c r="I21" s="110" t="n">
        <v>24.85</v>
      </c>
      <c r="J21" s="105" t="n">
        <v>14.18</v>
      </c>
      <c r="K21" s="105" t="n">
        <v>2.87125</v>
      </c>
    </row>
    <row r="23" customFormat="false" ht="15.75" hidden="false" customHeight="false" outlineLevel="0" collapsed="false">
      <c r="O23" s="89" t="n">
        <v>500</v>
      </c>
      <c r="P23" s="89"/>
      <c r="Q23" s="89"/>
      <c r="R23" s="89" t="n">
        <v>550</v>
      </c>
      <c r="S23" s="89"/>
      <c r="T23" s="89"/>
      <c r="U23" s="89" t="n">
        <v>600</v>
      </c>
      <c r="V23" s="89"/>
      <c r="W23" s="89"/>
    </row>
    <row r="24" customFormat="false" ht="26.25" hidden="false" customHeight="false" outlineLevel="0" collapsed="false">
      <c r="F24" s="90" t="s">
        <v>202</v>
      </c>
      <c r="G24" s="90"/>
      <c r="H24" s="90"/>
      <c r="I24" s="90"/>
      <c r="J24" s="90"/>
      <c r="K24" s="90"/>
      <c r="O24" s="96" t="s">
        <v>35</v>
      </c>
      <c r="P24" s="96" t="s">
        <v>36</v>
      </c>
      <c r="Q24" s="96" t="s">
        <v>37</v>
      </c>
      <c r="R24" s="96" t="s">
        <v>35</v>
      </c>
      <c r="S24" s="96" t="s">
        <v>36</v>
      </c>
      <c r="T24" s="96" t="s">
        <v>37</v>
      </c>
      <c r="U24" s="96" t="s">
        <v>35</v>
      </c>
      <c r="V24" s="96" t="s">
        <v>36</v>
      </c>
      <c r="W24" s="96" t="s">
        <v>37</v>
      </c>
    </row>
    <row r="25" customFormat="false" ht="26.25" hidden="false" customHeight="false" outlineLevel="0" collapsed="false">
      <c r="F25" s="94" t="s">
        <v>20</v>
      </c>
      <c r="G25" s="95" t="s">
        <v>21</v>
      </c>
      <c r="H25" s="95" t="s">
        <v>201</v>
      </c>
      <c r="I25" s="96" t="s">
        <v>35</v>
      </c>
      <c r="J25" s="96" t="s">
        <v>36</v>
      </c>
      <c r="K25" s="96" t="s">
        <v>37</v>
      </c>
      <c r="O25" s="48" t="n">
        <f aca="false">CORREL(H17:H21,I17:I21)</f>
        <v>0.875720684619088</v>
      </c>
      <c r="P25" s="48" t="n">
        <f aca="false">CORREL(H17:H21,J17:J21)</f>
        <v>0.205479833373292</v>
      </c>
      <c r="Q25" s="48" t="n">
        <f aca="false">CORREL(H17:H21,K17:K21)</f>
        <v>0.920619218244452</v>
      </c>
      <c r="R25" s="48" t="n">
        <f aca="false">CORREL(H17:H21,I26:I30)</f>
        <v>-0.0361068175815555</v>
      </c>
      <c r="S25" s="48" t="n">
        <f aca="false">CORREL(H26:H30,J26:J30)</f>
        <v>0.631470678813314</v>
      </c>
      <c r="T25" s="48" t="n">
        <f aca="false">CORREL(H26:H30,K26:K30)</f>
        <v>0.92019428931689</v>
      </c>
      <c r="U25" s="48" t="n">
        <f aca="false">CORREL(H17:H21,I35:I39)</f>
        <v>0.456999926500411</v>
      </c>
      <c r="V25" s="48" t="n">
        <f aca="false">CORREL(H17:H21,J35:J39)</f>
        <v>0.969135772926927</v>
      </c>
      <c r="W25" s="48" t="n">
        <f aca="false">CORREL(H17:H21,K35:K39)</f>
        <v>0.871223970170264</v>
      </c>
    </row>
    <row r="26" customFormat="false" ht="16.5" hidden="false" customHeight="false" outlineLevel="0" collapsed="false">
      <c r="F26" s="101" t="n">
        <v>11</v>
      </c>
      <c r="G26" s="433" t="s">
        <v>38</v>
      </c>
      <c r="H26" s="431" t="n">
        <v>7.5</v>
      </c>
      <c r="I26" s="106" t="n">
        <v>26.7125</v>
      </c>
      <c r="J26" s="105" t="n">
        <v>11.31625</v>
      </c>
      <c r="K26" s="105" t="n">
        <v>7.27</v>
      </c>
    </row>
    <row r="27" customFormat="false" ht="16.5" hidden="false" customHeight="false" outlineLevel="0" collapsed="false">
      <c r="F27" s="101" t="n">
        <v>2</v>
      </c>
      <c r="G27" s="433" t="s">
        <v>39</v>
      </c>
      <c r="H27" s="432" t="n">
        <v>5.5</v>
      </c>
      <c r="I27" s="106" t="n">
        <v>27.15875</v>
      </c>
      <c r="J27" s="105" t="n">
        <v>10.0675</v>
      </c>
      <c r="K27" s="105" t="n">
        <v>3.54625</v>
      </c>
    </row>
    <row r="28" customFormat="false" ht="16.5" hidden="false" customHeight="false" outlineLevel="0" collapsed="false">
      <c r="F28" s="101" t="n">
        <v>5</v>
      </c>
      <c r="G28" s="433" t="s">
        <v>40</v>
      </c>
      <c r="H28" s="432" t="n">
        <v>6.5</v>
      </c>
      <c r="I28" s="106" t="n">
        <v>32.495</v>
      </c>
      <c r="J28" s="105" t="n">
        <v>6.92875</v>
      </c>
      <c r="K28" s="105" t="n">
        <v>6.67875</v>
      </c>
    </row>
    <row r="29" customFormat="false" ht="14.25" hidden="false" customHeight="true" outlineLevel="0" collapsed="false">
      <c r="F29" s="101" t="n">
        <v>8</v>
      </c>
      <c r="G29" s="433" t="s">
        <v>41</v>
      </c>
      <c r="H29" s="432" t="n">
        <v>5</v>
      </c>
      <c r="I29" s="106" t="n">
        <v>28.50125</v>
      </c>
      <c r="J29" s="105" t="n">
        <v>5.50125</v>
      </c>
      <c r="K29" s="105" t="n">
        <v>2.32625</v>
      </c>
    </row>
    <row r="30" customFormat="false" ht="26.25" hidden="false" customHeight="false" outlineLevel="0" collapsed="false">
      <c r="F30" s="101" t="n">
        <v>14</v>
      </c>
      <c r="G30" s="434" t="s">
        <v>43</v>
      </c>
      <c r="H30" s="432" t="n">
        <v>6</v>
      </c>
      <c r="I30" s="106" t="n">
        <v>30.9425</v>
      </c>
      <c r="J30" s="105" t="n">
        <v>8.4575</v>
      </c>
      <c r="K30" s="105" t="n">
        <v>3.225</v>
      </c>
    </row>
    <row r="33" customFormat="false" ht="15.75" hidden="false" customHeight="false" outlineLevel="0" collapsed="false">
      <c r="F33" s="90" t="s">
        <v>49</v>
      </c>
      <c r="G33" s="90"/>
      <c r="H33" s="90"/>
      <c r="I33" s="90"/>
      <c r="J33" s="90"/>
      <c r="K33" s="90"/>
    </row>
    <row r="34" customFormat="false" ht="26.25" hidden="false" customHeight="false" outlineLevel="0" collapsed="false">
      <c r="F34" s="94" t="s">
        <v>20</v>
      </c>
      <c r="G34" s="95" t="s">
        <v>21</v>
      </c>
      <c r="H34" s="95" t="s">
        <v>201</v>
      </c>
      <c r="I34" s="96" t="s">
        <v>35</v>
      </c>
      <c r="J34" s="96" t="s">
        <v>36</v>
      </c>
      <c r="K34" s="96" t="s">
        <v>37</v>
      </c>
    </row>
    <row r="35" customFormat="false" ht="16.5" hidden="false" customHeight="false" outlineLevel="0" collapsed="false">
      <c r="F35" s="101" t="n">
        <v>12</v>
      </c>
      <c r="G35" s="433" t="s">
        <v>38</v>
      </c>
      <c r="H35" s="431" t="n">
        <v>7.5</v>
      </c>
      <c r="I35" s="107" t="n">
        <v>30.61875</v>
      </c>
      <c r="J35" s="105" t="n">
        <v>13.23</v>
      </c>
      <c r="K35" s="105" t="n">
        <v>6.96375</v>
      </c>
    </row>
    <row r="36" customFormat="false" ht="16.5" hidden="false" customHeight="false" outlineLevel="0" collapsed="false">
      <c r="F36" s="101" t="n">
        <v>3</v>
      </c>
      <c r="G36" s="433" t="s">
        <v>39</v>
      </c>
      <c r="H36" s="432" t="n">
        <v>5.5</v>
      </c>
      <c r="I36" s="107" t="n">
        <v>26.97875</v>
      </c>
      <c r="J36" s="105" t="n">
        <v>7.89125</v>
      </c>
      <c r="K36" s="105" t="n">
        <v>3.91</v>
      </c>
    </row>
    <row r="37" customFormat="false" ht="16.5" hidden="false" customHeight="false" outlineLevel="0" collapsed="false">
      <c r="F37" s="101" t="n">
        <v>6</v>
      </c>
      <c r="G37" s="433" t="s">
        <v>40</v>
      </c>
      <c r="H37" s="432" t="n">
        <v>6.5</v>
      </c>
      <c r="I37" s="107" t="n">
        <v>27.6025</v>
      </c>
      <c r="J37" s="105" t="n">
        <v>9.4275</v>
      </c>
      <c r="K37" s="105" t="n">
        <v>4.33125</v>
      </c>
    </row>
    <row r="38" customFormat="false" ht="16.5" hidden="false" customHeight="false" outlineLevel="0" collapsed="false">
      <c r="F38" s="101" t="n">
        <v>9</v>
      </c>
      <c r="G38" s="433" t="s">
        <v>41</v>
      </c>
      <c r="H38" s="432" t="n">
        <v>5</v>
      </c>
      <c r="I38" s="107" t="n">
        <v>22.0175</v>
      </c>
      <c r="J38" s="105" t="n">
        <v>6.83625</v>
      </c>
      <c r="K38" s="105" t="n">
        <v>2.69375</v>
      </c>
    </row>
    <row r="39" customFormat="false" ht="26.25" hidden="false" customHeight="false" outlineLevel="0" collapsed="false">
      <c r="F39" s="101" t="n">
        <v>15</v>
      </c>
      <c r="G39" s="434" t="s">
        <v>43</v>
      </c>
      <c r="H39" s="432" t="n">
        <v>6</v>
      </c>
      <c r="I39" s="107" t="n">
        <v>37.15875</v>
      </c>
      <c r="J39" s="105" t="n">
        <v>8.285</v>
      </c>
      <c r="K39" s="105" t="n">
        <v>5.81</v>
      </c>
    </row>
  </sheetData>
  <mergeCells count="6">
    <mergeCell ref="F15:K15"/>
    <mergeCell ref="O23:Q23"/>
    <mergeCell ref="R23:T23"/>
    <mergeCell ref="U23:W23"/>
    <mergeCell ref="F24:K24"/>
    <mergeCell ref="F33:K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B4:S49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26" activeCellId="0" sqref="B26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31.86"/>
    <col collapsed="false" customWidth="true" hidden="false" outlineLevel="0" max="3" min="3" style="0" width="15.28"/>
    <col collapsed="false" customWidth="true" hidden="false" outlineLevel="0" max="4" min="4" style="0" width="13.43"/>
    <col collapsed="false" customWidth="true" hidden="false" outlineLevel="0" max="5" min="5" style="0" width="9.57"/>
    <col collapsed="false" customWidth="true" hidden="false" outlineLevel="0" max="7" min="7" style="0" width="16.85"/>
    <col collapsed="false" customWidth="true" hidden="false" outlineLevel="0" max="8" min="8" style="0" width="11.57"/>
    <col collapsed="false" customWidth="true" hidden="false" outlineLevel="0" max="9" min="9" style="0" width="10.71"/>
    <col collapsed="false" customWidth="true" hidden="false" outlineLevel="0" max="10" min="10" style="0" width="9.85"/>
    <col collapsed="false" customWidth="true" hidden="false" outlineLevel="0" max="13" min="13" style="0" width="9.85"/>
  </cols>
  <sheetData>
    <row r="4" customFormat="false" ht="90" hidden="false" customHeight="true" outlineLevel="0" collapsed="false">
      <c r="J4" s="435" t="s">
        <v>203</v>
      </c>
      <c r="K4" s="435" t="s">
        <v>204</v>
      </c>
      <c r="L4" s="435" t="s">
        <v>205</v>
      </c>
      <c r="M4" s="435" t="s">
        <v>206</v>
      </c>
      <c r="N4" s="435" t="s">
        <v>207</v>
      </c>
      <c r="O4" s="435" t="s">
        <v>208</v>
      </c>
      <c r="P4" s="435" t="s">
        <v>209</v>
      </c>
      <c r="Q4" s="435" t="s">
        <v>210</v>
      </c>
      <c r="R4" s="435" t="s">
        <v>211</v>
      </c>
    </row>
    <row r="5" customFormat="false" ht="15" hidden="false" customHeight="false" outlineLevel="0" collapsed="false">
      <c r="B5" s="65"/>
      <c r="C5" s="65" t="s">
        <v>35</v>
      </c>
      <c r="D5" s="65" t="s">
        <v>36</v>
      </c>
      <c r="E5" s="65" t="s">
        <v>37</v>
      </c>
      <c r="H5" s="254" t="s">
        <v>200</v>
      </c>
      <c r="I5" s="0" t="s">
        <v>38</v>
      </c>
    </row>
    <row r="6" customFormat="false" ht="15" hidden="false" customHeight="false" outlineLevel="0" collapsed="false">
      <c r="B6" s="65" t="s">
        <v>203</v>
      </c>
      <c r="C6" s="37" t="n">
        <v>26.15</v>
      </c>
      <c r="D6" s="37" t="n">
        <v>9.75</v>
      </c>
      <c r="E6" s="37" t="n">
        <v>9.15</v>
      </c>
      <c r="H6" s="254"/>
      <c r="I6" s="0" t="s">
        <v>39</v>
      </c>
    </row>
    <row r="7" customFormat="false" ht="15" hidden="false" customHeight="false" outlineLevel="0" collapsed="false">
      <c r="B7" s="65" t="s">
        <v>204</v>
      </c>
      <c r="C7" s="37" t="n">
        <v>19.995196362625</v>
      </c>
      <c r="D7" s="37" t="n">
        <v>12.0915385411144</v>
      </c>
      <c r="E7" s="37" t="n">
        <v>6.99802011769489</v>
      </c>
      <c r="H7" s="254"/>
      <c r="I7" s="0" t="s">
        <v>40</v>
      </c>
    </row>
    <row r="8" customFormat="false" ht="15" hidden="false" customHeight="false" outlineLevel="0" collapsed="false">
      <c r="B8" s="65" t="s">
        <v>205</v>
      </c>
      <c r="C8" s="37" t="n">
        <v>12.2719829533026</v>
      </c>
      <c r="D8" s="37" t="n">
        <v>6.07297670528737</v>
      </c>
      <c r="E8" s="37" t="n">
        <v>2.88004485275682</v>
      </c>
      <c r="H8" s="254"/>
      <c r="I8" s="0" t="s">
        <v>41</v>
      </c>
    </row>
    <row r="9" customFormat="false" ht="15" hidden="false" customHeight="false" outlineLevel="0" collapsed="false">
      <c r="B9" s="65" t="s">
        <v>206</v>
      </c>
      <c r="C9" s="37" t="n">
        <v>1.68890961637291</v>
      </c>
      <c r="D9" s="37" t="n">
        <v>1.99692459578308</v>
      </c>
      <c r="E9" s="37" t="n">
        <v>2.46838204875172</v>
      </c>
      <c r="H9" s="254"/>
      <c r="I9" s="0" t="s">
        <v>43</v>
      </c>
    </row>
    <row r="10" customFormat="false" ht="15" hidden="false" customHeight="false" outlineLevel="0" collapsed="false">
      <c r="B10" s="65" t="s">
        <v>207</v>
      </c>
      <c r="C10" s="37" t="n">
        <v>59</v>
      </c>
      <c r="D10" s="37" t="n">
        <v>78.75</v>
      </c>
      <c r="E10" s="37" t="n">
        <v>79.5</v>
      </c>
      <c r="H10" s="254" t="s">
        <v>202</v>
      </c>
      <c r="I10" s="0" t="s">
        <v>38</v>
      </c>
    </row>
    <row r="11" customFormat="false" ht="15" hidden="false" customHeight="false" outlineLevel="0" collapsed="false">
      <c r="B11" s="65" t="s">
        <v>208</v>
      </c>
      <c r="C11" s="37" t="n">
        <v>44.0729996978843</v>
      </c>
      <c r="D11" s="37" t="n">
        <v>96.0762275609231</v>
      </c>
      <c r="E11" s="37" t="n">
        <v>100.383540962954</v>
      </c>
      <c r="H11" s="254"/>
      <c r="I11" s="0" t="s">
        <v>39</v>
      </c>
    </row>
    <row r="12" customFormat="false" ht="15" hidden="false" customHeight="false" outlineLevel="0" collapsed="false">
      <c r="B12" s="65" t="s">
        <v>209</v>
      </c>
      <c r="C12" s="37" t="n">
        <v>2.54</v>
      </c>
      <c r="D12" s="37" t="n">
        <v>3.71</v>
      </c>
      <c r="E12" s="37" t="n">
        <v>7.66</v>
      </c>
      <c r="H12" s="254"/>
      <c r="I12" s="0" t="s">
        <v>40</v>
      </c>
    </row>
    <row r="13" customFormat="false" ht="15" hidden="false" customHeight="false" outlineLevel="0" collapsed="false">
      <c r="B13" s="65" t="s">
        <v>210</v>
      </c>
      <c r="C13" s="37" t="n">
        <v>3.84839068469852</v>
      </c>
      <c r="D13" s="37" t="n">
        <v>5.1833280811744</v>
      </c>
      <c r="E13" s="37" t="n">
        <v>7.42490065370037</v>
      </c>
      <c r="H13" s="254"/>
      <c r="I13" s="0" t="s">
        <v>41</v>
      </c>
    </row>
    <row r="14" customFormat="false" ht="15" hidden="false" customHeight="false" outlineLevel="0" collapsed="false">
      <c r="B14" s="65" t="s">
        <v>211</v>
      </c>
      <c r="C14" s="37" t="n">
        <v>2.93018229944957</v>
      </c>
      <c r="D14" s="37" t="n">
        <v>2.77454715662482</v>
      </c>
      <c r="E14" s="37" t="n">
        <v>5.50937064760202</v>
      </c>
      <c r="H14" s="254"/>
      <c r="I14" s="0" t="s">
        <v>43</v>
      </c>
    </row>
    <row r="15" customFormat="false" ht="15" hidden="false" customHeight="false" outlineLevel="0" collapsed="false">
      <c r="B15" s="79"/>
      <c r="C15" s="33"/>
      <c r="D15" s="33"/>
      <c r="E15" s="33"/>
      <c r="H15" s="254" t="s">
        <v>49</v>
      </c>
      <c r="I15" s="0" t="s">
        <v>38</v>
      </c>
    </row>
    <row r="16" customFormat="false" ht="15" hidden="false" customHeight="false" outlineLevel="0" collapsed="false">
      <c r="B16" s="79"/>
      <c r="C16" s="33"/>
      <c r="D16" s="33"/>
      <c r="E16" s="33"/>
      <c r="H16" s="254"/>
      <c r="I16" s="0" t="s">
        <v>39</v>
      </c>
    </row>
    <row r="17" customFormat="false" ht="15" hidden="false" customHeight="false" outlineLevel="0" collapsed="false">
      <c r="B17" s="79"/>
      <c r="C17" s="33"/>
      <c r="D17" s="33"/>
      <c r="E17" s="33"/>
      <c r="H17" s="254"/>
      <c r="I17" s="0" t="s">
        <v>40</v>
      </c>
    </row>
    <row r="18" customFormat="false" ht="15" hidden="false" customHeight="false" outlineLevel="0" collapsed="false">
      <c r="B18" s="79"/>
      <c r="C18" s="33"/>
      <c r="D18" s="33"/>
      <c r="E18" s="33"/>
      <c r="H18" s="254"/>
      <c r="I18" s="0" t="s">
        <v>41</v>
      </c>
    </row>
    <row r="19" customFormat="false" ht="15" hidden="false" customHeight="false" outlineLevel="0" collapsed="false">
      <c r="B19" s="79"/>
      <c r="C19" s="33"/>
      <c r="D19" s="33"/>
      <c r="E19" s="33"/>
      <c r="H19" s="254"/>
      <c r="I19" s="0" t="s">
        <v>43</v>
      </c>
    </row>
    <row r="24" customFormat="false" ht="15" hidden="false" customHeight="false" outlineLevel="0" collapsed="false">
      <c r="B24" s="436" t="s">
        <v>200</v>
      </c>
      <c r="C24" s="436"/>
      <c r="D24" s="436"/>
      <c r="E24" s="436" t="s">
        <v>212</v>
      </c>
      <c r="F24" s="436"/>
      <c r="G24" s="436"/>
      <c r="H24" s="436" t="s">
        <v>213</v>
      </c>
      <c r="I24" s="436"/>
      <c r="J24" s="436"/>
      <c r="K24" s="436" t="s">
        <v>214</v>
      </c>
      <c r="L24" s="436"/>
      <c r="M24" s="436"/>
      <c r="N24" s="436" t="s">
        <v>215</v>
      </c>
      <c r="O24" s="436"/>
      <c r="P24" s="436"/>
      <c r="Q24" s="436" t="s">
        <v>216</v>
      </c>
      <c r="R24" s="436"/>
      <c r="S24" s="436"/>
    </row>
    <row r="25" customFormat="false" ht="26.25" hidden="false" customHeight="false" outlineLevel="0" collapsed="false">
      <c r="B25" s="437" t="s">
        <v>20</v>
      </c>
      <c r="C25" s="438" t="s">
        <v>21</v>
      </c>
      <c r="D25" s="439" t="s">
        <v>22</v>
      </c>
      <c r="E25" s="440" t="s">
        <v>35</v>
      </c>
      <c r="F25" s="441" t="s">
        <v>36</v>
      </c>
      <c r="G25" s="442" t="s">
        <v>37</v>
      </c>
      <c r="H25" s="443" t="s">
        <v>35</v>
      </c>
      <c r="I25" s="444" t="s">
        <v>36</v>
      </c>
      <c r="J25" s="445" t="s">
        <v>37</v>
      </c>
      <c r="K25" s="446" t="s">
        <v>35</v>
      </c>
      <c r="L25" s="444" t="s">
        <v>36</v>
      </c>
      <c r="M25" s="445" t="s">
        <v>37</v>
      </c>
      <c r="N25" s="447" t="s">
        <v>35</v>
      </c>
      <c r="O25" s="448" t="s">
        <v>36</v>
      </c>
      <c r="P25" s="449" t="s">
        <v>37</v>
      </c>
      <c r="Q25" s="447" t="s">
        <v>35</v>
      </c>
      <c r="R25" s="448" t="s">
        <v>36</v>
      </c>
      <c r="S25" s="450" t="s">
        <v>37</v>
      </c>
    </row>
    <row r="26" customFormat="false" ht="15.75" hidden="false" customHeight="false" outlineLevel="0" collapsed="false">
      <c r="B26" s="97" t="n">
        <v>10</v>
      </c>
      <c r="C26" s="451" t="s">
        <v>38</v>
      </c>
      <c r="D26" s="452" t="n">
        <v>500</v>
      </c>
      <c r="E26" s="453" t="n">
        <v>93.32</v>
      </c>
      <c r="F26" s="454" t="n">
        <v>46.2</v>
      </c>
      <c r="G26" s="455" t="n">
        <v>34.15</v>
      </c>
      <c r="H26" s="456" t="n">
        <v>30.3375</v>
      </c>
      <c r="I26" s="457" t="n">
        <v>9.22875</v>
      </c>
      <c r="J26" s="458" t="n">
        <v>9.43</v>
      </c>
      <c r="K26" s="44" t="n">
        <v>1.6</v>
      </c>
      <c r="L26" s="65" t="n">
        <v>1.5975</v>
      </c>
      <c r="M26" s="459" t="n">
        <v>1.5475</v>
      </c>
      <c r="N26" s="44" t="n">
        <v>8.685</v>
      </c>
      <c r="O26" s="65" t="n">
        <v>9.15</v>
      </c>
      <c r="P26" s="459" t="n">
        <v>7.54375</v>
      </c>
      <c r="Q26" s="460" t="n">
        <v>0.225755085605695</v>
      </c>
      <c r="R26" s="461" t="n">
        <v>0.190717552583036</v>
      </c>
      <c r="S26" s="259" t="n">
        <v>0.55525399059606</v>
      </c>
    </row>
    <row r="27" customFormat="false" ht="15.75" hidden="false" customHeight="false" outlineLevel="0" collapsed="false">
      <c r="B27" s="97" t="n">
        <v>1</v>
      </c>
      <c r="C27" s="451" t="s">
        <v>39</v>
      </c>
      <c r="D27" s="452" t="n">
        <v>500</v>
      </c>
      <c r="E27" s="453" t="n">
        <v>53</v>
      </c>
      <c r="F27" s="454" t="n">
        <v>35.61</v>
      </c>
      <c r="G27" s="455" t="n">
        <v>8.98</v>
      </c>
      <c r="H27" s="456" t="n">
        <v>23.31875</v>
      </c>
      <c r="I27" s="457" t="n">
        <v>10.43</v>
      </c>
      <c r="J27" s="458" t="n">
        <v>3.39</v>
      </c>
      <c r="K27" s="44" t="n">
        <v>1.3975</v>
      </c>
      <c r="L27" s="65" t="n">
        <v>1.7</v>
      </c>
      <c r="M27" s="459" t="n">
        <v>1.5175</v>
      </c>
      <c r="N27" s="44" t="n">
        <v>8.7775</v>
      </c>
      <c r="O27" s="65" t="n">
        <v>7.74375</v>
      </c>
      <c r="P27" s="462" t="s">
        <v>42</v>
      </c>
      <c r="Q27" s="460" t="n">
        <v>0.74892178282383</v>
      </c>
      <c r="R27" s="461" t="n">
        <v>1.29874541236005</v>
      </c>
      <c r="S27" s="259" t="n">
        <v>4.73981312919166</v>
      </c>
    </row>
    <row r="28" customFormat="false" ht="15.75" hidden="false" customHeight="false" outlineLevel="0" collapsed="false">
      <c r="B28" s="97" t="n">
        <v>4</v>
      </c>
      <c r="C28" s="451" t="s">
        <v>40</v>
      </c>
      <c r="D28" s="452" t="n">
        <v>500</v>
      </c>
      <c r="E28" s="453" t="n">
        <v>65.42</v>
      </c>
      <c r="F28" s="454" t="n">
        <v>31.28</v>
      </c>
      <c r="G28" s="455" t="n">
        <v>15.13</v>
      </c>
      <c r="H28" s="456" t="n">
        <v>29.09375</v>
      </c>
      <c r="I28" s="457" t="n">
        <v>6.92375</v>
      </c>
      <c r="J28" s="458" t="n">
        <v>4.31</v>
      </c>
      <c r="K28" s="44" t="n">
        <v>1.5375</v>
      </c>
      <c r="L28" s="65" t="n">
        <v>1.48</v>
      </c>
      <c r="M28" s="459" t="n">
        <v>1.445</v>
      </c>
      <c r="N28" s="44" t="n">
        <v>6.64375</v>
      </c>
      <c r="O28" s="65" t="n">
        <v>7.54375</v>
      </c>
      <c r="P28" s="462" t="s">
        <v>42</v>
      </c>
      <c r="Q28" s="460" t="n">
        <v>0.603693170782532</v>
      </c>
      <c r="R28" s="461" t="n">
        <v>1.21574939596284</v>
      </c>
      <c r="S28" s="259" t="n">
        <v>2.88211278200675</v>
      </c>
    </row>
    <row r="29" customFormat="false" ht="15.75" hidden="false" customHeight="false" outlineLevel="0" collapsed="false">
      <c r="B29" s="97" t="n">
        <v>7</v>
      </c>
      <c r="C29" s="451" t="s">
        <v>41</v>
      </c>
      <c r="D29" s="452" t="n">
        <v>500</v>
      </c>
      <c r="E29" s="453" t="n">
        <v>47.16</v>
      </c>
      <c r="F29" s="454" t="n">
        <v>11.89</v>
      </c>
      <c r="G29" s="455" t="n">
        <v>2.85</v>
      </c>
      <c r="H29" s="456" t="n">
        <v>24.92625</v>
      </c>
      <c r="I29" s="457" t="n">
        <v>4.7025</v>
      </c>
      <c r="J29" s="458" t="s">
        <v>42</v>
      </c>
      <c r="K29" s="44" t="n">
        <v>1.47</v>
      </c>
      <c r="L29" s="65" t="n">
        <v>1.51</v>
      </c>
      <c r="M29" s="459" t="n">
        <v>1.3975</v>
      </c>
      <c r="N29" s="44" t="n">
        <v>9.325</v>
      </c>
      <c r="O29" s="65" t="n">
        <v>10.754</v>
      </c>
      <c r="P29" s="462" t="s">
        <v>42</v>
      </c>
      <c r="Q29" s="460" t="n">
        <v>0.735086423374249</v>
      </c>
      <c r="R29" s="461" t="n">
        <v>3.55417823553209</v>
      </c>
      <c r="S29" s="259" t="n">
        <v>5.59558001761559</v>
      </c>
    </row>
    <row r="30" customFormat="false" ht="15.75" hidden="false" customHeight="false" outlineLevel="0" collapsed="false">
      <c r="B30" s="97" t="n">
        <v>13</v>
      </c>
      <c r="C30" s="463" t="s">
        <v>43</v>
      </c>
      <c r="D30" s="452" t="n">
        <v>500</v>
      </c>
      <c r="E30" s="453" t="n">
        <v>68.23</v>
      </c>
      <c r="F30" s="454" t="n">
        <v>34.59</v>
      </c>
      <c r="G30" s="455" t="n">
        <v>11.37</v>
      </c>
      <c r="H30" s="456" t="n">
        <v>24.85</v>
      </c>
      <c r="I30" s="457" t="n">
        <v>14.18</v>
      </c>
      <c r="J30" s="458" t="n">
        <v>2.87125</v>
      </c>
      <c r="K30" s="44" t="n">
        <v>1.55</v>
      </c>
      <c r="L30" s="65" t="n">
        <v>1.52625</v>
      </c>
      <c r="M30" s="459" t="n">
        <v>1.3825</v>
      </c>
      <c r="N30" s="44" t="n">
        <v>8.49375</v>
      </c>
      <c r="O30" s="65" t="n">
        <v>7.405</v>
      </c>
      <c r="P30" s="462" t="s">
        <v>42</v>
      </c>
      <c r="Q30" s="460" t="n">
        <v>0.193604560644675</v>
      </c>
      <c r="R30" s="461" t="n">
        <v>0.880256515828281</v>
      </c>
      <c r="S30" s="259" t="n">
        <v>0.3928446528187</v>
      </c>
    </row>
    <row r="34" customFormat="false" ht="15" hidden="false" customHeight="false" outlineLevel="0" collapsed="false">
      <c r="B34" s="436" t="s">
        <v>202</v>
      </c>
      <c r="C34" s="436"/>
      <c r="D34" s="436"/>
      <c r="E34" s="436" t="s">
        <v>212</v>
      </c>
      <c r="F34" s="436"/>
      <c r="G34" s="436"/>
      <c r="H34" s="436" t="s">
        <v>213</v>
      </c>
      <c r="I34" s="436"/>
      <c r="J34" s="436"/>
      <c r="K34" s="436" t="s">
        <v>214</v>
      </c>
      <c r="L34" s="436"/>
      <c r="M34" s="436"/>
      <c r="N34" s="436" t="s">
        <v>215</v>
      </c>
      <c r="O34" s="436"/>
      <c r="P34" s="436"/>
      <c r="Q34" s="436" t="s">
        <v>216</v>
      </c>
      <c r="R34" s="436"/>
      <c r="S34" s="436"/>
    </row>
    <row r="35" customFormat="false" ht="26.25" hidden="false" customHeight="false" outlineLevel="0" collapsed="false">
      <c r="B35" s="437" t="s">
        <v>20</v>
      </c>
      <c r="C35" s="438" t="s">
        <v>21</v>
      </c>
      <c r="D35" s="439" t="s">
        <v>22</v>
      </c>
      <c r="E35" s="440" t="s">
        <v>35</v>
      </c>
      <c r="F35" s="441" t="s">
        <v>36</v>
      </c>
      <c r="G35" s="442" t="s">
        <v>37</v>
      </c>
      <c r="H35" s="443" t="s">
        <v>35</v>
      </c>
      <c r="I35" s="444" t="s">
        <v>36</v>
      </c>
      <c r="J35" s="445" t="s">
        <v>37</v>
      </c>
      <c r="K35" s="446" t="s">
        <v>35</v>
      </c>
      <c r="L35" s="444" t="s">
        <v>36</v>
      </c>
      <c r="M35" s="445" t="s">
        <v>37</v>
      </c>
      <c r="N35" s="447" t="s">
        <v>35</v>
      </c>
      <c r="O35" s="448" t="s">
        <v>36</v>
      </c>
      <c r="P35" s="449" t="s">
        <v>37</v>
      </c>
      <c r="Q35" s="447" t="s">
        <v>35</v>
      </c>
      <c r="R35" s="448" t="s">
        <v>36</v>
      </c>
      <c r="S35" s="450" t="s">
        <v>37</v>
      </c>
    </row>
    <row r="36" customFormat="false" ht="15.75" hidden="false" customHeight="false" outlineLevel="0" collapsed="false">
      <c r="B36" s="97" t="n">
        <v>11</v>
      </c>
      <c r="C36" s="451" t="s">
        <v>38</v>
      </c>
      <c r="D36" s="452" t="n">
        <v>550</v>
      </c>
      <c r="E36" s="453" t="n">
        <v>91.9</v>
      </c>
      <c r="F36" s="454" t="n">
        <v>42.39</v>
      </c>
      <c r="G36" s="455" t="n">
        <v>30.8</v>
      </c>
      <c r="H36" s="456" t="n">
        <v>26.7125</v>
      </c>
      <c r="I36" s="457" t="n">
        <v>11.31625</v>
      </c>
      <c r="J36" s="458" t="n">
        <v>7.27</v>
      </c>
      <c r="K36" s="44" t="n">
        <v>1.43375</v>
      </c>
      <c r="L36" s="65" t="n">
        <v>1.6</v>
      </c>
      <c r="M36" s="459" t="n">
        <v>1.46375</v>
      </c>
      <c r="N36" s="44" t="n">
        <v>8.88125</v>
      </c>
      <c r="O36" s="65" t="n">
        <v>7.57375</v>
      </c>
      <c r="P36" s="459" t="n">
        <v>7.78125</v>
      </c>
      <c r="Q36" s="460" t="n">
        <v>0.511891295212904</v>
      </c>
      <c r="R36" s="461" t="n">
        <v>0.357170267138726</v>
      </c>
      <c r="S36" s="259" t="n">
        <v>1.37341760302575</v>
      </c>
    </row>
    <row r="37" customFormat="false" ht="15.75" hidden="false" customHeight="false" outlineLevel="0" collapsed="false">
      <c r="B37" s="97" t="n">
        <v>2</v>
      </c>
      <c r="C37" s="451" t="s">
        <v>39</v>
      </c>
      <c r="D37" s="452" t="n">
        <v>550</v>
      </c>
      <c r="E37" s="453" t="n">
        <v>73.99</v>
      </c>
      <c r="F37" s="454" t="n">
        <v>30.57</v>
      </c>
      <c r="G37" s="455" t="n">
        <v>10.54</v>
      </c>
      <c r="H37" s="456" t="n">
        <v>27.15875</v>
      </c>
      <c r="I37" s="457" t="n">
        <v>10.0675</v>
      </c>
      <c r="J37" s="458" t="n">
        <v>3.54625</v>
      </c>
      <c r="K37" s="44" t="n">
        <v>1.46625</v>
      </c>
      <c r="L37" s="65" t="n">
        <v>1.7175</v>
      </c>
      <c r="M37" s="459" t="n">
        <v>1.58</v>
      </c>
      <c r="N37" s="44" t="n">
        <v>7.48375</v>
      </c>
      <c r="O37" s="65" t="n">
        <v>7.79375</v>
      </c>
      <c r="P37" s="462" t="s">
        <v>42</v>
      </c>
      <c r="Q37" s="460" t="n">
        <v>0.195432976000872</v>
      </c>
      <c r="R37" s="461" t="n">
        <v>1.22243331619939</v>
      </c>
      <c r="S37" s="259" t="n">
        <v>7.18562540194317</v>
      </c>
    </row>
    <row r="38" customFormat="false" ht="15.75" hidden="false" customHeight="false" outlineLevel="0" collapsed="false">
      <c r="B38" s="97" t="n">
        <v>5</v>
      </c>
      <c r="C38" s="451" t="s">
        <v>40</v>
      </c>
      <c r="D38" s="452" t="n">
        <v>550</v>
      </c>
      <c r="E38" s="453" t="n">
        <v>65</v>
      </c>
      <c r="F38" s="454" t="n">
        <v>28.59</v>
      </c>
      <c r="G38" s="455" t="n">
        <v>11.31</v>
      </c>
      <c r="H38" s="456" t="n">
        <v>32.495</v>
      </c>
      <c r="I38" s="457" t="n">
        <v>6.92875</v>
      </c>
      <c r="J38" s="458" t="n">
        <v>6.67875</v>
      </c>
      <c r="K38" s="44" t="n">
        <v>1.5125</v>
      </c>
      <c r="L38" s="65" t="n">
        <v>1.73875</v>
      </c>
      <c r="M38" s="459" t="n">
        <v>1.48375</v>
      </c>
      <c r="N38" s="44" t="n">
        <v>7.7825</v>
      </c>
      <c r="O38" s="65" t="n">
        <v>7.89125</v>
      </c>
      <c r="P38" s="462" t="s">
        <v>42</v>
      </c>
      <c r="Q38" s="460" t="n">
        <v>0.662055096048483</v>
      </c>
      <c r="R38" s="461" t="n">
        <v>1.76860636973064</v>
      </c>
      <c r="S38" s="259" t="n">
        <v>5.59426981082923</v>
      </c>
    </row>
    <row r="39" customFormat="false" ht="15.75" hidden="false" customHeight="false" outlineLevel="0" collapsed="false">
      <c r="B39" s="97" t="n">
        <v>8</v>
      </c>
      <c r="C39" s="451" t="s">
        <v>41</v>
      </c>
      <c r="D39" s="452" t="n">
        <v>550</v>
      </c>
      <c r="E39" s="453" t="n">
        <v>60.94</v>
      </c>
      <c r="F39" s="454" t="n">
        <v>22.77</v>
      </c>
      <c r="G39" s="455" t="n">
        <v>8.73</v>
      </c>
      <c r="H39" s="456" t="n">
        <v>28.50125</v>
      </c>
      <c r="I39" s="457" t="n">
        <v>5.50125</v>
      </c>
      <c r="J39" s="458" t="n">
        <v>2.32625</v>
      </c>
      <c r="K39" s="44" t="n">
        <v>1.765</v>
      </c>
      <c r="L39" s="65" t="n">
        <v>1.49625</v>
      </c>
      <c r="M39" s="459" t="n">
        <v>1.415</v>
      </c>
      <c r="N39" s="44" t="n">
        <v>8.32375</v>
      </c>
      <c r="O39" s="65" t="n">
        <v>8.56875</v>
      </c>
      <c r="P39" s="462" t="s">
        <v>42</v>
      </c>
      <c r="Q39" s="460" t="n">
        <v>1.37035171164284</v>
      </c>
      <c r="R39" s="461" t="n">
        <v>2.6990884033672</v>
      </c>
      <c r="S39" s="259" t="n">
        <v>2.21280100718175</v>
      </c>
    </row>
    <row r="40" customFormat="false" ht="15.75" hidden="false" customHeight="false" outlineLevel="0" collapsed="false">
      <c r="B40" s="97" t="n">
        <v>14</v>
      </c>
      <c r="C40" s="463" t="s">
        <v>43</v>
      </c>
      <c r="D40" s="452" t="n">
        <v>550</v>
      </c>
      <c r="E40" s="453" t="n">
        <v>68.44</v>
      </c>
      <c r="F40" s="454" t="n">
        <v>29.81</v>
      </c>
      <c r="G40" s="455" t="n">
        <v>13.1</v>
      </c>
      <c r="H40" s="456" t="n">
        <v>30.9425</v>
      </c>
      <c r="I40" s="457" t="n">
        <v>8.4575</v>
      </c>
      <c r="J40" s="458" t="n">
        <v>3.225</v>
      </c>
      <c r="K40" s="44" t="n">
        <v>1.5375</v>
      </c>
      <c r="L40" s="65" t="n">
        <v>1.7625</v>
      </c>
      <c r="M40" s="459" t="n">
        <v>1.3725</v>
      </c>
      <c r="N40" s="44" t="n">
        <v>8.11125</v>
      </c>
      <c r="O40" s="65" t="n">
        <v>7.18714285714286</v>
      </c>
      <c r="P40" s="459" t="n">
        <v>10.2533333333333</v>
      </c>
      <c r="Q40" s="460" t="n">
        <v>0.108173149345949</v>
      </c>
      <c r="R40" s="461" t="n">
        <v>1.42877483411036</v>
      </c>
      <c r="S40" s="259" t="n">
        <v>1.55775510555071</v>
      </c>
    </row>
    <row r="43" customFormat="false" ht="15" hidden="false" customHeight="false" outlineLevel="0" collapsed="false">
      <c r="B43" s="436" t="s">
        <v>49</v>
      </c>
      <c r="C43" s="436"/>
      <c r="D43" s="436"/>
      <c r="E43" s="436" t="s">
        <v>212</v>
      </c>
      <c r="F43" s="436"/>
      <c r="G43" s="436"/>
      <c r="H43" s="436" t="s">
        <v>213</v>
      </c>
      <c r="I43" s="436"/>
      <c r="J43" s="436"/>
      <c r="K43" s="436" t="s">
        <v>214</v>
      </c>
      <c r="L43" s="436"/>
      <c r="M43" s="436"/>
      <c r="N43" s="436" t="s">
        <v>215</v>
      </c>
      <c r="O43" s="436"/>
      <c r="P43" s="436"/>
      <c r="Q43" s="436" t="s">
        <v>216</v>
      </c>
      <c r="R43" s="436"/>
      <c r="S43" s="436"/>
    </row>
    <row r="44" customFormat="false" ht="26.25" hidden="false" customHeight="false" outlineLevel="0" collapsed="false">
      <c r="B44" s="437" t="s">
        <v>20</v>
      </c>
      <c r="C44" s="438" t="s">
        <v>21</v>
      </c>
      <c r="D44" s="439" t="s">
        <v>22</v>
      </c>
      <c r="E44" s="440" t="s">
        <v>35</v>
      </c>
      <c r="F44" s="441" t="s">
        <v>36</v>
      </c>
      <c r="G44" s="442" t="s">
        <v>37</v>
      </c>
      <c r="H44" s="443" t="s">
        <v>35</v>
      </c>
      <c r="I44" s="444" t="s">
        <v>36</v>
      </c>
      <c r="J44" s="445" t="s">
        <v>37</v>
      </c>
      <c r="K44" s="446" t="s">
        <v>35</v>
      </c>
      <c r="L44" s="444" t="s">
        <v>36</v>
      </c>
      <c r="M44" s="445" t="s">
        <v>37</v>
      </c>
      <c r="N44" s="447" t="s">
        <v>35</v>
      </c>
      <c r="O44" s="448" t="s">
        <v>36</v>
      </c>
      <c r="P44" s="449" t="s">
        <v>37</v>
      </c>
      <c r="Q44" s="447" t="s">
        <v>35</v>
      </c>
      <c r="R44" s="448" t="s">
        <v>36</v>
      </c>
      <c r="S44" s="450" t="s">
        <v>37</v>
      </c>
    </row>
    <row r="45" customFormat="false" ht="15.75" hidden="false" customHeight="false" outlineLevel="0" collapsed="false">
      <c r="B45" s="97" t="n">
        <v>12</v>
      </c>
      <c r="C45" s="451" t="s">
        <v>38</v>
      </c>
      <c r="D45" s="452" t="n">
        <v>600</v>
      </c>
      <c r="E45" s="453" t="n">
        <v>80.53</v>
      </c>
      <c r="F45" s="454" t="n">
        <v>41.98</v>
      </c>
      <c r="G45" s="455" t="n">
        <v>27.48</v>
      </c>
      <c r="H45" s="456" t="n">
        <v>30.61875</v>
      </c>
      <c r="I45" s="457" t="n">
        <v>13.23</v>
      </c>
      <c r="J45" s="458" t="n">
        <v>6.96375</v>
      </c>
      <c r="K45" s="44" t="n">
        <v>1.58625</v>
      </c>
      <c r="L45" s="65" t="n">
        <v>1.84</v>
      </c>
      <c r="M45" s="459" t="n">
        <v>1.375</v>
      </c>
      <c r="N45" s="44" t="n">
        <v>8.37</v>
      </c>
      <c r="O45" s="65" t="n">
        <v>8.19625</v>
      </c>
      <c r="P45" s="459" t="n">
        <v>7.78666666666667</v>
      </c>
      <c r="Q45" s="460" t="n">
        <v>0.126564361212676</v>
      </c>
      <c r="R45" s="461" t="n">
        <v>0.596809451229177</v>
      </c>
      <c r="S45" s="259" t="n">
        <v>0.745442056640597</v>
      </c>
    </row>
    <row r="46" customFormat="false" ht="15.75" hidden="false" customHeight="false" outlineLevel="0" collapsed="false">
      <c r="B46" s="97" t="n">
        <v>3</v>
      </c>
      <c r="C46" s="451" t="s">
        <v>39</v>
      </c>
      <c r="D46" s="452" t="n">
        <v>600</v>
      </c>
      <c r="E46" s="453" t="n">
        <v>70.18</v>
      </c>
      <c r="F46" s="454" t="n">
        <v>29.08</v>
      </c>
      <c r="G46" s="455" t="n">
        <v>9.44</v>
      </c>
      <c r="H46" s="456" t="n">
        <v>26.97875</v>
      </c>
      <c r="I46" s="457" t="n">
        <v>7.89125</v>
      </c>
      <c r="J46" s="458" t="n">
        <v>3.91</v>
      </c>
      <c r="K46" s="44" t="n">
        <v>1.4575</v>
      </c>
      <c r="L46" s="65" t="n">
        <v>1.42375</v>
      </c>
      <c r="M46" s="459" t="n">
        <v>1.545</v>
      </c>
      <c r="N46" s="44" t="n">
        <v>8.47875</v>
      </c>
      <c r="O46" s="65" t="n">
        <v>8.06375</v>
      </c>
      <c r="P46" s="462" t="s">
        <v>42</v>
      </c>
      <c r="Q46" s="460" t="n">
        <v>0.495958830515536</v>
      </c>
      <c r="R46" s="461" t="n">
        <v>1.28412371771886</v>
      </c>
      <c r="S46" s="259" t="n">
        <v>5.64909225730835</v>
      </c>
    </row>
    <row r="47" customFormat="false" ht="15.75" hidden="false" customHeight="false" outlineLevel="0" collapsed="false">
      <c r="B47" s="97" t="n">
        <v>6</v>
      </c>
      <c r="C47" s="451" t="s">
        <v>40</v>
      </c>
      <c r="D47" s="452" t="n">
        <v>600</v>
      </c>
      <c r="E47" s="453" t="n">
        <v>63.23</v>
      </c>
      <c r="F47" s="454" t="n">
        <v>25.94</v>
      </c>
      <c r="G47" s="455" t="n">
        <v>10.97</v>
      </c>
      <c r="H47" s="456" t="n">
        <v>27.6025</v>
      </c>
      <c r="I47" s="457" t="n">
        <v>9.4275</v>
      </c>
      <c r="J47" s="458" t="n">
        <v>4.33125</v>
      </c>
      <c r="K47" s="44" t="n">
        <v>1.7525</v>
      </c>
      <c r="L47" s="65" t="n">
        <v>1.7075</v>
      </c>
      <c r="M47" s="459" t="n">
        <v>1.6025</v>
      </c>
      <c r="N47" s="44" t="n">
        <v>8.3475</v>
      </c>
      <c r="O47" s="65" t="n">
        <v>7.425</v>
      </c>
      <c r="P47" s="459" t="n">
        <v>9.035</v>
      </c>
      <c r="Q47" s="460" t="n">
        <v>0.479308157378216</v>
      </c>
      <c r="R47" s="461" t="n">
        <v>1.85075027692547</v>
      </c>
      <c r="S47" s="259" t="n">
        <v>2.58451344596558</v>
      </c>
    </row>
    <row r="48" customFormat="false" ht="15.75" hidden="false" customHeight="false" outlineLevel="0" collapsed="false">
      <c r="B48" s="97" t="n">
        <v>9</v>
      </c>
      <c r="C48" s="451" t="s">
        <v>41</v>
      </c>
      <c r="D48" s="452" t="n">
        <v>600</v>
      </c>
      <c r="E48" s="453" t="n">
        <v>50.22</v>
      </c>
      <c r="F48" s="454" t="n">
        <v>22.04</v>
      </c>
      <c r="G48" s="455" t="n">
        <v>8.67</v>
      </c>
      <c r="H48" s="456" t="n">
        <v>22.0175</v>
      </c>
      <c r="I48" s="457" t="n">
        <v>6.83625</v>
      </c>
      <c r="J48" s="458" t="n">
        <v>2.69375</v>
      </c>
      <c r="K48" s="44" t="n">
        <v>1.62875</v>
      </c>
      <c r="L48" s="65" t="n">
        <v>1.67</v>
      </c>
      <c r="M48" s="459" t="n">
        <v>1.52125</v>
      </c>
      <c r="N48" s="44" t="n">
        <v>8.635</v>
      </c>
      <c r="O48" s="65" t="n">
        <v>8.505</v>
      </c>
      <c r="P48" s="462" t="s">
        <v>42</v>
      </c>
      <c r="Q48" s="460" t="n">
        <v>1.07167830651308</v>
      </c>
      <c r="R48" s="461" t="n">
        <v>2.83759156564035</v>
      </c>
      <c r="S48" s="259" t="n">
        <v>2.20482756952783</v>
      </c>
    </row>
    <row r="49" customFormat="false" ht="15.75" hidden="false" customHeight="false" outlineLevel="0" collapsed="false">
      <c r="B49" s="97" t="n">
        <v>15</v>
      </c>
      <c r="C49" s="463" t="s">
        <v>43</v>
      </c>
      <c r="D49" s="452" t="n">
        <v>600</v>
      </c>
      <c r="E49" s="464" t="n">
        <v>68.68</v>
      </c>
      <c r="F49" s="465" t="n">
        <v>29.39</v>
      </c>
      <c r="G49" s="466" t="n">
        <v>11.41</v>
      </c>
      <c r="H49" s="467" t="n">
        <v>37.15875</v>
      </c>
      <c r="I49" s="468" t="n">
        <v>8.285</v>
      </c>
      <c r="J49" s="469" t="n">
        <v>5.81</v>
      </c>
      <c r="K49" s="55" t="n">
        <v>1.45375</v>
      </c>
      <c r="L49" s="68" t="n">
        <v>1.5925</v>
      </c>
      <c r="M49" s="470" t="n">
        <v>1.56</v>
      </c>
      <c r="N49" s="55" t="n">
        <v>8.21125</v>
      </c>
      <c r="O49" s="68" t="n">
        <v>9.33375</v>
      </c>
      <c r="P49" s="471" t="s">
        <v>42</v>
      </c>
      <c r="Q49" s="472" t="n">
        <v>0.240856210247682</v>
      </c>
      <c r="R49" s="473" t="n">
        <v>1.51909004049346</v>
      </c>
      <c r="S49" s="474" t="n">
        <v>0.889384386458135</v>
      </c>
    </row>
  </sheetData>
  <mergeCells count="21">
    <mergeCell ref="H5:H9"/>
    <mergeCell ref="H10:H14"/>
    <mergeCell ref="H15:H19"/>
    <mergeCell ref="B24:D24"/>
    <mergeCell ref="E24:G24"/>
    <mergeCell ref="H24:J24"/>
    <mergeCell ref="K24:M24"/>
    <mergeCell ref="N24:P24"/>
    <mergeCell ref="Q24:S24"/>
    <mergeCell ref="B34:D34"/>
    <mergeCell ref="E34:G34"/>
    <mergeCell ref="H34:J34"/>
    <mergeCell ref="K34:M34"/>
    <mergeCell ref="N34:P34"/>
    <mergeCell ref="Q34:S34"/>
    <mergeCell ref="B43:D43"/>
    <mergeCell ref="E43:G43"/>
    <mergeCell ref="H43:J43"/>
    <mergeCell ref="K43:M43"/>
    <mergeCell ref="N43:P43"/>
    <mergeCell ref="Q43:S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B1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1.28"/>
    <col collapsed="false" customWidth="true" hidden="false" outlineLevel="0" max="2" min="2" style="475" width="9.85"/>
    <col collapsed="false" customWidth="true" hidden="false" outlineLevel="0" max="3" min="3" style="0" width="10"/>
    <col collapsed="false" customWidth="true" hidden="false" outlineLevel="0" max="4" min="4" style="0" width="9.57"/>
    <col collapsed="false" customWidth="true" hidden="false" outlineLevel="0" max="5" min="5" style="0" width="10.14"/>
    <col collapsed="false" customWidth="true" hidden="false" outlineLevel="0" max="7" min="7" style="0" width="11"/>
    <col collapsed="false" customWidth="true" hidden="false" outlineLevel="0" max="8" min="8" style="0" width="10"/>
    <col collapsed="false" customWidth="true" hidden="false" outlineLevel="0" max="9" min="9" style="0" width="9.57"/>
    <col collapsed="false" customWidth="true" hidden="false" outlineLevel="0" max="10" min="10" style="0" width="10.14"/>
  </cols>
  <sheetData>
    <row r="1" customFormat="false" ht="15.75" hidden="false" customHeight="false" outlineLevel="0" collapsed="false">
      <c r="B1" s="254" t="s">
        <v>217</v>
      </c>
      <c r="C1" s="254"/>
      <c r="D1" s="254"/>
      <c r="E1" s="254"/>
    </row>
    <row r="2" customFormat="false" ht="15" hidden="false" customHeight="false" outlineLevel="0" collapsed="false">
      <c r="B2" s="476" t="s">
        <v>218</v>
      </c>
      <c r="C2" s="477" t="s">
        <v>13</v>
      </c>
      <c r="D2" s="477" t="s">
        <v>36</v>
      </c>
      <c r="E2" s="478" t="s">
        <v>37</v>
      </c>
      <c r="G2" s="479" t="s">
        <v>219</v>
      </c>
      <c r="H2" s="479"/>
      <c r="I2" s="479"/>
      <c r="J2" s="479"/>
    </row>
    <row r="3" customFormat="false" ht="15" hidden="false" customHeight="false" outlineLevel="0" collapsed="false">
      <c r="B3" s="480" t="n">
        <v>1</v>
      </c>
      <c r="C3" s="481" t="n">
        <v>58</v>
      </c>
      <c r="D3" s="65" t="n">
        <v>74.5</v>
      </c>
      <c r="E3" s="459" t="n">
        <v>74</v>
      </c>
      <c r="G3" s="227" t="s">
        <v>220</v>
      </c>
      <c r="H3" s="338" t="s">
        <v>13</v>
      </c>
      <c r="I3" s="338" t="s">
        <v>36</v>
      </c>
      <c r="J3" s="228" t="s">
        <v>37</v>
      </c>
    </row>
    <row r="4" customFormat="false" ht="15" hidden="false" customHeight="false" outlineLevel="0" collapsed="false">
      <c r="B4" s="480" t="n">
        <v>2</v>
      </c>
      <c r="C4" s="481" t="n">
        <v>54</v>
      </c>
      <c r="D4" s="65" t="n">
        <v>77.5</v>
      </c>
      <c r="E4" s="459" t="n">
        <v>67.5</v>
      </c>
      <c r="G4" s="227" t="n">
        <v>1</v>
      </c>
      <c r="H4" s="482" t="n">
        <f aca="false">LARGE(LargestNumberB,ROWS(H$4:H4))</f>
        <v>61</v>
      </c>
      <c r="I4" s="482" t="n">
        <f aca="false">LARGE(LargestNumberK,ROWS(I$4:I4))</f>
        <v>79</v>
      </c>
      <c r="J4" s="483" t="n">
        <f aca="false">LARGE(LargestNumberT,ROWS(J$4:J4))</f>
        <v>80.5</v>
      </c>
    </row>
    <row r="5" customFormat="false" ht="15" hidden="false" customHeight="false" outlineLevel="0" collapsed="false">
      <c r="B5" s="480" t="n">
        <v>3</v>
      </c>
      <c r="C5" s="481" t="n">
        <v>55.5</v>
      </c>
      <c r="D5" s="65" t="n">
        <v>78</v>
      </c>
      <c r="E5" s="459" t="n">
        <v>80.5</v>
      </c>
      <c r="G5" s="227" t="n">
        <v>2</v>
      </c>
      <c r="H5" s="482" t="n">
        <f aca="false">LARGE(LargestNumberB,ROWS(H$4:H5))</f>
        <v>60.5</v>
      </c>
      <c r="I5" s="482" t="n">
        <f aca="false">LARGE(LargestNumberK,ROWS(I$4:I5))</f>
        <v>79</v>
      </c>
      <c r="J5" s="483" t="n">
        <f aca="false">LARGE(LargestNumberT,ROWS(J$4:J5))</f>
        <v>80.5</v>
      </c>
    </row>
    <row r="6" customFormat="false" ht="15" hidden="false" customHeight="false" outlineLevel="0" collapsed="false">
      <c r="B6" s="480" t="n">
        <v>4</v>
      </c>
      <c r="C6" s="481" t="n">
        <v>56.5</v>
      </c>
      <c r="D6" s="65" t="n">
        <v>78</v>
      </c>
      <c r="E6" s="459" t="n">
        <v>74</v>
      </c>
      <c r="G6" s="227" t="n">
        <v>3</v>
      </c>
      <c r="H6" s="482" t="n">
        <f aca="false">LARGE(LargestNumberB,ROWS(H$4:H6))</f>
        <v>60.5</v>
      </c>
      <c r="I6" s="482" t="n">
        <f aca="false">LARGE(LargestNumberK,ROWS(I$4:I6))</f>
        <v>79</v>
      </c>
      <c r="J6" s="483" t="n">
        <f aca="false">LARGE(LargestNumberT,ROWS(J$4:J6))</f>
        <v>80</v>
      </c>
    </row>
    <row r="7" customFormat="false" ht="15" hidden="false" customHeight="false" outlineLevel="0" collapsed="false">
      <c r="B7" s="480" t="n">
        <v>5</v>
      </c>
      <c r="C7" s="481" t="n">
        <v>57</v>
      </c>
      <c r="D7" s="65" t="n">
        <v>79</v>
      </c>
      <c r="E7" s="459" t="n">
        <v>72.5</v>
      </c>
      <c r="G7" s="227" t="n">
        <v>4</v>
      </c>
      <c r="H7" s="482" t="n">
        <f aca="false">LARGE(LargestNumberB,ROWS(H$4:H7))</f>
        <v>59</v>
      </c>
      <c r="I7" s="482" t="n">
        <f aca="false">LARGE(LargestNumberK,ROWS(I$4:I7))</f>
        <v>79</v>
      </c>
      <c r="J7" s="483" t="n">
        <f aca="false">LARGE(LargestNumberT,ROWS(J$4:J7))</f>
        <v>80</v>
      </c>
    </row>
    <row r="8" customFormat="false" ht="15" hidden="false" customHeight="false" outlineLevel="0" collapsed="false">
      <c r="B8" s="480" t="n">
        <v>6</v>
      </c>
      <c r="C8" s="481" t="n">
        <v>58</v>
      </c>
      <c r="D8" s="65" t="n">
        <v>79</v>
      </c>
      <c r="E8" s="459" t="n">
        <v>73</v>
      </c>
      <c r="G8" s="227" t="n">
        <v>5</v>
      </c>
      <c r="H8" s="482" t="n">
        <f aca="false">LARGE(LargestNumberB,ROWS(H$4:H8))</f>
        <v>59</v>
      </c>
      <c r="I8" s="482" t="n">
        <f aca="false">LARGE(LargestNumberK,ROWS(I$4:I8))</f>
        <v>79</v>
      </c>
      <c r="J8" s="483" t="n">
        <f aca="false">LARGE(LargestNumberT,ROWS(J$4:J8))</f>
        <v>80</v>
      </c>
    </row>
    <row r="9" customFormat="false" ht="15" hidden="false" customHeight="false" outlineLevel="0" collapsed="false">
      <c r="B9" s="480" t="n">
        <v>7</v>
      </c>
      <c r="C9" s="481" t="n">
        <v>56</v>
      </c>
      <c r="D9" s="65" t="n">
        <v>79</v>
      </c>
      <c r="E9" s="459" t="n">
        <v>71</v>
      </c>
      <c r="G9" s="227" t="n">
        <v>6</v>
      </c>
      <c r="H9" s="482" t="n">
        <f aca="false">LARGE(LargestNumberB,ROWS(H$4:H9))</f>
        <v>58.5</v>
      </c>
      <c r="I9" s="482" t="n">
        <f aca="false">LARGE(LargestNumberK,ROWS(I$4:I9))</f>
        <v>78.5</v>
      </c>
      <c r="J9" s="483" t="n">
        <f aca="false">LARGE(LargestNumberT,ROWS(J$4:J9))</f>
        <v>80</v>
      </c>
    </row>
    <row r="10" customFormat="false" ht="15" hidden="false" customHeight="false" outlineLevel="0" collapsed="false">
      <c r="B10" s="480" t="n">
        <v>8</v>
      </c>
      <c r="C10" s="481" t="n">
        <v>57.5</v>
      </c>
      <c r="D10" s="65" t="n">
        <v>78.5</v>
      </c>
      <c r="E10" s="459" t="n">
        <v>80</v>
      </c>
      <c r="G10" s="227" t="n">
        <v>7</v>
      </c>
      <c r="H10" s="482" t="n">
        <f aca="false">LARGE(LargestNumberB,ROWS(H$4:H10))</f>
        <v>58</v>
      </c>
      <c r="I10" s="482" t="n">
        <f aca="false">LARGE(LargestNumberK,ROWS(I$4:I10))</f>
        <v>78.5</v>
      </c>
      <c r="J10" s="483" t="n">
        <f aca="false">LARGE(LargestNumberT,ROWS(J$4:J10))</f>
        <v>79.5</v>
      </c>
    </row>
    <row r="11" customFormat="false" ht="15" hidden="false" customHeight="false" outlineLevel="0" collapsed="false">
      <c r="B11" s="480" t="n">
        <v>9</v>
      </c>
      <c r="C11" s="481" t="n">
        <v>54</v>
      </c>
      <c r="D11" s="65" t="n">
        <v>77.5</v>
      </c>
      <c r="E11" s="459" t="n">
        <v>76</v>
      </c>
      <c r="G11" s="227" t="n">
        <v>8</v>
      </c>
      <c r="H11" s="482" t="n">
        <f aca="false">LARGE(LargestNumberB,ROWS(H$4:H11))</f>
        <v>58</v>
      </c>
      <c r="I11" s="482" t="n">
        <f aca="false">LARGE(LargestNumberK,ROWS(I$4:I11))</f>
        <v>78.5</v>
      </c>
      <c r="J11" s="483" t="n">
        <f aca="false">LARGE(LargestNumberT,ROWS(J$4:J11))</f>
        <v>78.5</v>
      </c>
    </row>
    <row r="12" customFormat="false" ht="15" hidden="false" customHeight="false" outlineLevel="0" collapsed="false">
      <c r="B12" s="480" t="n">
        <v>10</v>
      </c>
      <c r="C12" s="481" t="n">
        <v>58.5</v>
      </c>
      <c r="D12" s="65" t="n">
        <v>78.5</v>
      </c>
      <c r="E12" s="459" t="n">
        <v>79.5</v>
      </c>
      <c r="G12" s="227" t="n">
        <v>9</v>
      </c>
      <c r="H12" s="482" t="n">
        <f aca="false">LARGE(LargestNumberB,ROWS(H$4:H12))</f>
        <v>58</v>
      </c>
      <c r="I12" s="482" t="n">
        <f aca="false">LARGE(LargestNumberK,ROWS(I$4:I12))</f>
        <v>78.5</v>
      </c>
      <c r="J12" s="483" t="n">
        <f aca="false">LARGE(LargestNumberT,ROWS(J$4:J12))</f>
        <v>78</v>
      </c>
    </row>
    <row r="13" customFormat="false" ht="15.75" hidden="false" customHeight="false" outlineLevel="0" collapsed="false">
      <c r="B13" s="480" t="n">
        <v>11</v>
      </c>
      <c r="C13" s="481" t="n">
        <v>58</v>
      </c>
      <c r="D13" s="65" t="n">
        <v>78.5</v>
      </c>
      <c r="E13" s="459" t="n">
        <v>78.5</v>
      </c>
      <c r="G13" s="227" t="n">
        <v>10</v>
      </c>
      <c r="H13" s="482" t="n">
        <f aca="false">LARGE(LargestNumberB,ROWS(H$4:H13))</f>
        <v>57.5</v>
      </c>
      <c r="I13" s="482" t="n">
        <f aca="false">LARGE(LargestNumberK,ROWS(I$4:I13))</f>
        <v>78.5</v>
      </c>
      <c r="J13" s="483" t="n">
        <f aca="false">LARGE(LargestNumberT,ROWS(J$4:J13))</f>
        <v>78</v>
      </c>
      <c r="L13" s="484"/>
    </row>
    <row r="14" customFormat="false" ht="15.75" hidden="false" customHeight="false" outlineLevel="0" collapsed="false">
      <c r="B14" s="480" t="n">
        <v>12</v>
      </c>
      <c r="C14" s="481" t="n">
        <v>55.5</v>
      </c>
      <c r="D14" s="65" t="n">
        <v>79</v>
      </c>
      <c r="E14" s="459" t="n">
        <v>77.5</v>
      </c>
      <c r="G14" s="238" t="s">
        <v>79</v>
      </c>
      <c r="H14" s="485" t="n">
        <f aca="false">AVERAGE(H4:H13)</f>
        <v>59</v>
      </c>
      <c r="I14" s="486" t="n">
        <f aca="false">AVERAGE(I4:I13)</f>
        <v>78.75</v>
      </c>
      <c r="J14" s="487" t="n">
        <f aca="false">AVERAGE(J4:J13)</f>
        <v>79.5</v>
      </c>
    </row>
    <row r="15" customFormat="false" ht="15" hidden="false" customHeight="false" outlineLevel="0" collapsed="false">
      <c r="B15" s="480" t="n">
        <v>13</v>
      </c>
      <c r="C15" s="481" t="n">
        <v>57.5</v>
      </c>
      <c r="D15" s="65" t="n">
        <v>79</v>
      </c>
      <c r="E15" s="459" t="n">
        <v>76.5</v>
      </c>
    </row>
    <row r="16" customFormat="false" ht="15" hidden="false" customHeight="false" outlineLevel="0" collapsed="false">
      <c r="B16" s="480" t="n">
        <v>14</v>
      </c>
      <c r="C16" s="481" t="n">
        <v>61</v>
      </c>
      <c r="D16" s="65" t="n">
        <v>78.5</v>
      </c>
      <c r="E16" s="459" t="n">
        <v>78</v>
      </c>
    </row>
    <row r="17" customFormat="false" ht="15" hidden="false" customHeight="false" outlineLevel="0" collapsed="false">
      <c r="B17" s="480" t="n">
        <v>15</v>
      </c>
      <c r="C17" s="481" t="n">
        <v>59</v>
      </c>
      <c r="D17" s="65" t="n">
        <v>78.5</v>
      </c>
      <c r="E17" s="459" t="n">
        <v>80</v>
      </c>
    </row>
    <row r="18" customFormat="false" ht="15" hidden="false" customHeight="false" outlineLevel="0" collapsed="false">
      <c r="B18" s="480" t="n">
        <v>16</v>
      </c>
      <c r="C18" s="481" t="n">
        <v>57.5</v>
      </c>
      <c r="D18" s="65" t="n">
        <v>78.5</v>
      </c>
      <c r="E18" s="459" t="n">
        <v>80.5</v>
      </c>
    </row>
    <row r="19" customFormat="false" ht="15" hidden="false" customHeight="false" outlineLevel="0" collapsed="false">
      <c r="B19" s="480" t="n">
        <v>17</v>
      </c>
      <c r="C19" s="481" t="n">
        <v>57</v>
      </c>
      <c r="D19" s="65" t="n">
        <v>78.5</v>
      </c>
      <c r="E19" s="459" t="n">
        <v>74.5</v>
      </c>
    </row>
    <row r="20" customFormat="false" ht="15" hidden="false" customHeight="false" outlineLevel="0" collapsed="false">
      <c r="B20" s="480" t="n">
        <v>18</v>
      </c>
      <c r="C20" s="481" t="n">
        <v>60.5</v>
      </c>
      <c r="D20" s="65" t="n">
        <v>78</v>
      </c>
      <c r="E20" s="459" t="n">
        <v>80</v>
      </c>
    </row>
    <row r="21" customFormat="false" ht="15" hidden="false" customHeight="false" outlineLevel="0" collapsed="false">
      <c r="B21" s="480" t="n">
        <v>19</v>
      </c>
      <c r="C21" s="481" t="n">
        <v>60.5</v>
      </c>
      <c r="D21" s="65" t="n">
        <v>76.5</v>
      </c>
      <c r="E21" s="459" t="n">
        <v>80</v>
      </c>
    </row>
    <row r="22" customFormat="false" ht="15.75" hidden="false" customHeight="false" outlineLevel="0" collapsed="false">
      <c r="B22" s="488" t="n">
        <v>20</v>
      </c>
      <c r="C22" s="489" t="n">
        <v>59</v>
      </c>
      <c r="D22" s="85" t="n">
        <v>75</v>
      </c>
      <c r="E22" s="490" t="n">
        <v>78</v>
      </c>
    </row>
    <row r="23" customFormat="false" ht="15.75" hidden="false" customHeight="false" outlineLevel="0" collapsed="false">
      <c r="B23" s="25" t="s">
        <v>79</v>
      </c>
      <c r="C23" s="19" t="n">
        <f aca="false">AVERAGE(C3:C22)</f>
        <v>57.525</v>
      </c>
      <c r="D23" s="19" t="n">
        <f aca="false">SUBTOTAL(101,D20:D22)</f>
        <v>76.5</v>
      </c>
      <c r="E23" s="20" t="n">
        <f aca="false">SUBTOTAL(101,E20:E22)</f>
        <v>79.3333333333333</v>
      </c>
    </row>
  </sheetData>
  <mergeCells count="2">
    <mergeCell ref="B1:E1"/>
    <mergeCell ref="G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9D18E"/>
    <pageSetUpPr fitToPage="false"/>
  </sheetPr>
  <dimension ref="C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5390625" defaultRowHeight="15" zeroHeight="false" outlineLevelRow="0" outlineLevelCol="0"/>
  <cols>
    <col collapsed="false" customWidth="true" hidden="false" outlineLevel="0" max="4" min="4" style="0" width="24.57"/>
    <col collapsed="false" customWidth="true" hidden="false" outlineLevel="0" max="11" min="11" style="0" width="12"/>
    <col collapsed="false" customWidth="true" hidden="false" outlineLevel="0" max="13" min="13" style="0" width="12"/>
    <col collapsed="false" customWidth="true" hidden="false" outlineLevel="0" max="15" min="15" style="0" width="12"/>
  </cols>
  <sheetData>
    <row r="1" customFormat="false" ht="15.75" hidden="false" customHeight="false" outlineLevel="0" collapsed="false"/>
    <row r="2" customFormat="false" ht="15.75" hidden="false" customHeight="false" outlineLevel="0" collapsed="false">
      <c r="D2" s="82" t="s">
        <v>221</v>
      </c>
      <c r="E2" s="82"/>
      <c r="F2" s="82"/>
    </row>
    <row r="3" customFormat="false" ht="15" hidden="false" customHeight="true" outlineLevel="0" collapsed="false">
      <c r="D3" s="16" t="s">
        <v>222</v>
      </c>
      <c r="E3" s="18" t="s">
        <v>223</v>
      </c>
      <c r="F3" s="20" t="s">
        <v>224</v>
      </c>
    </row>
    <row r="4" customFormat="false" ht="15" hidden="false" customHeight="true" outlineLevel="0" collapsed="false">
      <c r="D4" s="125" t="s">
        <v>13</v>
      </c>
      <c r="E4" s="194" t="n">
        <v>2.54</v>
      </c>
      <c r="F4" s="74" t="n">
        <v>26.15</v>
      </c>
    </row>
    <row r="5" customFormat="false" ht="15" hidden="false" customHeight="true" outlineLevel="0" collapsed="false">
      <c r="D5" s="128" t="s">
        <v>36</v>
      </c>
      <c r="E5" s="195" t="n">
        <v>3.71</v>
      </c>
      <c r="F5" s="46" t="n">
        <v>9.75</v>
      </c>
    </row>
    <row r="6" customFormat="false" ht="15" hidden="false" customHeight="true" outlineLevel="0" collapsed="false">
      <c r="D6" s="133" t="s">
        <v>37</v>
      </c>
      <c r="E6" s="213" t="n">
        <v>7.66</v>
      </c>
      <c r="F6" s="491" t="n">
        <v>9.15</v>
      </c>
    </row>
    <row r="9" customFormat="false" ht="15.75" hidden="false" customHeight="false" outlineLevel="0" collapsed="false">
      <c r="C9" s="0" t="s">
        <v>224</v>
      </c>
      <c r="D9" s="390" t="s">
        <v>225</v>
      </c>
      <c r="E9" s="390"/>
    </row>
    <row r="10" customFormat="false" ht="18.75" hidden="false" customHeight="false" outlineLevel="0" collapsed="false">
      <c r="C10" s="0" t="s">
        <v>226</v>
      </c>
      <c r="D10" s="390" t="s">
        <v>227</v>
      </c>
      <c r="E10" s="390"/>
    </row>
  </sheetData>
  <mergeCells count="3">
    <mergeCell ref="D2:F2"/>
    <mergeCell ref="D9:E9"/>
    <mergeCell ref="D10:E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F10:Q4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Q30" activeCellId="0" sqref="Q30"/>
    </sheetView>
  </sheetViews>
  <sheetFormatPr defaultColWidth="8.5390625" defaultRowHeight="15" zeroHeight="false" outlineLevelRow="0" outlineLevelCol="0"/>
  <cols>
    <col collapsed="false" customWidth="true" hidden="false" outlineLevel="0" max="16" min="16" style="0" width="14.43"/>
  </cols>
  <sheetData>
    <row r="10" customFormat="false" ht="15.75" hidden="false" customHeight="false" outlineLevel="0" collapsed="false">
      <c r="G10" s="0" t="s">
        <v>228</v>
      </c>
      <c r="H10" s="0" t="s">
        <v>229</v>
      </c>
      <c r="I10" s="492" t="s">
        <v>230</v>
      </c>
      <c r="J10" s="0" t="s">
        <v>231</v>
      </c>
      <c r="K10" s="0" t="s">
        <v>232</v>
      </c>
      <c r="L10" s="0" t="s">
        <v>233</v>
      </c>
      <c r="M10" s="0" t="s">
        <v>234</v>
      </c>
      <c r="N10" s="492" t="s">
        <v>235</v>
      </c>
      <c r="O10" s="493" t="s">
        <v>236</v>
      </c>
      <c r="P10" s="0" t="s">
        <v>237</v>
      </c>
      <c r="Q10" s="0" t="s">
        <v>238</v>
      </c>
    </row>
    <row r="11" customFormat="false" ht="15" hidden="false" customHeight="true" outlineLevel="0" collapsed="false">
      <c r="F11" s="494" t="s">
        <v>36</v>
      </c>
      <c r="G11" s="222" t="n">
        <v>52.64</v>
      </c>
      <c r="H11" s="222" t="n">
        <v>52.35</v>
      </c>
      <c r="I11" s="205" t="n">
        <f aca="false">AVERAGE(G11:H11)</f>
        <v>52.495</v>
      </c>
      <c r="J11" s="222" t="n">
        <v>29.73</v>
      </c>
      <c r="K11" s="222" t="n">
        <v>29.3</v>
      </c>
      <c r="L11" s="222" t="n">
        <v>29.34</v>
      </c>
      <c r="M11" s="222" t="n">
        <v>29.38</v>
      </c>
      <c r="N11" s="205" t="n">
        <f aca="false">AVERAGE(J11:M11)</f>
        <v>29.4375</v>
      </c>
      <c r="O11" s="223" t="n">
        <v>11.5</v>
      </c>
      <c r="P11" s="495" t="n">
        <f aca="false">(2000*O11)/(PI()*I11*N11)</f>
        <v>4.73760773154758</v>
      </c>
    </row>
    <row r="12" customFormat="false" ht="15" hidden="false" customHeight="false" outlineLevel="0" collapsed="false">
      <c r="F12" s="494"/>
      <c r="G12" s="79" t="n">
        <v>52.44</v>
      </c>
      <c r="H12" s="79" t="n">
        <v>53.54</v>
      </c>
      <c r="I12" s="33" t="n">
        <f aca="false">AVERAGE(G12:H12)</f>
        <v>52.99</v>
      </c>
      <c r="J12" s="79" t="n">
        <v>31.94</v>
      </c>
      <c r="K12" s="79" t="n">
        <v>31.46</v>
      </c>
      <c r="L12" s="79" t="n">
        <v>31.48</v>
      </c>
      <c r="M12" s="79" t="n">
        <v>31.73</v>
      </c>
      <c r="N12" s="33" t="n">
        <f aca="false">AVERAGE(J12:M12)</f>
        <v>31.6525</v>
      </c>
      <c r="O12" s="228" t="n">
        <v>11.61</v>
      </c>
      <c r="P12" s="495" t="n">
        <f aca="false">(2000*O12)/(PI()*I12*N12)</f>
        <v>4.40666874983118</v>
      </c>
    </row>
    <row r="13" customFormat="false" ht="15" hidden="false" customHeight="false" outlineLevel="0" collapsed="false">
      <c r="F13" s="494"/>
      <c r="G13" s="79" t="n">
        <v>52.26</v>
      </c>
      <c r="H13" s="79" t="n">
        <v>52.4</v>
      </c>
      <c r="I13" s="33" t="n">
        <f aca="false">AVERAGE(G13:H13)</f>
        <v>52.33</v>
      </c>
      <c r="J13" s="79" t="n">
        <v>30.53</v>
      </c>
      <c r="K13" s="79" t="n">
        <v>31.46</v>
      </c>
      <c r="L13" s="79" t="n">
        <v>31.43</v>
      </c>
      <c r="M13" s="79" t="n">
        <v>31.53</v>
      </c>
      <c r="N13" s="33" t="n">
        <f aca="false">AVERAGE(J13:M13)</f>
        <v>31.2375</v>
      </c>
      <c r="O13" s="228" t="n">
        <v>11.73</v>
      </c>
      <c r="P13" s="495" t="n">
        <f aca="false">(2000*O13)/(PI()*I13*N13)</f>
        <v>4.56826334118389</v>
      </c>
    </row>
    <row r="14" customFormat="false" ht="15" hidden="false" customHeight="false" outlineLevel="0" collapsed="false">
      <c r="F14" s="494"/>
      <c r="G14" s="79" t="n">
        <v>52.83</v>
      </c>
      <c r="H14" s="79" t="n">
        <v>52.66</v>
      </c>
      <c r="I14" s="33" t="n">
        <f aca="false">AVERAGE(G14:H14)</f>
        <v>52.745</v>
      </c>
      <c r="J14" s="79" t="n">
        <v>29.86</v>
      </c>
      <c r="K14" s="79" t="n">
        <v>30.2</v>
      </c>
      <c r="L14" s="79" t="n">
        <v>30.4</v>
      </c>
      <c r="M14" s="79" t="n">
        <v>30.7</v>
      </c>
      <c r="N14" s="33" t="n">
        <f aca="false">AVERAGE(J14:M14)</f>
        <v>30.29</v>
      </c>
      <c r="O14" s="228" t="n">
        <v>12.92</v>
      </c>
      <c r="P14" s="495" t="n">
        <f aca="false">(2000*O14)/(PI()*I14*N14)</f>
        <v>5.14827890632544</v>
      </c>
    </row>
    <row r="15" customFormat="false" ht="15" hidden="false" customHeight="false" outlineLevel="0" collapsed="false">
      <c r="F15" s="494"/>
      <c r="G15" s="79" t="n">
        <v>52.83</v>
      </c>
      <c r="H15" s="79" t="n">
        <v>52.65</v>
      </c>
      <c r="I15" s="33" t="n">
        <f aca="false">AVERAGE(G15:H15)</f>
        <v>52.74</v>
      </c>
      <c r="J15" s="79" t="n">
        <v>31</v>
      </c>
      <c r="K15" s="79" t="n">
        <v>30.63</v>
      </c>
      <c r="L15" s="79" t="n">
        <v>30.24</v>
      </c>
      <c r="M15" s="79" t="n">
        <v>30.6</v>
      </c>
      <c r="N15" s="33" t="n">
        <f aca="false">AVERAGE(J15:M15)</f>
        <v>30.6175</v>
      </c>
      <c r="O15" s="228" t="n">
        <v>11.64</v>
      </c>
      <c r="P15" s="495" t="n">
        <f aca="false">(2000*O15)/(PI()*I15*N15)</f>
        <v>4.58905487900817</v>
      </c>
    </row>
    <row r="16" customFormat="false" ht="15" hidden="false" customHeight="false" outlineLevel="0" collapsed="false">
      <c r="F16" s="494"/>
      <c r="G16" s="79" t="n">
        <v>52.9</v>
      </c>
      <c r="H16" s="79" t="n">
        <v>52.71</v>
      </c>
      <c r="I16" s="33" t="n">
        <f aca="false">AVERAGE(G16:H16)</f>
        <v>52.805</v>
      </c>
      <c r="J16" s="79" t="n">
        <v>30.7</v>
      </c>
      <c r="K16" s="79" t="n">
        <v>29.94</v>
      </c>
      <c r="L16" s="79" t="n">
        <v>30.26</v>
      </c>
      <c r="M16" s="79" t="n">
        <v>30.87</v>
      </c>
      <c r="N16" s="33" t="n">
        <f aca="false">AVERAGE(J16:M16)</f>
        <v>30.4425</v>
      </c>
      <c r="O16" s="228" t="n">
        <v>14.09</v>
      </c>
      <c r="P16" s="495" t="n">
        <f aca="false">(2000*O16)/(PI()*I16*N16)</f>
        <v>5.58001998543403</v>
      </c>
    </row>
    <row r="17" customFormat="false" ht="15" hidden="false" customHeight="false" outlineLevel="0" collapsed="false">
      <c r="F17" s="494"/>
      <c r="G17" s="79" t="n">
        <v>53</v>
      </c>
      <c r="H17" s="79" t="n">
        <v>53.01</v>
      </c>
      <c r="I17" s="33" t="n">
        <f aca="false">AVERAGE(G17:H17)</f>
        <v>53.005</v>
      </c>
      <c r="J17" s="79" t="n">
        <v>30.42</v>
      </c>
      <c r="K17" s="79" t="n">
        <v>30.72</v>
      </c>
      <c r="L17" s="79" t="n">
        <v>31</v>
      </c>
      <c r="M17" s="79" t="n">
        <v>31</v>
      </c>
      <c r="N17" s="33" t="n">
        <f aca="false">AVERAGE(J17:M17)</f>
        <v>30.785</v>
      </c>
      <c r="O17" s="228" t="n">
        <v>12.78</v>
      </c>
      <c r="P17" s="495" t="n">
        <f aca="false">(2000*O17)/(PI()*I17*N17)</f>
        <v>4.98603106513279</v>
      </c>
    </row>
    <row r="18" customFormat="false" ht="15" hidden="false" customHeight="true" outlineLevel="0" collapsed="false">
      <c r="F18" s="494"/>
      <c r="G18" s="79" t="n">
        <v>52.82</v>
      </c>
      <c r="H18" s="79" t="n">
        <v>52.83</v>
      </c>
      <c r="I18" s="33" t="n">
        <f aca="false">AVERAGE(G18:H18)</f>
        <v>52.825</v>
      </c>
      <c r="J18" s="79" t="n">
        <v>31.11</v>
      </c>
      <c r="K18" s="79" t="n">
        <v>30.94</v>
      </c>
      <c r="L18" s="79" t="n">
        <v>30.32</v>
      </c>
      <c r="M18" s="79" t="n">
        <v>31</v>
      </c>
      <c r="N18" s="33" t="n">
        <f aca="false">AVERAGE(J18:M18)</f>
        <v>30.8425</v>
      </c>
      <c r="O18" s="228" t="n">
        <v>14.73</v>
      </c>
      <c r="P18" s="495" t="n">
        <f aca="false">(2000*O18)/(PI()*I18*N18)</f>
        <v>5.75564223356493</v>
      </c>
    </row>
    <row r="19" customFormat="false" ht="15" hidden="false" customHeight="false" outlineLevel="0" collapsed="false">
      <c r="F19" s="494"/>
      <c r="G19" s="79" t="n">
        <v>52.7</v>
      </c>
      <c r="H19" s="79" t="n">
        <v>52.44</v>
      </c>
      <c r="I19" s="33" t="n">
        <f aca="false">AVERAGE(G19:H19)</f>
        <v>52.57</v>
      </c>
      <c r="J19" s="79" t="n">
        <v>30.13</v>
      </c>
      <c r="K19" s="79" t="n">
        <v>30.39</v>
      </c>
      <c r="L19" s="79" t="n">
        <v>30.7</v>
      </c>
      <c r="M19" s="79" t="n">
        <v>30.22</v>
      </c>
      <c r="N19" s="33" t="n">
        <f aca="false">AVERAGE(J19:M19)</f>
        <v>30.36</v>
      </c>
      <c r="O19" s="228" t="n">
        <v>15.02</v>
      </c>
      <c r="P19" s="495" t="n">
        <f aca="false">(2000*O19)/(PI()*I19*N19)</f>
        <v>5.99115163154133</v>
      </c>
    </row>
    <row r="20" customFormat="false" ht="15.75" hidden="false" customHeight="false" outlineLevel="0" collapsed="false">
      <c r="F20" s="494"/>
      <c r="G20" s="374" t="n">
        <v>53</v>
      </c>
      <c r="H20" s="374" t="n">
        <v>55.12</v>
      </c>
      <c r="I20" s="211" t="n">
        <f aca="false">AVERAGE(G20:H20)</f>
        <v>54.06</v>
      </c>
      <c r="J20" s="374" t="n">
        <v>31.13</v>
      </c>
      <c r="K20" s="374" t="n">
        <v>31.13</v>
      </c>
      <c r="L20" s="374" t="n">
        <v>30.85</v>
      </c>
      <c r="M20" s="374" t="n">
        <v>31.12</v>
      </c>
      <c r="N20" s="211" t="n">
        <f aca="false">AVERAGE(J20:M20)</f>
        <v>31.0575</v>
      </c>
      <c r="O20" s="375" t="n">
        <v>16.01</v>
      </c>
      <c r="P20" s="495" t="n">
        <f aca="false">(2000*O20)/(PI()*I20*N20)</f>
        <v>6.07056228817461</v>
      </c>
      <c r="Q20" s="48" t="n">
        <f aca="false">AVERAGE(P11:P20)</f>
        <v>5.1833280811744</v>
      </c>
    </row>
    <row r="21" customFormat="false" ht="15" hidden="false" customHeight="false" outlineLevel="0" collapsed="false">
      <c r="F21" s="494" t="s">
        <v>37</v>
      </c>
      <c r="G21" s="222" t="n">
        <v>52.23</v>
      </c>
      <c r="H21" s="222" t="n">
        <v>53.19</v>
      </c>
      <c r="I21" s="205" t="n">
        <f aca="false">AVERAGE(G21:H21)</f>
        <v>52.71</v>
      </c>
      <c r="J21" s="222" t="n">
        <v>30.27</v>
      </c>
      <c r="K21" s="222" t="n">
        <v>30.29</v>
      </c>
      <c r="L21" s="222" t="n">
        <v>30.09</v>
      </c>
      <c r="M21" s="222" t="n">
        <v>30.6</v>
      </c>
      <c r="N21" s="205" t="n">
        <f aca="false">AVERAGE(J21:M21)</f>
        <v>30.3125</v>
      </c>
      <c r="O21" s="223" t="n">
        <v>18.63</v>
      </c>
      <c r="P21" s="495" t="n">
        <f aca="false">(2000*O21)/(PI()*I21*N21)</f>
        <v>7.42297855205897</v>
      </c>
    </row>
    <row r="22" customFormat="false" ht="15" hidden="false" customHeight="false" outlineLevel="0" collapsed="false">
      <c r="F22" s="494"/>
      <c r="G22" s="79" t="n">
        <v>52.29</v>
      </c>
      <c r="H22" s="79" t="n">
        <v>53.12</v>
      </c>
      <c r="I22" s="33" t="n">
        <f aca="false">AVERAGE(G22:H22)</f>
        <v>52.705</v>
      </c>
      <c r="J22" s="79" t="n">
        <v>30.62</v>
      </c>
      <c r="K22" s="79" t="n">
        <v>30.31</v>
      </c>
      <c r="L22" s="79" t="n">
        <v>30.18</v>
      </c>
      <c r="M22" s="79" t="n">
        <v>30.45</v>
      </c>
      <c r="N22" s="33" t="n">
        <f aca="false">AVERAGE(J22:M22)</f>
        <v>30.39</v>
      </c>
      <c r="O22" s="228" t="n">
        <v>18.86</v>
      </c>
      <c r="P22" s="495" t="n">
        <f aca="false">(2000*O22)/(PI()*I22*N22)</f>
        <v>7.49616769733563</v>
      </c>
    </row>
    <row r="23" customFormat="false" ht="15" hidden="false" customHeight="false" outlineLevel="0" collapsed="false">
      <c r="F23" s="494"/>
      <c r="G23" s="79" t="n">
        <v>52.88</v>
      </c>
      <c r="H23" s="79" t="n">
        <v>53</v>
      </c>
      <c r="I23" s="33" t="n">
        <f aca="false">AVERAGE(G23:H23)</f>
        <v>52.94</v>
      </c>
      <c r="J23" s="79" t="n">
        <v>30.52</v>
      </c>
      <c r="K23" s="79" t="n">
        <v>30.85</v>
      </c>
      <c r="L23" s="79" t="n">
        <v>30.3</v>
      </c>
      <c r="M23" s="79" t="n">
        <v>30.8</v>
      </c>
      <c r="N23" s="33" t="n">
        <f aca="false">AVERAGE(J23:M23)</f>
        <v>30.6175</v>
      </c>
      <c r="O23" s="228" t="n">
        <v>14.09</v>
      </c>
      <c r="P23" s="495" t="n">
        <f aca="false">(2000*O23)/(PI()*I23*N23)</f>
        <v>5.53397830967492</v>
      </c>
    </row>
    <row r="24" customFormat="false" ht="15" hidden="false" customHeight="false" outlineLevel="0" collapsed="false">
      <c r="F24" s="494"/>
      <c r="G24" s="79" t="n">
        <v>53.36</v>
      </c>
      <c r="H24" s="79" t="n">
        <v>53.34</v>
      </c>
      <c r="I24" s="33" t="n">
        <f aca="false">AVERAGE(G24:H24)</f>
        <v>53.35</v>
      </c>
      <c r="J24" s="79" t="n">
        <v>31.54</v>
      </c>
      <c r="K24" s="79" t="n">
        <v>31.16</v>
      </c>
      <c r="L24" s="79" t="n">
        <v>31.22</v>
      </c>
      <c r="M24" s="79" t="n">
        <v>31.73</v>
      </c>
      <c r="N24" s="33" t="n">
        <f aca="false">AVERAGE(J24:M24)</f>
        <v>31.4125</v>
      </c>
      <c r="O24" s="228" t="n">
        <v>19.62</v>
      </c>
      <c r="P24" s="495" t="n">
        <f aca="false">(2000*O24)/(PI()*I24*N24)</f>
        <v>7.45319013824014</v>
      </c>
    </row>
    <row r="25" customFormat="false" ht="15" hidden="false" customHeight="true" outlineLevel="0" collapsed="false">
      <c r="F25" s="494"/>
      <c r="G25" s="79" t="n">
        <v>53.33</v>
      </c>
      <c r="H25" s="79" t="n">
        <v>53.33</v>
      </c>
      <c r="I25" s="33" t="n">
        <f aca="false">AVERAGE(G25:H25)</f>
        <v>53.33</v>
      </c>
      <c r="J25" s="79" t="n">
        <v>30.31</v>
      </c>
      <c r="K25" s="79" t="n">
        <v>30.43</v>
      </c>
      <c r="L25" s="79" t="n">
        <v>30.6</v>
      </c>
      <c r="M25" s="79" t="n">
        <v>30.25</v>
      </c>
      <c r="N25" s="33" t="n">
        <f aca="false">AVERAGE(J25:M25)</f>
        <v>30.3975</v>
      </c>
      <c r="O25" s="228" t="n">
        <v>16.18</v>
      </c>
      <c r="P25" s="495" t="n">
        <f aca="false">(2000*O25)/(PI()*I25*N25)</f>
        <v>6.35402895317737</v>
      </c>
    </row>
    <row r="26" customFormat="false" ht="15" hidden="false" customHeight="false" outlineLevel="0" collapsed="false">
      <c r="F26" s="494"/>
      <c r="G26" s="79" t="n">
        <v>52.92</v>
      </c>
      <c r="H26" s="79" t="n">
        <v>52.77</v>
      </c>
      <c r="I26" s="33" t="n">
        <f aca="false">AVERAGE(G26:H26)</f>
        <v>52.845</v>
      </c>
      <c r="J26" s="79" t="n">
        <v>30.44</v>
      </c>
      <c r="K26" s="79" t="n">
        <v>30.43</v>
      </c>
      <c r="L26" s="79" t="n">
        <v>30.24</v>
      </c>
      <c r="M26" s="79" t="n">
        <v>30.19</v>
      </c>
      <c r="N26" s="33" t="n">
        <f aca="false">AVERAGE(J26:M26)</f>
        <v>30.325</v>
      </c>
      <c r="O26" s="228" t="n">
        <v>16.39</v>
      </c>
      <c r="P26" s="495" t="n">
        <f aca="false">(2000*O26)/(PI()*I26*N26)</f>
        <v>6.51109998955845</v>
      </c>
    </row>
    <row r="27" customFormat="false" ht="15" hidden="false" customHeight="false" outlineLevel="0" collapsed="false">
      <c r="F27" s="494"/>
      <c r="G27" s="79" t="n">
        <v>53.24</v>
      </c>
      <c r="H27" s="79" t="n">
        <v>53.22</v>
      </c>
      <c r="I27" s="33" t="n">
        <f aca="false">AVERAGE(G27:H27)</f>
        <v>53.23</v>
      </c>
      <c r="J27" s="79" t="n">
        <v>29.29</v>
      </c>
      <c r="K27" s="79" t="n">
        <v>29.17</v>
      </c>
      <c r="L27" s="79" t="n">
        <v>30</v>
      </c>
      <c r="M27" s="79" t="n">
        <v>29.94</v>
      </c>
      <c r="N27" s="33" t="n">
        <f aca="false">AVERAGE(J27:M27)</f>
        <v>29.6</v>
      </c>
      <c r="O27" s="228" t="n">
        <v>22.47</v>
      </c>
      <c r="P27" s="495" t="n">
        <f aca="false">(2000*O27)/(PI()*I27*N27)</f>
        <v>9.07893732774875</v>
      </c>
    </row>
    <row r="28" customFormat="false" ht="15" hidden="false" customHeight="false" outlineLevel="0" collapsed="false">
      <c r="F28" s="494"/>
      <c r="G28" s="79" t="n">
        <v>53.3</v>
      </c>
      <c r="H28" s="79" t="n">
        <v>53.21</v>
      </c>
      <c r="I28" s="33" t="n">
        <f aca="false">AVERAGE(G28:H28)</f>
        <v>53.255</v>
      </c>
      <c r="J28" s="79" t="n">
        <v>30.72</v>
      </c>
      <c r="K28" s="79" t="n">
        <v>30.42</v>
      </c>
      <c r="L28" s="79" t="n">
        <v>29.92</v>
      </c>
      <c r="M28" s="79" t="n">
        <v>30.36</v>
      </c>
      <c r="N28" s="33" t="n">
        <f aca="false">AVERAGE(J28:M28)</f>
        <v>30.355</v>
      </c>
      <c r="O28" s="228" t="n">
        <v>21.1</v>
      </c>
      <c r="P28" s="495" t="n">
        <f aca="false">(2000*O28)/(PI()*I28*N28)</f>
        <v>8.30944374580389</v>
      </c>
    </row>
    <row r="29" customFormat="false" ht="15" hidden="false" customHeight="false" outlineLevel="0" collapsed="false">
      <c r="F29" s="494"/>
      <c r="G29" s="79" t="n">
        <v>53.02</v>
      </c>
      <c r="H29" s="79" t="n">
        <v>53.08</v>
      </c>
      <c r="I29" s="33" t="n">
        <f aca="false">AVERAGE(G29:H29)</f>
        <v>53.05</v>
      </c>
      <c r="J29" s="79" t="n">
        <v>29.3</v>
      </c>
      <c r="K29" s="79" t="n">
        <v>29.46</v>
      </c>
      <c r="L29" s="79" t="n">
        <v>29.6</v>
      </c>
      <c r="M29" s="79" t="n">
        <v>29.5</v>
      </c>
      <c r="N29" s="33" t="n">
        <f aca="false">AVERAGE(J29:M29)</f>
        <v>29.465</v>
      </c>
      <c r="O29" s="228" t="n">
        <v>13.36</v>
      </c>
      <c r="P29" s="495" t="n">
        <f aca="false">(2000*O29)/(PI()*I29*N29)</f>
        <v>5.44120072734797</v>
      </c>
    </row>
    <row r="30" customFormat="false" ht="15.75" hidden="false" customHeight="false" outlineLevel="0" collapsed="false">
      <c r="F30" s="494"/>
      <c r="G30" s="374" t="n">
        <v>53.15</v>
      </c>
      <c r="H30" s="374" t="n">
        <v>53.26</v>
      </c>
      <c r="I30" s="211" t="n">
        <f aca="false">AVERAGE(G30:H30)</f>
        <v>53.205</v>
      </c>
      <c r="J30" s="374" t="n">
        <v>29.4</v>
      </c>
      <c r="K30" s="374" t="n">
        <v>30</v>
      </c>
      <c r="L30" s="374" t="n">
        <v>30</v>
      </c>
      <c r="M30" s="374" t="n">
        <v>29.67</v>
      </c>
      <c r="N30" s="211" t="n">
        <f aca="false">AVERAGE(J30:M30)</f>
        <v>29.7675</v>
      </c>
      <c r="O30" s="375" t="n">
        <v>26.49</v>
      </c>
      <c r="P30" s="495" t="n">
        <f aca="false">(2000*O30)/(PI()*I30*N30)</f>
        <v>10.6479810960576</v>
      </c>
      <c r="Q30" s="48" t="n">
        <f aca="false">AVERAGE(P21:P30)</f>
        <v>7.42490065370037</v>
      </c>
    </row>
    <row r="31" customFormat="false" ht="15" hidden="false" customHeight="false" outlineLevel="0" collapsed="false">
      <c r="F31" s="494" t="s">
        <v>13</v>
      </c>
      <c r="G31" s="222" t="n">
        <v>53.2</v>
      </c>
      <c r="H31" s="222" t="n">
        <v>52.22</v>
      </c>
      <c r="I31" s="205" t="n">
        <f aca="false">AVERAGE(G31:H31)</f>
        <v>52.71</v>
      </c>
      <c r="J31" s="222" t="n">
        <v>30.55</v>
      </c>
      <c r="K31" s="222" t="n">
        <v>30.74</v>
      </c>
      <c r="L31" s="222" t="n">
        <v>30.42</v>
      </c>
      <c r="M31" s="222" t="n">
        <v>30.38</v>
      </c>
      <c r="N31" s="205" t="n">
        <f aca="false">AVERAGE(J31:M31)</f>
        <v>30.5225</v>
      </c>
      <c r="O31" s="223" t="n">
        <v>11.15</v>
      </c>
      <c r="P31" s="495" t="n">
        <f aca="false">(2000*O31)/(PI()*I31*N31)</f>
        <v>4.41206469265773</v>
      </c>
    </row>
    <row r="32" customFormat="false" ht="15" hidden="false" customHeight="false" outlineLevel="0" collapsed="false">
      <c r="F32" s="494"/>
      <c r="G32" s="79" t="n">
        <v>53.16</v>
      </c>
      <c r="H32" s="79" t="n">
        <v>53.14</v>
      </c>
      <c r="I32" s="33" t="n">
        <f aca="false">AVERAGE(G32:H32)</f>
        <v>53.15</v>
      </c>
      <c r="J32" s="79" t="n">
        <v>29.3</v>
      </c>
      <c r="K32" s="79" t="n">
        <v>29.1</v>
      </c>
      <c r="L32" s="79" t="n">
        <v>29.17</v>
      </c>
      <c r="M32" s="79" t="n">
        <v>29.19</v>
      </c>
      <c r="N32" s="33" t="n">
        <f aca="false">AVERAGE(J32:M32)</f>
        <v>29.19</v>
      </c>
      <c r="O32" s="228" t="n">
        <v>11.32</v>
      </c>
      <c r="P32" s="495" t="n">
        <f aca="false">(2000*O32)/(PI()*I32*N32)</f>
        <v>4.64503708837323</v>
      </c>
    </row>
    <row r="33" customFormat="false" ht="15" hidden="false" customHeight="false" outlineLevel="0" collapsed="false">
      <c r="F33" s="494"/>
      <c r="G33" s="79" t="n">
        <v>52.73</v>
      </c>
      <c r="H33" s="79" t="n">
        <v>52.56</v>
      </c>
      <c r="I33" s="33" t="n">
        <f aca="false">AVERAGE(G33:H33)</f>
        <v>52.645</v>
      </c>
      <c r="J33" s="79" t="n">
        <v>30.24</v>
      </c>
      <c r="K33" s="79" t="n">
        <v>30.25</v>
      </c>
      <c r="L33" s="79" t="n">
        <v>30.33</v>
      </c>
      <c r="M33" s="79" t="n">
        <v>30.35</v>
      </c>
      <c r="N33" s="33" t="n">
        <f aca="false">AVERAGE(J33:M33)</f>
        <v>30.2925</v>
      </c>
      <c r="O33" s="228" t="n">
        <v>9.46</v>
      </c>
      <c r="P33" s="495" t="n">
        <f aca="false">(2000*O33)/(PI()*I33*N33)</f>
        <v>3.77640890267705</v>
      </c>
    </row>
    <row r="34" customFormat="false" ht="15" hidden="false" customHeight="false" outlineLevel="0" collapsed="false">
      <c r="F34" s="494"/>
      <c r="G34" s="79" t="n">
        <v>53.23</v>
      </c>
      <c r="H34" s="79" t="n">
        <v>53.05</v>
      </c>
      <c r="I34" s="33" t="n">
        <f aca="false">AVERAGE(G34:H34)</f>
        <v>53.14</v>
      </c>
      <c r="J34" s="79" t="n">
        <v>29.29</v>
      </c>
      <c r="K34" s="79" t="n">
        <v>29.22</v>
      </c>
      <c r="L34" s="79" t="n">
        <v>29.36</v>
      </c>
      <c r="M34" s="79" t="n">
        <v>29.66</v>
      </c>
      <c r="N34" s="33" t="n">
        <f aca="false">AVERAGE(J34:M34)</f>
        <v>29.3825</v>
      </c>
      <c r="O34" s="228" t="n">
        <v>8.99</v>
      </c>
      <c r="P34" s="495" t="n">
        <f aca="false">(2000*O34)/(PI()*I34*N34)</f>
        <v>3.66546873759027</v>
      </c>
    </row>
    <row r="35" customFormat="false" ht="15" hidden="false" customHeight="false" outlineLevel="0" collapsed="false">
      <c r="F35" s="494"/>
      <c r="G35" s="79" t="n">
        <v>52.92</v>
      </c>
      <c r="H35" s="79" t="n">
        <v>52.8</v>
      </c>
      <c r="I35" s="33" t="n">
        <f aca="false">AVERAGE(G35:H35)</f>
        <v>52.86</v>
      </c>
      <c r="J35" s="79" t="n">
        <v>30.26</v>
      </c>
      <c r="K35" s="79" t="n">
        <v>30.31</v>
      </c>
      <c r="L35" s="79" t="n">
        <v>29.95</v>
      </c>
      <c r="M35" s="79" t="n">
        <v>30.15</v>
      </c>
      <c r="N35" s="33" t="n">
        <f aca="false">AVERAGE(J35:M35)</f>
        <v>30.1675</v>
      </c>
      <c r="O35" s="228" t="n">
        <v>8.5</v>
      </c>
      <c r="P35" s="495" t="n">
        <f aca="false">(2000*O35)/(PI()*I35*N35)</f>
        <v>3.39338056748073</v>
      </c>
    </row>
    <row r="36" customFormat="false" ht="15" hidden="false" customHeight="false" outlineLevel="0" collapsed="false">
      <c r="F36" s="494"/>
      <c r="G36" s="79" t="n">
        <v>53</v>
      </c>
      <c r="H36" s="79" t="n">
        <v>52.92</v>
      </c>
      <c r="I36" s="33" t="n">
        <f aca="false">AVERAGE(G36:H36)</f>
        <v>52.96</v>
      </c>
      <c r="J36" s="79" t="n">
        <v>30</v>
      </c>
      <c r="K36" s="79" t="n">
        <v>30.38</v>
      </c>
      <c r="L36" s="79" t="n">
        <v>30.5</v>
      </c>
      <c r="M36" s="79" t="n">
        <v>30.15</v>
      </c>
      <c r="N36" s="33" t="n">
        <f aca="false">AVERAGE(J36:M36)</f>
        <v>30.2575</v>
      </c>
      <c r="O36" s="228" t="n">
        <v>8.2</v>
      </c>
      <c r="P36" s="495" t="n">
        <f aca="false">(2000*O36)/(PI()*I36*N36)</f>
        <v>3.25771402050212</v>
      </c>
    </row>
    <row r="37" customFormat="false" ht="15" hidden="false" customHeight="false" outlineLevel="0" collapsed="false">
      <c r="F37" s="494"/>
      <c r="G37" s="79" t="n">
        <v>53.18</v>
      </c>
      <c r="H37" s="79" t="n">
        <v>53.2</v>
      </c>
      <c r="I37" s="33" t="n">
        <f aca="false">AVERAGE(G37:H37)</f>
        <v>53.19</v>
      </c>
      <c r="J37" s="79" t="n">
        <v>29.58</v>
      </c>
      <c r="K37" s="79" t="n">
        <v>29.75</v>
      </c>
      <c r="L37" s="79" t="n">
        <v>29.95</v>
      </c>
      <c r="M37" s="79" t="n">
        <v>29.68</v>
      </c>
      <c r="N37" s="33" t="n">
        <f aca="false">AVERAGE(J37:M37)</f>
        <v>29.74</v>
      </c>
      <c r="O37" s="228" t="n">
        <v>9.37</v>
      </c>
      <c r="P37" s="495" t="n">
        <f aca="false">(2000*O37)/(PI()*I37*N37)</f>
        <v>3.77093250679559</v>
      </c>
    </row>
    <row r="38" customFormat="false" ht="15" hidden="false" customHeight="false" outlineLevel="0" collapsed="false">
      <c r="F38" s="494"/>
      <c r="G38" s="79" t="n">
        <v>53.1</v>
      </c>
      <c r="H38" s="79" t="n">
        <v>53.11</v>
      </c>
      <c r="I38" s="33" t="n">
        <f aca="false">AVERAGE(G38:H38)</f>
        <v>53.105</v>
      </c>
      <c r="J38" s="79" t="n">
        <v>30</v>
      </c>
      <c r="K38" s="79" t="n">
        <v>30.39</v>
      </c>
      <c r="L38" s="79" t="n">
        <v>30.11</v>
      </c>
      <c r="M38" s="79" t="n">
        <v>29.91</v>
      </c>
      <c r="N38" s="33" t="n">
        <f aca="false">AVERAGE(J38:M38)</f>
        <v>30.1025</v>
      </c>
      <c r="O38" s="228" t="n">
        <v>11.53</v>
      </c>
      <c r="P38" s="495" t="n">
        <f aca="false">(2000*O38)/(PI()*I38*N38)</f>
        <v>4.59167828839652</v>
      </c>
    </row>
    <row r="39" customFormat="false" ht="15" hidden="false" customHeight="false" outlineLevel="0" collapsed="false">
      <c r="F39" s="494"/>
      <c r="G39" s="79" t="n">
        <v>53.11</v>
      </c>
      <c r="H39" s="79" t="n">
        <v>52.94</v>
      </c>
      <c r="I39" s="33" t="n">
        <f aca="false">AVERAGE(G39:H39)</f>
        <v>53.025</v>
      </c>
      <c r="J39" s="79" t="n">
        <v>30.49</v>
      </c>
      <c r="K39" s="79" t="n">
        <v>30.42</v>
      </c>
      <c r="L39" s="79" t="n">
        <v>30.16</v>
      </c>
      <c r="M39" s="79" t="n">
        <v>30.16</v>
      </c>
      <c r="N39" s="33" t="n">
        <f aca="false">AVERAGE(J39:M39)</f>
        <v>30.3075</v>
      </c>
      <c r="O39" s="228" t="n">
        <v>9.29</v>
      </c>
      <c r="P39" s="495" t="n">
        <f aca="false">(2000*O39)/(PI()*I39*N39)</f>
        <v>3.68014597836879</v>
      </c>
    </row>
    <row r="40" customFormat="false" ht="15.75" hidden="false" customHeight="false" outlineLevel="0" collapsed="false">
      <c r="F40" s="494"/>
      <c r="G40" s="374" t="n">
        <v>52.8</v>
      </c>
      <c r="H40" s="374" t="n">
        <v>52.75</v>
      </c>
      <c r="I40" s="211" t="n">
        <f aca="false">AVERAGE(G40:H40)</f>
        <v>52.775</v>
      </c>
      <c r="J40" s="374" t="n">
        <v>30.15</v>
      </c>
      <c r="K40" s="374" t="n">
        <v>30</v>
      </c>
      <c r="L40" s="374" t="n">
        <v>29.61</v>
      </c>
      <c r="M40" s="374" t="n">
        <v>29.73</v>
      </c>
      <c r="N40" s="211" t="n">
        <f aca="false">AVERAGE(J40:M40)</f>
        <v>29.8725</v>
      </c>
      <c r="O40" s="375" t="n">
        <v>8.15</v>
      </c>
      <c r="P40" s="495" t="n">
        <f aca="false">(2000*O40)/(PI()*I40*N40)</f>
        <v>3.29107606414315</v>
      </c>
      <c r="Q40" s="48" t="n">
        <f aca="false">AVERAGE(P31:P40)</f>
        <v>3.84839068469852</v>
      </c>
    </row>
  </sheetData>
  <mergeCells count="3">
    <mergeCell ref="F11:F20"/>
    <mergeCell ref="F21:F30"/>
    <mergeCell ref="F31:F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E2:Q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5" activeCellId="0" sqref="Q25"/>
    </sheetView>
  </sheetViews>
  <sheetFormatPr defaultColWidth="8.5390625" defaultRowHeight="15" zeroHeight="false" outlineLevelRow="0" outlineLevelCol="0"/>
  <cols>
    <col collapsed="false" customWidth="true" hidden="false" outlineLevel="0" max="6" min="6" style="0" width="2.57"/>
    <col collapsed="false" customWidth="true" hidden="false" outlineLevel="0" max="7" min="7" style="0" width="1.57"/>
    <col collapsed="false" customWidth="true" hidden="false" outlineLevel="0" max="10" min="10" style="0" width="12"/>
    <col collapsed="false" customWidth="true" hidden="false" outlineLevel="0" max="11" min="11" style="0" width="16.28"/>
    <col collapsed="false" customWidth="true" hidden="false" outlineLevel="0" max="13" min="13" style="0" width="16.43"/>
    <col collapsed="false" customWidth="true" hidden="false" outlineLevel="0" max="14" min="14" style="0" width="11"/>
    <col collapsed="false" customWidth="true" hidden="false" outlineLevel="0" max="15" min="15" style="0" width="12"/>
    <col collapsed="false" customWidth="true" hidden="false" outlineLevel="0" max="17" min="17" style="0" width="12"/>
  </cols>
  <sheetData>
    <row r="2" customFormat="false" ht="15" hidden="false" customHeight="false" outlineLevel="0" collapsed="false">
      <c r="K2" s="77"/>
      <c r="L2" s="77"/>
    </row>
    <row r="3" customFormat="false" ht="15" hidden="false" customHeight="false" outlineLevel="0" collapsed="false">
      <c r="F3" s="0" t="s">
        <v>228</v>
      </c>
      <c r="G3" s="0" t="s">
        <v>229</v>
      </c>
      <c r="H3" s="0" t="s">
        <v>239</v>
      </c>
      <c r="I3" s="0" t="s">
        <v>240</v>
      </c>
      <c r="J3" s="0" t="s">
        <v>241</v>
      </c>
      <c r="K3" s="0" t="s">
        <v>242</v>
      </c>
      <c r="M3" s="0" t="s">
        <v>243</v>
      </c>
      <c r="O3" s="0" t="s">
        <v>244</v>
      </c>
      <c r="Q3" s="0" t="s">
        <v>245</v>
      </c>
    </row>
    <row r="4" customFormat="false" ht="15" hidden="false" customHeight="false" outlineLevel="0" collapsed="false">
      <c r="E4" s="496" t="s">
        <v>36</v>
      </c>
      <c r="F4" s="0" t="n">
        <v>53.16</v>
      </c>
      <c r="G4" s="0" t="n">
        <v>53.28</v>
      </c>
      <c r="H4" s="48" t="n">
        <f aca="false">AVERAGE(F4:G4)</f>
        <v>53.22</v>
      </c>
      <c r="I4" s="0" t="n">
        <v>135.05</v>
      </c>
      <c r="J4" s="0" t="n">
        <f aca="false">PI()*(H4/10)*(H4/10)/4</f>
        <v>22.2453693942497</v>
      </c>
      <c r="K4" s="0" t="n">
        <v>185.12</v>
      </c>
      <c r="M4" s="0" t="n">
        <f aca="false">K4*101.9716</f>
        <v>18876.982592</v>
      </c>
      <c r="O4" s="0" t="n">
        <f aca="false">M4/J4</f>
        <v>848.580316085</v>
      </c>
      <c r="Q4" s="0" t="n">
        <f aca="false">O4/10.1972</f>
        <v>83.2169925160829</v>
      </c>
    </row>
    <row r="5" customFormat="false" ht="15" hidden="false" customHeight="false" outlineLevel="0" collapsed="false">
      <c r="E5" s="496"/>
      <c r="F5" s="0" t="n">
        <v>52.98</v>
      </c>
      <c r="G5" s="0" t="n">
        <v>53.05</v>
      </c>
      <c r="H5" s="48" t="n">
        <f aca="false">AVERAGE(F5:G5)</f>
        <v>53.015</v>
      </c>
      <c r="I5" s="0" t="n">
        <v>135.5</v>
      </c>
      <c r="J5" s="0" t="n">
        <f aca="false">PI()*(H5/10)*(H5/10)/4</f>
        <v>22.0743240077782</v>
      </c>
      <c r="K5" s="0" t="n">
        <v>211.93</v>
      </c>
      <c r="M5" s="0" t="n">
        <f aca="false">K5*101.9716</f>
        <v>21610.841188</v>
      </c>
      <c r="O5" s="0" t="n">
        <f aca="false">M5/J5</f>
        <v>979.003532809662</v>
      </c>
      <c r="Q5" s="0" t="n">
        <f aca="false">O5/10.1972</f>
        <v>96.0070933991352</v>
      </c>
    </row>
    <row r="6" customFormat="false" ht="15" hidden="false" customHeight="false" outlineLevel="0" collapsed="false">
      <c r="E6" s="496"/>
      <c r="F6" s="0" t="n">
        <v>52.43</v>
      </c>
      <c r="G6" s="0" t="n">
        <v>52.66</v>
      </c>
      <c r="H6" s="48" t="n">
        <f aca="false">AVERAGE(F6:G6)</f>
        <v>52.545</v>
      </c>
      <c r="I6" s="0" t="n">
        <v>134.78</v>
      </c>
      <c r="J6" s="0" t="n">
        <f aca="false">PI()*(H6/10)*(H6/10)/4</f>
        <v>21.6846628461755</v>
      </c>
      <c r="K6" s="0" t="n">
        <v>204.36</v>
      </c>
      <c r="M6" s="0" t="n">
        <f aca="false">K6*101.9716</f>
        <v>20838.916176</v>
      </c>
      <c r="O6" s="0" t="n">
        <f aca="false">M6/J6</f>
        <v>960.997933139428</v>
      </c>
      <c r="Q6" s="0" t="n">
        <f aca="false">O6/10.1972</f>
        <v>94.2413538166779</v>
      </c>
    </row>
    <row r="7" customFormat="false" ht="15" hidden="false" customHeight="false" outlineLevel="0" collapsed="false">
      <c r="E7" s="496"/>
      <c r="F7" s="0" t="n">
        <v>53.28</v>
      </c>
      <c r="G7" s="0" t="n">
        <v>53.31</v>
      </c>
      <c r="H7" s="48" t="n">
        <f aca="false">AVERAGE(F7:G7)</f>
        <v>53.295</v>
      </c>
      <c r="I7" s="0" t="n">
        <v>135.22</v>
      </c>
      <c r="J7" s="0" t="n">
        <f aca="false">PI()*(H7/10)*(H7/10)/4</f>
        <v>22.3081119082804</v>
      </c>
      <c r="K7" s="0" t="n">
        <v>217.05</v>
      </c>
      <c r="M7" s="0" t="n">
        <f aca="false">K7*101.9716</f>
        <v>22132.93578</v>
      </c>
      <c r="O7" s="0" t="n">
        <f aca="false">M7/J7</f>
        <v>992.14742471256</v>
      </c>
      <c r="Q7" s="0" t="n">
        <f aca="false">O7/10.1972</f>
        <v>97.2960640874515</v>
      </c>
    </row>
    <row r="8" customFormat="false" ht="15" hidden="false" customHeight="false" outlineLevel="0" collapsed="false">
      <c r="E8" s="496"/>
      <c r="F8" s="0" t="n">
        <v>53.3</v>
      </c>
      <c r="G8" s="0" t="n">
        <v>53.36</v>
      </c>
      <c r="H8" s="48" t="n">
        <f aca="false">AVERAGE(F8:G8)</f>
        <v>53.33</v>
      </c>
      <c r="I8" s="0" t="n">
        <v>134.91</v>
      </c>
      <c r="J8" s="0" t="n">
        <f aca="false">PI()*(H8/10)*(H8/10)/4</f>
        <v>22.3374219859907</v>
      </c>
      <c r="K8" s="0" t="n">
        <v>223.93</v>
      </c>
      <c r="M8" s="0" t="n">
        <f aca="false">K8*101.9716</f>
        <v>22834.500388</v>
      </c>
      <c r="O8" s="0" t="n">
        <f aca="false">M8/J8</f>
        <v>1022.25316790456</v>
      </c>
      <c r="Q8" s="0" t="n">
        <f aca="false">O8/10.1972</f>
        <v>100.248417987738</v>
      </c>
    </row>
    <row r="9" customFormat="false" ht="15" hidden="false" customHeight="false" outlineLevel="0" collapsed="false">
      <c r="E9" s="496"/>
      <c r="F9" s="0" t="n">
        <v>52.95</v>
      </c>
      <c r="G9" s="0" t="n">
        <v>53.26</v>
      </c>
      <c r="H9" s="48" t="n">
        <f aca="false">AVERAGE(F9:G9)</f>
        <v>53.105</v>
      </c>
      <c r="I9" s="0" t="n">
        <v>134.04</v>
      </c>
      <c r="J9" s="0" t="n">
        <f aca="false">PI()*(H9/10)*(H9/10)/4</f>
        <v>22.149335815568</v>
      </c>
      <c r="K9" s="0" t="n">
        <v>233.56</v>
      </c>
      <c r="M9" s="0" t="n">
        <f aca="false">K9*101.9716</f>
        <v>23816.486896</v>
      </c>
      <c r="O9" s="0" t="n">
        <f aca="false">M9/J9</f>
        <v>1075.26867145426</v>
      </c>
      <c r="Q9" s="0" t="n">
        <f aca="false">O9/10.1972</f>
        <v>105.447443558453</v>
      </c>
    </row>
    <row r="10" customFormat="false" ht="15" hidden="false" customHeight="false" outlineLevel="0" collapsed="false">
      <c r="E10" s="496"/>
      <c r="F10" s="0" t="n">
        <v>53.22</v>
      </c>
      <c r="G10" s="0" t="n">
        <v>53.35</v>
      </c>
      <c r="H10" s="48"/>
      <c r="Q10" s="492" t="n">
        <f aca="false">AVERAGE(Q4:Q9)</f>
        <v>96.0762275609231</v>
      </c>
    </row>
    <row r="11" customFormat="false" ht="15" hidden="false" customHeight="false" outlineLevel="0" collapsed="false">
      <c r="E11" s="496" t="s">
        <v>13</v>
      </c>
      <c r="F11" s="0" t="n">
        <v>53.14</v>
      </c>
      <c r="G11" s="0" t="n">
        <v>53.18</v>
      </c>
      <c r="H11" s="48" t="n">
        <f aca="false">AVERAGE(F11:G11)</f>
        <v>53.16</v>
      </c>
      <c r="I11" s="0" t="n">
        <v>134.88</v>
      </c>
      <c r="J11" s="0" t="n">
        <f aca="false">PI()*(H11/10)*(H11/10)/4</f>
        <v>22.1952390002764</v>
      </c>
      <c r="K11" s="0" t="n">
        <v>108.85</v>
      </c>
      <c r="M11" s="0" t="n">
        <f aca="false">K11*101.9716</f>
        <v>11099.60866</v>
      </c>
      <c r="O11" s="0" t="n">
        <f aca="false">M11/J11</f>
        <v>500.089621015651</v>
      </c>
      <c r="Q11" s="0" t="n">
        <f aca="false">O11/10.1972</f>
        <v>49.041856687684</v>
      </c>
    </row>
    <row r="12" customFormat="false" ht="15" hidden="false" customHeight="false" outlineLevel="0" collapsed="false">
      <c r="E12" s="496"/>
      <c r="F12" s="0" t="n">
        <v>53.1</v>
      </c>
      <c r="G12" s="0" t="n">
        <v>53.18</v>
      </c>
      <c r="H12" s="48" t="n">
        <f aca="false">AVERAGE(F12:G12)</f>
        <v>53.14</v>
      </c>
      <c r="I12" s="0" t="n">
        <v>136.17</v>
      </c>
      <c r="J12" s="0" t="n">
        <f aca="false">PI()*(H12/10)*(H12/10)/4</f>
        <v>22.1785414353225</v>
      </c>
      <c r="K12" s="0" t="n">
        <v>86.86</v>
      </c>
      <c r="M12" s="0" t="n">
        <f aca="false">K12*101.9716</f>
        <v>8857.253176</v>
      </c>
      <c r="O12" s="0" t="n">
        <f aca="false">M12/J12</f>
        <v>399.361391813329</v>
      </c>
      <c r="Q12" s="0" t="n">
        <f aca="false">O12/10.1972</f>
        <v>39.1638284836356</v>
      </c>
    </row>
    <row r="13" customFormat="false" ht="15" hidden="false" customHeight="false" outlineLevel="0" collapsed="false">
      <c r="E13" s="496"/>
      <c r="F13" s="0" t="n">
        <v>53.65</v>
      </c>
      <c r="G13" s="0" t="n">
        <v>53.56</v>
      </c>
      <c r="H13" s="48" t="n">
        <f aca="false">AVERAGE(F13:G13)</f>
        <v>53.605</v>
      </c>
      <c r="I13" s="0" t="n">
        <v>136.87</v>
      </c>
      <c r="J13" s="0" t="n">
        <f aca="false">PI()*(H13/10)*(H13/10)/4</f>
        <v>22.5683850056487</v>
      </c>
      <c r="K13" s="0" t="n">
        <v>94.32</v>
      </c>
      <c r="M13" s="0" t="n">
        <f aca="false">K13*101.9716</f>
        <v>9617.961312</v>
      </c>
      <c r="O13" s="0" t="n">
        <f aca="false">M13/J13</f>
        <v>426.169675392931</v>
      </c>
      <c r="Q13" s="0" t="n">
        <f aca="false">O13/10.1972</f>
        <v>41.792813261771</v>
      </c>
    </row>
    <row r="14" customFormat="false" ht="15" hidden="false" customHeight="false" outlineLevel="0" collapsed="false">
      <c r="E14" s="496"/>
      <c r="F14" s="0" t="n">
        <v>53.33</v>
      </c>
      <c r="G14" s="0" t="n">
        <v>53.38</v>
      </c>
      <c r="H14" s="48" t="n">
        <f aca="false">AVERAGE(F14:G14)</f>
        <v>53.355</v>
      </c>
      <c r="I14" s="0" t="n">
        <v>135.09</v>
      </c>
      <c r="J14" s="0" t="n">
        <f aca="false">PI()*(H14/10)*(H14/10)/4</f>
        <v>22.3583695367562</v>
      </c>
      <c r="K14" s="0" t="n">
        <v>110.48</v>
      </c>
      <c r="M14" s="0" t="n">
        <f aca="false">K14*101.9716</f>
        <v>11265.822368</v>
      </c>
      <c r="O14" s="0" t="n">
        <f aca="false">M14/J14</f>
        <v>503.874951591594</v>
      </c>
      <c r="Q14" s="0" t="n">
        <f aca="false">O14/10.1972</f>
        <v>49.4130694299998</v>
      </c>
    </row>
    <row r="15" customFormat="false" ht="15" hidden="false" customHeight="false" outlineLevel="0" collapsed="false">
      <c r="E15" s="496"/>
      <c r="F15" s="0" t="n">
        <v>52.92</v>
      </c>
      <c r="G15" s="0" t="n">
        <v>53.05</v>
      </c>
      <c r="H15" s="48" t="n">
        <f aca="false">AVERAGE(F15:G15)</f>
        <v>52.985</v>
      </c>
      <c r="I15" s="0" t="n">
        <v>134.95</v>
      </c>
      <c r="J15" s="0" t="n">
        <f aca="false">PI()*(H15/10)*(H15/10)/4</f>
        <v>22.0493483461822</v>
      </c>
      <c r="K15" s="0" t="n">
        <v>90.3</v>
      </c>
      <c r="M15" s="0" t="n">
        <f aca="false">K15*101.9716</f>
        <v>9208.03548</v>
      </c>
      <c r="O15" s="0" t="n">
        <f aca="false">M15/J15</f>
        <v>417.610322782821</v>
      </c>
      <c r="Q15" s="0" t="n">
        <f aca="false">O15/10.1972</f>
        <v>40.9534306263309</v>
      </c>
    </row>
    <row r="16" customFormat="false" ht="15" hidden="false" customHeight="false" outlineLevel="0" collapsed="false">
      <c r="E16" s="496"/>
      <c r="F16" s="0" t="n">
        <v>53.23</v>
      </c>
      <c r="G16" s="0" t="n">
        <v>53.27</v>
      </c>
      <c r="H16" s="48"/>
    </row>
    <row r="17" customFormat="false" ht="15" hidden="false" customHeight="false" outlineLevel="0" collapsed="false">
      <c r="E17" s="496"/>
      <c r="F17" s="0" t="n">
        <v>53.54</v>
      </c>
      <c r="G17" s="0" t="n">
        <v>53.43</v>
      </c>
      <c r="H17" s="48"/>
      <c r="Q17" s="492" t="n">
        <f aca="false">AVERAGE(Q11:Q15)</f>
        <v>44.0729996978843</v>
      </c>
    </row>
    <row r="18" customFormat="false" ht="15" hidden="false" customHeight="false" outlineLevel="0" collapsed="false">
      <c r="E18" s="496" t="s">
        <v>37</v>
      </c>
      <c r="F18" s="0" t="n">
        <v>53.27</v>
      </c>
      <c r="G18" s="0" t="n">
        <v>53.2</v>
      </c>
      <c r="H18" s="48" t="n">
        <f aca="false">AVERAGE(F18:G18)</f>
        <v>53.235</v>
      </c>
      <c r="I18" s="0" t="n">
        <v>134.43</v>
      </c>
      <c r="J18" s="0" t="n">
        <f aca="false">PI()*(H18/10)*(H18/10)/4</f>
        <v>22.2579108284724</v>
      </c>
      <c r="K18" s="0" t="n">
        <v>188.24</v>
      </c>
      <c r="M18" s="0" t="n">
        <f aca="false">K18*101.9716</f>
        <v>19195.133984</v>
      </c>
      <c r="O18" s="0" t="n">
        <f aca="false">M18/J18</f>
        <v>862.396032220848</v>
      </c>
      <c r="Q18" s="0" t="n">
        <f aca="false">O18/10.1972</f>
        <v>84.5718464108625</v>
      </c>
    </row>
    <row r="19" customFormat="false" ht="15" hidden="false" customHeight="false" outlineLevel="0" collapsed="false">
      <c r="E19" s="496"/>
      <c r="F19" s="0" t="n">
        <v>53.17</v>
      </c>
      <c r="G19" s="0" t="n">
        <v>53.27</v>
      </c>
      <c r="H19" s="48" t="n">
        <f aca="false">AVERAGE(F19:G19)</f>
        <v>53.22</v>
      </c>
      <c r="I19" s="0" t="n">
        <v>135.23</v>
      </c>
      <c r="J19" s="0" t="n">
        <f aca="false">PI()*(H19/10)*(H19/10)/4</f>
        <v>22.2453693942497</v>
      </c>
      <c r="K19" s="0" t="n">
        <v>249.19</v>
      </c>
      <c r="M19" s="0" t="n">
        <f aca="false">K19*101.9716</f>
        <v>25410.303004</v>
      </c>
      <c r="O19" s="0" t="n">
        <f aca="false">M19/J19</f>
        <v>1142.27381679571</v>
      </c>
      <c r="Q19" s="0" t="n">
        <f aca="false">O19/10.1972</f>
        <v>112.018379240939</v>
      </c>
    </row>
    <row r="20" customFormat="false" ht="15" hidden="false" customHeight="false" outlineLevel="0" collapsed="false">
      <c r="E20" s="496"/>
      <c r="F20" s="0" t="n">
        <v>53.22</v>
      </c>
      <c r="G20" s="0" t="n">
        <v>53.28</v>
      </c>
      <c r="H20" s="48" t="n">
        <f aca="false">AVERAGE(F20:G20)</f>
        <v>53.25</v>
      </c>
      <c r="I20" s="0" t="n">
        <v>134.7</v>
      </c>
      <c r="J20" s="0" t="n">
        <f aca="false">PI()*(H20/10)*(H20/10)/4</f>
        <v>22.2704557969868</v>
      </c>
    </row>
    <row r="21" customFormat="false" ht="15" hidden="false" customHeight="false" outlineLevel="0" collapsed="false">
      <c r="E21" s="496"/>
      <c r="F21" s="0" t="n">
        <v>53.22</v>
      </c>
      <c r="G21" s="0" t="n">
        <v>53.28</v>
      </c>
      <c r="H21" s="48" t="n">
        <f aca="false">AVERAGE(F21:G21)</f>
        <v>53.25</v>
      </c>
      <c r="I21" s="0" t="n">
        <v>134.57</v>
      </c>
      <c r="J21" s="0" t="n">
        <f aca="false">PI()*(H21/10)*(H21/10)/4</f>
        <v>22.2704557969868</v>
      </c>
      <c r="K21" s="0" t="n">
        <v>197.18</v>
      </c>
      <c r="M21" s="0" t="n">
        <f aca="false">K21*101.9716</f>
        <v>20106.760088</v>
      </c>
      <c r="O21" s="0" t="n">
        <f aca="false">M21/J21</f>
        <v>902.84457001192</v>
      </c>
      <c r="Q21" s="0" t="n">
        <f aca="false">O21/10.1972</f>
        <v>88.5384782108736</v>
      </c>
    </row>
    <row r="22" customFormat="false" ht="15" hidden="false" customHeight="false" outlineLevel="0" collapsed="false">
      <c r="E22" s="496"/>
      <c r="F22" s="0" t="n">
        <v>53</v>
      </c>
      <c r="G22" s="0" t="n">
        <v>53.16</v>
      </c>
      <c r="H22" s="48" t="n">
        <f aca="false">AVERAGE(F22:G22)</f>
        <v>53.08</v>
      </c>
      <c r="I22" s="0" t="n">
        <v>135.73</v>
      </c>
      <c r="J22" s="0" t="n">
        <f aca="false">PI()*(H22/10)*(H22/10)/4</f>
        <v>22.1284864395729</v>
      </c>
      <c r="K22" s="0" t="n">
        <v>279.06</v>
      </c>
      <c r="M22" s="0" t="n">
        <f aca="false">K22*101.9716</f>
        <v>28456.194696</v>
      </c>
      <c r="O22" s="0" t="n">
        <f aca="false">M22/J22</f>
        <v>1285.95305303444</v>
      </c>
      <c r="Q22" s="0" t="n">
        <f aca="false">O22/10.1972</f>
        <v>126.108446733853</v>
      </c>
    </row>
    <row r="23" customFormat="false" ht="15" hidden="false" customHeight="false" outlineLevel="0" collapsed="false">
      <c r="E23" s="496"/>
      <c r="F23" s="0" t="n">
        <v>53.28</v>
      </c>
      <c r="G23" s="0" t="n">
        <v>53.22</v>
      </c>
      <c r="H23" s="48" t="n">
        <f aca="false">AVERAGE(F23:G23)</f>
        <v>53.25</v>
      </c>
      <c r="I23" s="0" t="n">
        <v>135.9</v>
      </c>
      <c r="J23" s="0" t="n">
        <f aca="false">PI()*(H23/10)*(H23/10)/4</f>
        <v>22.2704557969868</v>
      </c>
      <c r="K23" s="0" t="n">
        <v>167.43</v>
      </c>
      <c r="M23" s="0" t="n">
        <f aca="false">K23*101.9716</f>
        <v>17073.104988</v>
      </c>
      <c r="O23" s="0" t="n">
        <f aca="false">M23/J23</f>
        <v>766.625754929992</v>
      </c>
      <c r="Q23" s="0" t="n">
        <f aca="false">O23/10.1972</f>
        <v>75.1800253922638</v>
      </c>
    </row>
    <row r="24" customFormat="false" ht="15" hidden="false" customHeight="false" outlineLevel="0" collapsed="false">
      <c r="E24" s="496"/>
      <c r="F24" s="0" t="n">
        <v>53</v>
      </c>
      <c r="G24" s="0" t="n">
        <v>53.13</v>
      </c>
      <c r="H24" s="48" t="n">
        <f aca="false">AVERAGE(F24:G24)</f>
        <v>53.065</v>
      </c>
      <c r="I24" s="0" t="n">
        <v>134.6</v>
      </c>
      <c r="J24" s="0" t="n">
        <f aca="false">PI()*(H24/10)*(H24/10)/4</f>
        <v>22.1159815263648</v>
      </c>
      <c r="K24" s="0" t="n">
        <v>256.29</v>
      </c>
      <c r="M24" s="0" t="n">
        <f aca="false">K24*101.9716</f>
        <v>26134.301364</v>
      </c>
      <c r="O24" s="0" t="n">
        <f aca="false">M24/J24</f>
        <v>1181.69303645171</v>
      </c>
      <c r="Q24" s="0" t="n">
        <f aca="false">O24/10.1972</f>
        <v>115.884069788933</v>
      </c>
    </row>
    <row r="25" customFormat="false" ht="15" hidden="false" customHeight="false" outlineLevel="0" collapsed="false">
      <c r="Q25" s="492" t="n">
        <f aca="false">AVERAGE(Q18:Q24)</f>
        <v>100.383540962954</v>
      </c>
    </row>
  </sheetData>
  <mergeCells count="4">
    <mergeCell ref="K2:L2"/>
    <mergeCell ref="E4:E10"/>
    <mergeCell ref="E11:E17"/>
    <mergeCell ref="E18:E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B4:X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13" activeCellId="0" sqref="X1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28"/>
  </cols>
  <sheetData>
    <row r="4" customFormat="false" ht="15.75" hidden="false" customHeight="false" outlineLevel="0" collapsed="false"/>
    <row r="5" customFormat="false" ht="15" hidden="false" customHeight="false" outlineLevel="0" collapsed="false">
      <c r="B5" s="497" t="s">
        <v>13</v>
      </c>
      <c r="C5" s="497"/>
      <c r="D5" s="497"/>
      <c r="E5" s="497"/>
      <c r="F5" s="497"/>
      <c r="G5" s="497"/>
      <c r="H5" s="77"/>
      <c r="J5" s="497" t="s">
        <v>36</v>
      </c>
      <c r="K5" s="497"/>
      <c r="L5" s="497"/>
      <c r="M5" s="497"/>
      <c r="N5" s="497"/>
      <c r="O5" s="497"/>
      <c r="P5" s="77"/>
      <c r="R5" s="497" t="s">
        <v>37</v>
      </c>
      <c r="S5" s="497"/>
      <c r="T5" s="497"/>
      <c r="U5" s="497"/>
      <c r="V5" s="497"/>
      <c r="W5" s="497"/>
    </row>
    <row r="6" customFormat="false" ht="15" hidden="false" customHeight="false" outlineLevel="0" collapsed="false">
      <c r="B6" s="44"/>
      <c r="C6" s="65" t="s">
        <v>246</v>
      </c>
      <c r="D6" s="65" t="s">
        <v>247</v>
      </c>
      <c r="E6" s="65" t="s">
        <v>248</v>
      </c>
      <c r="F6" s="65" t="s">
        <v>249</v>
      </c>
      <c r="G6" s="46" t="s">
        <v>250</v>
      </c>
      <c r="H6" s="498" t="s">
        <v>251</v>
      </c>
      <c r="J6" s="44"/>
      <c r="K6" s="65" t="s">
        <v>246</v>
      </c>
      <c r="L6" s="65" t="s">
        <v>247</v>
      </c>
      <c r="M6" s="65" t="s">
        <v>248</v>
      </c>
      <c r="N6" s="65" t="s">
        <v>249</v>
      </c>
      <c r="O6" s="46" t="s">
        <v>250</v>
      </c>
      <c r="P6" s="498" t="s">
        <v>251</v>
      </c>
      <c r="R6" s="44"/>
      <c r="S6" s="65" t="s">
        <v>246</v>
      </c>
      <c r="T6" s="65" t="s">
        <v>247</v>
      </c>
      <c r="U6" s="65" t="s">
        <v>248</v>
      </c>
      <c r="V6" s="65" t="s">
        <v>249</v>
      </c>
      <c r="W6" s="46" t="s">
        <v>250</v>
      </c>
      <c r="X6" s="498" t="s">
        <v>251</v>
      </c>
    </row>
    <row r="7" customFormat="false" ht="15" hidden="false" customHeight="false" outlineLevel="0" collapsed="false">
      <c r="B7" s="44" t="n">
        <v>1</v>
      </c>
      <c r="C7" s="378" t="n">
        <v>53.14</v>
      </c>
      <c r="D7" s="378" t="n">
        <v>53.18</v>
      </c>
      <c r="E7" s="499" t="n">
        <f aca="false">AVERAGE(C7:D7)</f>
        <v>53.16</v>
      </c>
      <c r="F7" s="378" t="n">
        <v>134.88</v>
      </c>
      <c r="G7" s="379" t="n">
        <v>48.2</v>
      </c>
      <c r="H7" s="500" t="n">
        <f aca="false">F7/G7</f>
        <v>2.79834024896266</v>
      </c>
      <c r="J7" s="44" t="n">
        <v>1</v>
      </c>
      <c r="K7" s="378" t="n">
        <v>53.16</v>
      </c>
      <c r="L7" s="378" t="n">
        <v>53.28</v>
      </c>
      <c r="M7" s="499" t="n">
        <f aca="false">AVERAGE(K7:L7)</f>
        <v>53.22</v>
      </c>
      <c r="N7" s="378" t="n">
        <v>135.05</v>
      </c>
      <c r="O7" s="379" t="n">
        <v>49.2</v>
      </c>
      <c r="P7" s="500" t="n">
        <f aca="false">N7/O7</f>
        <v>2.74491869918699</v>
      </c>
      <c r="R7" s="44" t="n">
        <v>1</v>
      </c>
      <c r="S7" s="378" t="n">
        <v>53.27</v>
      </c>
      <c r="T7" s="378" t="n">
        <v>53.2</v>
      </c>
      <c r="U7" s="378" t="n">
        <f aca="false">AVERAGE(S7:T7)</f>
        <v>53.235</v>
      </c>
      <c r="V7" s="378" t="n">
        <v>134.43</v>
      </c>
      <c r="W7" s="379" t="n">
        <v>24.9</v>
      </c>
      <c r="X7" s="0" t="n">
        <f aca="false">V7/W7</f>
        <v>5.39879518072289</v>
      </c>
    </row>
    <row r="8" customFormat="false" ht="15" hidden="false" customHeight="false" outlineLevel="0" collapsed="false">
      <c r="B8" s="44" t="n">
        <v>2</v>
      </c>
      <c r="C8" s="378" t="n">
        <v>53.1</v>
      </c>
      <c r="D8" s="378" t="n">
        <v>53.18</v>
      </c>
      <c r="E8" s="499" t="n">
        <f aca="false">AVERAGE(C8:D8)</f>
        <v>53.14</v>
      </c>
      <c r="F8" s="378" t="n">
        <v>136.17</v>
      </c>
      <c r="G8" s="379" t="n">
        <v>45.2</v>
      </c>
      <c r="H8" s="500" t="n">
        <f aca="false">F8/G8</f>
        <v>3.01261061946903</v>
      </c>
      <c r="J8" s="44" t="n">
        <v>2</v>
      </c>
      <c r="K8" s="378" t="n">
        <v>52.98</v>
      </c>
      <c r="L8" s="378" t="n">
        <v>53.05</v>
      </c>
      <c r="M8" s="499" t="n">
        <f aca="false">AVERAGE(K8:L8)</f>
        <v>53.015</v>
      </c>
      <c r="N8" s="378" t="n">
        <v>135.5</v>
      </c>
      <c r="O8" s="379" t="n">
        <v>47.8</v>
      </c>
      <c r="P8" s="500" t="n">
        <f aca="false">N8/O8</f>
        <v>2.8347280334728</v>
      </c>
      <c r="R8" s="44" t="n">
        <v>2</v>
      </c>
      <c r="S8" s="378" t="n">
        <v>53.17</v>
      </c>
      <c r="T8" s="378" t="n">
        <v>53.27</v>
      </c>
      <c r="U8" s="378" t="n">
        <f aca="false">AVERAGE(S8:T8)</f>
        <v>53.22</v>
      </c>
      <c r="V8" s="378" t="n">
        <v>135.23</v>
      </c>
      <c r="W8" s="379" t="n">
        <v>23.7</v>
      </c>
      <c r="X8" s="0" t="n">
        <f aca="false">V8/W8</f>
        <v>5.70590717299578</v>
      </c>
    </row>
    <row r="9" customFormat="false" ht="15" hidden="false" customHeight="false" outlineLevel="0" collapsed="false">
      <c r="B9" s="44" t="n">
        <v>3</v>
      </c>
      <c r="C9" s="378" t="n">
        <v>53.65</v>
      </c>
      <c r="D9" s="378" t="n">
        <v>53.56</v>
      </c>
      <c r="E9" s="499" t="n">
        <f aca="false">AVERAGE(C9:D9)</f>
        <v>53.605</v>
      </c>
      <c r="F9" s="378" t="n">
        <v>136.87</v>
      </c>
      <c r="G9" s="379" t="n">
        <v>48.1</v>
      </c>
      <c r="H9" s="500" t="n">
        <f aca="false">F9/G9</f>
        <v>2.84553014553015</v>
      </c>
      <c r="J9" s="44" t="n">
        <v>3</v>
      </c>
      <c r="K9" s="378" t="n">
        <v>52.43</v>
      </c>
      <c r="L9" s="378" t="n">
        <v>52.66</v>
      </c>
      <c r="M9" s="499" t="n">
        <f aca="false">AVERAGE(K9:L9)</f>
        <v>52.545</v>
      </c>
      <c r="N9" s="378" t="n">
        <v>134.78</v>
      </c>
      <c r="O9" s="379" t="n">
        <v>47.9</v>
      </c>
      <c r="P9" s="500" t="n">
        <f aca="false">N9/O9</f>
        <v>2.81377870563674</v>
      </c>
      <c r="R9" s="44" t="n">
        <v>3</v>
      </c>
      <c r="S9" s="378" t="n">
        <v>53.22</v>
      </c>
      <c r="T9" s="378" t="n">
        <v>53.28</v>
      </c>
      <c r="U9" s="378" t="n">
        <f aca="false">AVERAGE(S9:T9)</f>
        <v>53.25</v>
      </c>
      <c r="V9" s="378" t="n">
        <v>134.7</v>
      </c>
      <c r="W9" s="379" t="n">
        <v>23.4</v>
      </c>
      <c r="X9" s="0" t="n">
        <f aca="false">V9/W9</f>
        <v>5.75641025641026</v>
      </c>
    </row>
    <row r="10" customFormat="false" ht="15" hidden="false" customHeight="false" outlineLevel="0" collapsed="false">
      <c r="B10" s="44" t="n">
        <v>4</v>
      </c>
      <c r="C10" s="378" t="n">
        <v>53.33</v>
      </c>
      <c r="D10" s="378" t="n">
        <v>53.38</v>
      </c>
      <c r="E10" s="499" t="n">
        <f aca="false">AVERAGE(C10:D10)</f>
        <v>53.355</v>
      </c>
      <c r="F10" s="378" t="n">
        <v>135.09</v>
      </c>
      <c r="G10" s="379" t="n">
        <v>44.8</v>
      </c>
      <c r="H10" s="500" t="n">
        <f aca="false">F10/G10</f>
        <v>3.01540178571429</v>
      </c>
      <c r="J10" s="44" t="n">
        <v>4</v>
      </c>
      <c r="K10" s="378" t="n">
        <v>53.28</v>
      </c>
      <c r="L10" s="378" t="n">
        <v>53.31</v>
      </c>
      <c r="M10" s="499" t="n">
        <f aca="false">AVERAGE(K10:L10)</f>
        <v>53.295</v>
      </c>
      <c r="N10" s="378" t="n">
        <v>135.22</v>
      </c>
      <c r="O10" s="379" t="n">
        <v>49.3</v>
      </c>
      <c r="P10" s="500" t="n">
        <f aca="false">N10/O10</f>
        <v>2.74279918864097</v>
      </c>
      <c r="R10" s="44" t="n">
        <v>4</v>
      </c>
      <c r="S10" s="378" t="n">
        <v>53.22</v>
      </c>
      <c r="T10" s="378" t="n">
        <v>53.28</v>
      </c>
      <c r="U10" s="378" t="n">
        <f aca="false">AVERAGE(S10:T10)</f>
        <v>53.25</v>
      </c>
      <c r="V10" s="378" t="n">
        <v>134.57</v>
      </c>
      <c r="W10" s="379" t="n">
        <v>24.9</v>
      </c>
      <c r="X10" s="0" t="n">
        <f aca="false">V10/W10</f>
        <v>5.40441767068273</v>
      </c>
    </row>
    <row r="11" customFormat="false" ht="15" hidden="false" customHeight="false" outlineLevel="0" collapsed="false">
      <c r="B11" s="44" t="n">
        <v>5</v>
      </c>
      <c r="C11" s="378" t="n">
        <v>52.92</v>
      </c>
      <c r="D11" s="378" t="n">
        <v>53.05</v>
      </c>
      <c r="E11" s="499" t="n">
        <f aca="false">AVERAGE(C11:D11)</f>
        <v>52.985</v>
      </c>
      <c r="F11" s="378" t="n">
        <v>134.95</v>
      </c>
      <c r="G11" s="379" t="n">
        <v>45.3</v>
      </c>
      <c r="H11" s="500" t="n">
        <f aca="false">F11/G11</f>
        <v>2.97902869757174</v>
      </c>
      <c r="J11" s="44" t="n">
        <v>5</v>
      </c>
      <c r="K11" s="378" t="n">
        <v>53.3</v>
      </c>
      <c r="L11" s="378" t="n">
        <v>53.36</v>
      </c>
      <c r="M11" s="499" t="n">
        <f aca="false">AVERAGE(K11:L11)</f>
        <v>53.33</v>
      </c>
      <c r="N11" s="378" t="n">
        <v>134.91</v>
      </c>
      <c r="O11" s="379" t="n">
        <v>49.3</v>
      </c>
      <c r="P11" s="500" t="n">
        <f aca="false">N11/O11</f>
        <v>2.73651115618661</v>
      </c>
      <c r="R11" s="44" t="n">
        <v>5</v>
      </c>
      <c r="S11" s="378" t="n">
        <v>53</v>
      </c>
      <c r="T11" s="378" t="n">
        <v>53.16</v>
      </c>
      <c r="U11" s="378" t="n">
        <f aca="false">AVERAGE(S11:T11)</f>
        <v>53.08</v>
      </c>
      <c r="V11" s="378" t="n">
        <v>135.73</v>
      </c>
      <c r="W11" s="379" t="n">
        <v>25.7</v>
      </c>
      <c r="X11" s="0" t="n">
        <f aca="false">V11/W11</f>
        <v>5.28132295719844</v>
      </c>
    </row>
    <row r="12" customFormat="false" ht="15" hidden="false" customHeight="false" outlineLevel="0" collapsed="false">
      <c r="B12" s="356" t="n">
        <v>6</v>
      </c>
      <c r="C12" s="230"/>
      <c r="D12" s="230"/>
      <c r="E12" s="501"/>
      <c r="F12" s="230"/>
      <c r="G12" s="231" t="s">
        <v>42</v>
      </c>
      <c r="H12" s="365"/>
      <c r="J12" s="356" t="n">
        <v>6</v>
      </c>
      <c r="K12" s="230"/>
      <c r="L12" s="230"/>
      <c r="M12" s="501"/>
      <c r="N12" s="230"/>
      <c r="O12" s="231"/>
      <c r="P12" s="365"/>
      <c r="R12" s="356" t="n">
        <v>6</v>
      </c>
      <c r="S12" s="230"/>
      <c r="T12" s="230"/>
      <c r="U12" s="230"/>
      <c r="V12" s="230"/>
      <c r="W12" s="231"/>
    </row>
    <row r="13" customFormat="false" ht="15.75" hidden="false" customHeight="false" outlineLevel="0" collapsed="false">
      <c r="B13" s="502" t="n">
        <v>7</v>
      </c>
      <c r="C13" s="233"/>
      <c r="D13" s="233"/>
      <c r="E13" s="503"/>
      <c r="F13" s="233"/>
      <c r="G13" s="504"/>
      <c r="H13" s="505" t="n">
        <f aca="false">AVERAGE(H7:H11)</f>
        <v>2.93018229944957</v>
      </c>
      <c r="J13" s="502" t="n">
        <v>7</v>
      </c>
      <c r="K13" s="233"/>
      <c r="L13" s="233"/>
      <c r="M13" s="503"/>
      <c r="N13" s="233"/>
      <c r="O13" s="504"/>
      <c r="P13" s="505" t="n">
        <f aca="false">AVERAGE(P7:P11)</f>
        <v>2.77454715662482</v>
      </c>
      <c r="R13" s="502" t="n">
        <v>7</v>
      </c>
      <c r="S13" s="233"/>
      <c r="T13" s="233"/>
      <c r="U13" s="233"/>
      <c r="V13" s="233"/>
      <c r="W13" s="504"/>
      <c r="X13" s="0" t="n">
        <f aca="false">AVERAGE(X7:X11)</f>
        <v>5.50937064760202</v>
      </c>
    </row>
  </sheetData>
  <mergeCells count="3">
    <mergeCell ref="B5:G5"/>
    <mergeCell ref="J5:O5"/>
    <mergeCell ref="R5:W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B1:AQ128"/>
  <sheetViews>
    <sheetView showFormulas="false" showGridLines="true" showRowColHeaders="true" showZeros="true" rightToLeft="false" tabSelected="false" showOutlineSymbols="true" defaultGridColor="true" view="normal" topLeftCell="L30" colorId="64" zoomScale="70" zoomScaleNormal="70" zoomScalePageLayoutView="100" workbookViewId="0">
      <selection pane="topLeft" activeCell="AA89" activeCellId="0" sqref="AA8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11.57"/>
    <col collapsed="false" customWidth="true" hidden="false" outlineLevel="0" max="3" min="3" style="0" width="12.14"/>
    <col collapsed="false" customWidth="true" hidden="false" outlineLevel="0" max="4" min="4" style="0" width="12.28"/>
    <col collapsed="false" customWidth="true" hidden="false" outlineLevel="0" max="11" min="5" style="0" width="8.28"/>
    <col collapsed="false" customWidth="true" hidden="false" outlineLevel="0" max="12" min="12" style="0" width="8.14"/>
    <col collapsed="false" customWidth="true" hidden="false" outlineLevel="0" max="14" min="13" style="0" width="12.14"/>
    <col collapsed="false" customWidth="true" hidden="false" outlineLevel="0" max="15" min="15" style="0" width="10"/>
    <col collapsed="false" customWidth="true" hidden="false" outlineLevel="0" max="16" min="16" style="0" width="17.14"/>
    <col collapsed="false" customWidth="true" hidden="false" outlineLevel="0" max="25" min="17" style="0" width="12.14"/>
    <col collapsed="false" customWidth="true" hidden="false" outlineLevel="0" max="26" min="26" style="0" width="17"/>
    <col collapsed="false" customWidth="true" hidden="false" outlineLevel="0" max="27" min="27" style="0" width="12.28"/>
    <col collapsed="false" customWidth="true" hidden="false" outlineLevel="0" max="28" min="28" style="0" width="8.14"/>
    <col collapsed="false" customWidth="true" hidden="false" outlineLevel="0" max="29" min="29" style="0" width="9.28"/>
    <col collapsed="false" customWidth="true" hidden="false" outlineLevel="0" max="34" min="30" style="0" width="8.14"/>
    <col collapsed="false" customWidth="true" hidden="false" outlineLevel="0" max="36" min="35" style="0" width="10.71"/>
    <col collapsed="false" customWidth="true" hidden="false" outlineLevel="0" max="37" min="37" style="0" width="14.14"/>
    <col collapsed="false" customWidth="true" hidden="false" outlineLevel="0" max="38" min="38" style="0" width="12.57"/>
    <col collapsed="false" customWidth="true" hidden="false" outlineLevel="0" max="40" min="40" style="0" width="24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4" t="s">
        <v>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Y2" s="6" t="s">
        <v>13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customFormat="false" ht="30" hidden="false" customHeight="true" outlineLevel="0" collapsed="false">
      <c r="B3" s="7" t="s">
        <v>14</v>
      </c>
      <c r="C3" s="7"/>
      <c r="D3" s="7"/>
      <c r="E3" s="7"/>
      <c r="F3" s="7"/>
      <c r="G3" s="7"/>
      <c r="H3" s="7"/>
      <c r="I3" s="7"/>
      <c r="J3" s="7"/>
      <c r="K3" s="7"/>
      <c r="L3" s="7"/>
      <c r="M3" s="8" t="s">
        <v>15</v>
      </c>
      <c r="N3" s="9"/>
      <c r="O3" s="10"/>
      <c r="P3" s="11" t="s">
        <v>16</v>
      </c>
      <c r="Q3" s="11"/>
      <c r="R3" s="11"/>
      <c r="S3" s="11"/>
      <c r="T3" s="10"/>
      <c r="U3" s="10"/>
      <c r="V3" s="10"/>
      <c r="W3" s="10"/>
      <c r="Y3" s="12" t="s">
        <v>17</v>
      </c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8" t="s">
        <v>18</v>
      </c>
      <c r="AK3" s="13"/>
      <c r="AL3" s="14"/>
      <c r="AN3" s="11" t="s">
        <v>19</v>
      </c>
      <c r="AO3" s="11"/>
      <c r="AP3" s="11"/>
      <c r="AQ3" s="11"/>
    </row>
    <row r="4" customFormat="false" ht="30.75" hidden="false" customHeight="false" outlineLevel="0" collapsed="false">
      <c r="B4" s="15" t="s">
        <v>20</v>
      </c>
      <c r="C4" s="16" t="s">
        <v>21</v>
      </c>
      <c r="D4" s="17" t="s">
        <v>22</v>
      </c>
      <c r="E4" s="18" t="s">
        <v>23</v>
      </c>
      <c r="F4" s="19" t="s">
        <v>24</v>
      </c>
      <c r="G4" s="19" t="s">
        <v>25</v>
      </c>
      <c r="H4" s="19" t="s">
        <v>26</v>
      </c>
      <c r="I4" s="19" t="s">
        <v>27</v>
      </c>
      <c r="J4" s="19" t="s">
        <v>28</v>
      </c>
      <c r="K4" s="19" t="s">
        <v>29</v>
      </c>
      <c r="L4" s="20" t="s">
        <v>30</v>
      </c>
      <c r="M4" s="8"/>
      <c r="N4" s="9" t="s">
        <v>31</v>
      </c>
      <c r="O4" s="10"/>
      <c r="P4" s="21"/>
      <c r="Q4" s="22" t="s">
        <v>32</v>
      </c>
      <c r="R4" s="23" t="s">
        <v>33</v>
      </c>
      <c r="S4" s="23" t="s">
        <v>34</v>
      </c>
      <c r="T4" s="10"/>
      <c r="U4" s="10"/>
      <c r="V4" s="10"/>
      <c r="W4" s="10"/>
      <c r="Y4" s="15" t="s">
        <v>20</v>
      </c>
      <c r="Z4" s="16" t="s">
        <v>21</v>
      </c>
      <c r="AA4" s="24" t="s">
        <v>22</v>
      </c>
      <c r="AB4" s="25" t="s">
        <v>23</v>
      </c>
      <c r="AC4" s="19" t="s">
        <v>24</v>
      </c>
      <c r="AD4" s="19" t="s">
        <v>25</v>
      </c>
      <c r="AE4" s="19" t="s">
        <v>26</v>
      </c>
      <c r="AF4" s="19" t="s">
        <v>27</v>
      </c>
      <c r="AG4" s="19" t="s">
        <v>28</v>
      </c>
      <c r="AH4" s="19" t="s">
        <v>29</v>
      </c>
      <c r="AI4" s="20" t="s">
        <v>30</v>
      </c>
      <c r="AJ4" s="8"/>
      <c r="AK4" s="13"/>
      <c r="AL4" s="14"/>
      <c r="AN4" s="21"/>
      <c r="AO4" s="22" t="s">
        <v>35</v>
      </c>
      <c r="AP4" s="23" t="s">
        <v>36</v>
      </c>
      <c r="AQ4" s="23" t="s">
        <v>37</v>
      </c>
    </row>
    <row r="5" customFormat="false" ht="15.75" hidden="false" customHeight="false" outlineLevel="0" collapsed="false">
      <c r="B5" s="26" t="n">
        <v>10</v>
      </c>
      <c r="C5" s="27" t="s">
        <v>38</v>
      </c>
      <c r="D5" s="28" t="n">
        <v>500</v>
      </c>
      <c r="E5" s="29" t="n">
        <v>104.3</v>
      </c>
      <c r="F5" s="30" t="n">
        <v>101.26</v>
      </c>
      <c r="G5" s="30" t="n">
        <v>93.37</v>
      </c>
      <c r="H5" s="30" t="n">
        <v>102</v>
      </c>
      <c r="I5" s="30" t="n">
        <v>95.94</v>
      </c>
      <c r="J5" s="30" t="n">
        <v>101</v>
      </c>
      <c r="K5" s="30" t="n">
        <v>79.42</v>
      </c>
      <c r="L5" s="31" t="n">
        <v>69.24</v>
      </c>
      <c r="M5" s="32" t="n">
        <f aca="false">AVERAGE(E5:L5)</f>
        <v>93.31625</v>
      </c>
      <c r="N5" s="33" t="n">
        <f aca="false">_xlfn.STDEV.P(E5:L5)</f>
        <v>11.7145848598019</v>
      </c>
      <c r="O5" s="34"/>
      <c r="P5" s="35" t="s">
        <v>38</v>
      </c>
      <c r="Q5" s="36" t="n">
        <f aca="false">M5</f>
        <v>93.31625</v>
      </c>
      <c r="R5" s="37" t="n">
        <v>46.20375</v>
      </c>
      <c r="S5" s="37" t="n">
        <v>34.15375</v>
      </c>
      <c r="T5" s="34"/>
      <c r="U5" s="34"/>
      <c r="V5" s="34"/>
      <c r="W5" s="34"/>
      <c r="Y5" s="26" t="n">
        <v>1</v>
      </c>
      <c r="Z5" s="38" t="s">
        <v>38</v>
      </c>
      <c r="AA5" s="39" t="n">
        <v>500</v>
      </c>
      <c r="AB5" s="29" t="n">
        <v>26.62</v>
      </c>
      <c r="AC5" s="30" t="n">
        <v>35.41</v>
      </c>
      <c r="AD5" s="30" t="n">
        <v>31.39</v>
      </c>
      <c r="AE5" s="30" t="n">
        <v>32.56</v>
      </c>
      <c r="AF5" s="30" t="n">
        <v>34.36</v>
      </c>
      <c r="AG5" s="30" t="n">
        <v>29.28</v>
      </c>
      <c r="AH5" s="30" t="n">
        <v>28.87</v>
      </c>
      <c r="AI5" s="31" t="n">
        <v>24.21</v>
      </c>
      <c r="AJ5" s="40" t="n">
        <f aca="false">AVERAGE(AB5:AI5)</f>
        <v>30.3375</v>
      </c>
      <c r="AK5" s="41"/>
      <c r="AL5" s="34"/>
      <c r="AN5" s="35" t="s">
        <v>38</v>
      </c>
      <c r="AO5" s="40" t="n">
        <v>30.3375</v>
      </c>
      <c r="AP5" s="40" t="n">
        <v>9.22875</v>
      </c>
      <c r="AQ5" s="40" t="n">
        <v>9.43</v>
      </c>
    </row>
    <row r="6" customFormat="false" ht="15.75" hidden="false" customHeight="false" outlineLevel="0" collapsed="false">
      <c r="B6" s="42" t="n">
        <v>11</v>
      </c>
      <c r="C6" s="27"/>
      <c r="D6" s="43" t="n">
        <v>550</v>
      </c>
      <c r="E6" s="44" t="n">
        <v>76.64</v>
      </c>
      <c r="F6" s="45" t="n">
        <v>85.44</v>
      </c>
      <c r="G6" s="45" t="n">
        <v>89.55</v>
      </c>
      <c r="H6" s="45" t="n">
        <v>86.26</v>
      </c>
      <c r="I6" s="45" t="n">
        <v>96.94</v>
      </c>
      <c r="J6" s="45" t="n">
        <v>86.27</v>
      </c>
      <c r="K6" s="45" t="n">
        <v>116.44</v>
      </c>
      <c r="L6" s="46" t="n">
        <v>97.64</v>
      </c>
      <c r="M6" s="47" t="n">
        <f aca="false">AVERAGE(E6:L6)</f>
        <v>91.8975</v>
      </c>
      <c r="N6" s="33" t="n">
        <f aca="false">_xlfn.STDEV.P(E6:L6)</f>
        <v>11.2037323580136</v>
      </c>
      <c r="O6" s="48"/>
      <c r="P6" s="49" t="s">
        <v>39</v>
      </c>
      <c r="Q6" s="36" t="n">
        <f aca="false">M8</f>
        <v>52.99625</v>
      </c>
      <c r="R6" s="37" t="n">
        <v>35.61375</v>
      </c>
      <c r="S6" s="37" t="n">
        <v>8.98</v>
      </c>
      <c r="T6" s="48"/>
      <c r="U6" s="48"/>
      <c r="V6" s="48"/>
      <c r="W6" s="48"/>
      <c r="Y6" s="42" t="n">
        <v>2</v>
      </c>
      <c r="Z6" s="50"/>
      <c r="AA6" s="51" t="n">
        <v>550</v>
      </c>
      <c r="AB6" s="44" t="n">
        <v>29.48</v>
      </c>
      <c r="AC6" s="45" t="n">
        <v>20</v>
      </c>
      <c r="AD6" s="45" t="n">
        <v>26.15</v>
      </c>
      <c r="AE6" s="45" t="n">
        <v>32.73</v>
      </c>
      <c r="AF6" s="45" t="n">
        <v>27.3</v>
      </c>
      <c r="AG6" s="45" t="n">
        <v>26.48</v>
      </c>
      <c r="AH6" s="45" t="n">
        <v>21.7</v>
      </c>
      <c r="AI6" s="46" t="n">
        <v>29.86</v>
      </c>
      <c r="AJ6" s="52" t="n">
        <f aca="false">AVERAGE(AB6:AI6)</f>
        <v>26.7125</v>
      </c>
      <c r="AK6" s="41"/>
      <c r="AL6" s="48"/>
      <c r="AN6" s="49" t="s">
        <v>39</v>
      </c>
      <c r="AO6" s="40" t="n">
        <v>23.31875</v>
      </c>
      <c r="AP6" s="40" t="n">
        <v>10.43</v>
      </c>
      <c r="AQ6" s="40" t="n">
        <v>3.39</v>
      </c>
    </row>
    <row r="7" customFormat="false" ht="15.75" hidden="false" customHeight="false" outlineLevel="0" collapsed="false">
      <c r="B7" s="53" t="n">
        <v>12</v>
      </c>
      <c r="C7" s="27"/>
      <c r="D7" s="54" t="n">
        <v>600</v>
      </c>
      <c r="E7" s="55" t="n">
        <v>86.59</v>
      </c>
      <c r="F7" s="56" t="n">
        <v>82</v>
      </c>
      <c r="G7" s="56" t="n">
        <v>78.56</v>
      </c>
      <c r="H7" s="56" t="n">
        <v>71.46</v>
      </c>
      <c r="I7" s="56" t="n">
        <v>72</v>
      </c>
      <c r="J7" s="56" t="n">
        <v>81.38</v>
      </c>
      <c r="K7" s="56" t="n">
        <v>91.28</v>
      </c>
      <c r="L7" s="57" t="n">
        <v>81</v>
      </c>
      <c r="M7" s="58" t="n">
        <f aca="false">AVERAGE(E7:L7)</f>
        <v>80.53375</v>
      </c>
      <c r="N7" s="33" t="n">
        <f aca="false">_xlfn.STDEV.P(E7:L7)</f>
        <v>6.26794411569695</v>
      </c>
      <c r="P7" s="49" t="s">
        <v>40</v>
      </c>
      <c r="Q7" s="36" t="n">
        <f aca="false">M11</f>
        <v>65.4175</v>
      </c>
      <c r="R7" s="37" t="n">
        <v>31.27875</v>
      </c>
      <c r="S7" s="37" t="n">
        <v>15.13125</v>
      </c>
      <c r="Y7" s="53" t="n">
        <v>3</v>
      </c>
      <c r="Z7" s="59"/>
      <c r="AA7" s="60" t="n">
        <v>600</v>
      </c>
      <c r="AB7" s="55" t="n">
        <v>26.96</v>
      </c>
      <c r="AC7" s="56" t="n">
        <v>33.19</v>
      </c>
      <c r="AD7" s="56" t="n">
        <v>32.61</v>
      </c>
      <c r="AE7" s="56" t="n">
        <v>33.25</v>
      </c>
      <c r="AF7" s="56" t="n">
        <v>33.8</v>
      </c>
      <c r="AG7" s="56" t="n">
        <v>30.17</v>
      </c>
      <c r="AH7" s="56" t="n">
        <v>29.13</v>
      </c>
      <c r="AI7" s="57" t="n">
        <v>25.84</v>
      </c>
      <c r="AJ7" s="61" t="n">
        <f aca="false">AVERAGE(AB7:AI7)</f>
        <v>30.61875</v>
      </c>
      <c r="AK7" s="41"/>
      <c r="AN7" s="49" t="s">
        <v>40</v>
      </c>
      <c r="AO7" s="40" t="n">
        <v>29.09375</v>
      </c>
      <c r="AP7" s="40" t="n">
        <v>6.92375</v>
      </c>
      <c r="AQ7" s="40" t="n">
        <v>4.31</v>
      </c>
    </row>
    <row r="8" customFormat="false" ht="15" hidden="false" customHeight="false" outlineLevel="0" collapsed="false">
      <c r="B8" s="26" t="n">
        <v>1</v>
      </c>
      <c r="C8" s="27" t="s">
        <v>39</v>
      </c>
      <c r="D8" s="28" t="n">
        <v>500</v>
      </c>
      <c r="E8" s="29" t="n">
        <v>68.9</v>
      </c>
      <c r="F8" s="62" t="n">
        <v>64.65</v>
      </c>
      <c r="G8" s="30" t="n">
        <v>57</v>
      </c>
      <c r="H8" s="30" t="n">
        <v>61.06</v>
      </c>
      <c r="I8" s="30" t="n">
        <v>57.77</v>
      </c>
      <c r="J8" s="30" t="n">
        <v>52.14</v>
      </c>
      <c r="K8" s="30" t="n">
        <v>34.68</v>
      </c>
      <c r="L8" s="31" t="n">
        <v>27.77</v>
      </c>
      <c r="M8" s="32" t="n">
        <f aca="false">AVERAGE(E8:L8)</f>
        <v>52.99625</v>
      </c>
      <c r="N8" s="33" t="n">
        <f aca="false">_xlfn.STDEV.P(E8:L8)</f>
        <v>13.5331250432965</v>
      </c>
      <c r="O8" s="34"/>
      <c r="P8" s="63" t="s">
        <v>41</v>
      </c>
      <c r="Q8" s="64" t="n">
        <f aca="false">M14</f>
        <v>47.155</v>
      </c>
      <c r="R8" s="37" t="n">
        <v>11.88625</v>
      </c>
      <c r="S8" s="37" t="n">
        <v>2.84875</v>
      </c>
      <c r="T8" s="34"/>
      <c r="U8" s="34"/>
      <c r="V8" s="34"/>
      <c r="W8" s="34"/>
      <c r="Y8" s="26" t="n">
        <v>4</v>
      </c>
      <c r="Z8" s="38" t="s">
        <v>39</v>
      </c>
      <c r="AA8" s="39" t="n">
        <v>500</v>
      </c>
      <c r="AB8" s="29" t="n">
        <v>23.5</v>
      </c>
      <c r="AC8" s="30" t="n">
        <v>26.58</v>
      </c>
      <c r="AD8" s="30" t="n">
        <v>21.33</v>
      </c>
      <c r="AE8" s="30" t="n">
        <v>40.08</v>
      </c>
      <c r="AF8" s="30" t="n">
        <v>22.65</v>
      </c>
      <c r="AG8" s="30" t="n">
        <v>19.9</v>
      </c>
      <c r="AH8" s="30" t="n">
        <v>20.41</v>
      </c>
      <c r="AI8" s="31" t="n">
        <v>12.1</v>
      </c>
      <c r="AJ8" s="40" t="n">
        <f aca="false">AVERAGE(AB8:AI8)</f>
        <v>23.31875</v>
      </c>
      <c r="AK8" s="41"/>
      <c r="AL8" s="34"/>
      <c r="AN8" s="63" t="s">
        <v>41</v>
      </c>
      <c r="AO8" s="40" t="n">
        <v>24.92625</v>
      </c>
      <c r="AP8" s="40" t="n">
        <v>4.7025</v>
      </c>
      <c r="AQ8" s="40" t="s">
        <v>42</v>
      </c>
    </row>
    <row r="9" customFormat="false" ht="15" hidden="false" customHeight="false" outlineLevel="0" collapsed="false">
      <c r="B9" s="42" t="n">
        <v>2</v>
      </c>
      <c r="C9" s="27"/>
      <c r="D9" s="43" t="n">
        <v>550</v>
      </c>
      <c r="E9" s="44" t="n">
        <v>73.95</v>
      </c>
      <c r="F9" s="65" t="n">
        <v>68.5</v>
      </c>
      <c r="G9" s="45" t="n">
        <v>85.57</v>
      </c>
      <c r="H9" s="45" t="n">
        <v>76.6</v>
      </c>
      <c r="I9" s="45" t="n">
        <v>60.63</v>
      </c>
      <c r="J9" s="45" t="n">
        <v>61.7</v>
      </c>
      <c r="K9" s="45" t="n">
        <v>82.3</v>
      </c>
      <c r="L9" s="46" t="n">
        <v>82.7</v>
      </c>
      <c r="M9" s="47" t="n">
        <f aca="false">AVERAGE(E9:L9)</f>
        <v>73.99375</v>
      </c>
      <c r="N9" s="33" t="n">
        <f aca="false">_xlfn.STDEV.P(E9:L9)</f>
        <v>8.9826498561115</v>
      </c>
      <c r="O9" s="48"/>
      <c r="P9" s="66" t="s">
        <v>43</v>
      </c>
      <c r="Q9" s="36" t="n">
        <f aca="false">M17</f>
        <v>68.22625</v>
      </c>
      <c r="R9" s="37" t="n">
        <v>34.5875</v>
      </c>
      <c r="S9" s="37" t="n">
        <v>11.3675</v>
      </c>
      <c r="T9" s="48"/>
      <c r="U9" s="48"/>
      <c r="V9" s="48"/>
      <c r="W9" s="48"/>
      <c r="Y9" s="42" t="n">
        <v>5</v>
      </c>
      <c r="Z9" s="50"/>
      <c r="AA9" s="51" t="n">
        <v>550</v>
      </c>
      <c r="AB9" s="44" t="n">
        <v>24.2</v>
      </c>
      <c r="AC9" s="45" t="n">
        <v>24.6</v>
      </c>
      <c r="AD9" s="45" t="n">
        <v>27.3</v>
      </c>
      <c r="AE9" s="45" t="n">
        <v>29.2</v>
      </c>
      <c r="AF9" s="45" t="n">
        <v>28.43</v>
      </c>
      <c r="AG9" s="45" t="n">
        <v>24.85</v>
      </c>
      <c r="AH9" s="45" t="n">
        <v>29.85</v>
      </c>
      <c r="AI9" s="46" t="n">
        <v>28.84</v>
      </c>
      <c r="AJ9" s="52" t="n">
        <f aca="false">AVERAGE(AB9:AI9)</f>
        <v>27.15875</v>
      </c>
      <c r="AK9" s="41"/>
      <c r="AL9" s="48"/>
      <c r="AN9" s="66" t="s">
        <v>43</v>
      </c>
      <c r="AO9" s="67" t="n">
        <v>24.85</v>
      </c>
      <c r="AP9" s="67" t="n">
        <v>14.18</v>
      </c>
      <c r="AQ9" s="67" t="n">
        <v>2.87125</v>
      </c>
    </row>
    <row r="10" customFormat="false" ht="15.75" hidden="false" customHeight="false" outlineLevel="0" collapsed="false">
      <c r="B10" s="53" t="n">
        <v>3</v>
      </c>
      <c r="C10" s="27"/>
      <c r="D10" s="54" t="n">
        <v>600</v>
      </c>
      <c r="E10" s="55" t="n">
        <v>66.65</v>
      </c>
      <c r="F10" s="68" t="n">
        <v>66.64</v>
      </c>
      <c r="G10" s="56" t="n">
        <v>63.6</v>
      </c>
      <c r="H10" s="56" t="n">
        <v>77</v>
      </c>
      <c r="I10" s="56" t="n">
        <v>67.25</v>
      </c>
      <c r="J10" s="56" t="n">
        <v>68.32</v>
      </c>
      <c r="K10" s="56" t="n">
        <v>76.26</v>
      </c>
      <c r="L10" s="57" t="n">
        <v>75.7</v>
      </c>
      <c r="M10" s="58" t="n">
        <f aca="false">AVERAGE(E10:L10)</f>
        <v>70.1775</v>
      </c>
      <c r="N10" s="33" t="n">
        <f aca="false">_xlfn.STDEV.P(E10:L10)</f>
        <v>4.92801367185604</v>
      </c>
      <c r="Y10" s="53" t="n">
        <v>6</v>
      </c>
      <c r="Z10" s="59"/>
      <c r="AA10" s="60" t="n">
        <v>600</v>
      </c>
      <c r="AB10" s="55" t="n">
        <v>20.84</v>
      </c>
      <c r="AC10" s="56" t="n">
        <v>25.5</v>
      </c>
      <c r="AD10" s="56" t="n">
        <v>32.63</v>
      </c>
      <c r="AE10" s="56" t="n">
        <v>28.81</v>
      </c>
      <c r="AF10" s="56" t="n">
        <v>28</v>
      </c>
      <c r="AG10" s="56" t="n">
        <v>26.27</v>
      </c>
      <c r="AH10" s="56" t="n">
        <v>26.67</v>
      </c>
      <c r="AI10" s="57" t="n">
        <v>27.11</v>
      </c>
      <c r="AJ10" s="61" t="n">
        <f aca="false">AVERAGE(AB10:AI10)</f>
        <v>26.97875</v>
      </c>
      <c r="AK10" s="41"/>
    </row>
    <row r="11" customFormat="false" ht="15" hidden="false" customHeight="false" outlineLevel="0" collapsed="false">
      <c r="B11" s="26" t="n">
        <v>4</v>
      </c>
      <c r="C11" s="27" t="s">
        <v>40</v>
      </c>
      <c r="D11" s="28" t="n">
        <v>500</v>
      </c>
      <c r="E11" s="29" t="n">
        <v>70</v>
      </c>
      <c r="F11" s="30" t="n">
        <v>65.46</v>
      </c>
      <c r="G11" s="30" t="n">
        <v>62.69</v>
      </c>
      <c r="H11" s="30" t="n">
        <v>60.75</v>
      </c>
      <c r="I11" s="30" t="n">
        <v>65.91</v>
      </c>
      <c r="J11" s="30" t="n">
        <v>69.18</v>
      </c>
      <c r="K11" s="30" t="n">
        <v>65.81</v>
      </c>
      <c r="L11" s="31" t="n">
        <v>63.54</v>
      </c>
      <c r="M11" s="32" t="n">
        <f aca="false">AVERAGE(E11:L11)</f>
        <v>65.4175</v>
      </c>
      <c r="N11" s="33" t="n">
        <f aca="false">_xlfn.STDEV.P(E11:L11)</f>
        <v>2.92198455676959</v>
      </c>
      <c r="O11" s="34"/>
      <c r="P11" s="34"/>
      <c r="T11" s="34"/>
      <c r="U11" s="34"/>
      <c r="V11" s="34"/>
      <c r="W11" s="34"/>
      <c r="Y11" s="26" t="n">
        <v>7</v>
      </c>
      <c r="Z11" s="38" t="s">
        <v>40</v>
      </c>
      <c r="AA11" s="39" t="n">
        <v>500</v>
      </c>
      <c r="AB11" s="29" t="n">
        <v>24.31</v>
      </c>
      <c r="AC11" s="30" t="n">
        <v>28.54</v>
      </c>
      <c r="AD11" s="30" t="n">
        <v>34.88</v>
      </c>
      <c r="AE11" s="30" t="n">
        <v>28.83</v>
      </c>
      <c r="AF11" s="30" t="n">
        <v>27.73</v>
      </c>
      <c r="AG11" s="30" t="n">
        <v>28.87</v>
      </c>
      <c r="AH11" s="30" t="n">
        <v>29.94</v>
      </c>
      <c r="AI11" s="31" t="n">
        <v>29.65</v>
      </c>
      <c r="AJ11" s="40" t="n">
        <f aca="false">AVERAGE(AB11:AI11)</f>
        <v>29.09375</v>
      </c>
      <c r="AK11" s="41"/>
      <c r="AL11" s="34"/>
    </row>
    <row r="12" customFormat="false" ht="15" hidden="false" customHeight="false" outlineLevel="0" collapsed="false">
      <c r="B12" s="42" t="n">
        <v>5</v>
      </c>
      <c r="C12" s="27"/>
      <c r="D12" s="43" t="n">
        <v>550</v>
      </c>
      <c r="E12" s="44" t="n">
        <v>64.57</v>
      </c>
      <c r="F12" s="45" t="n">
        <v>75.52</v>
      </c>
      <c r="G12" s="45" t="n">
        <v>67.36</v>
      </c>
      <c r="H12" s="45" t="n">
        <v>61.47</v>
      </c>
      <c r="I12" s="45" t="n">
        <v>65.09</v>
      </c>
      <c r="J12" s="45" t="n">
        <v>56.21</v>
      </c>
      <c r="K12" s="45" t="n">
        <v>67.66</v>
      </c>
      <c r="L12" s="46" t="n">
        <v>62.08</v>
      </c>
      <c r="M12" s="47" t="n">
        <f aca="false">AVERAGE(E12:L12)</f>
        <v>64.995</v>
      </c>
      <c r="N12" s="33" t="n">
        <f aca="false">_xlfn.STDEV.P(E12:L12)</f>
        <v>5.26497625825606</v>
      </c>
      <c r="O12" s="48"/>
      <c r="P12" s="48"/>
      <c r="T12" s="48"/>
      <c r="U12" s="48"/>
      <c r="V12" s="48"/>
      <c r="W12" s="48"/>
      <c r="Y12" s="42" t="n">
        <v>8</v>
      </c>
      <c r="Z12" s="50"/>
      <c r="AA12" s="51" t="n">
        <v>550</v>
      </c>
      <c r="AB12" s="44" t="n">
        <v>33.58</v>
      </c>
      <c r="AC12" s="45" t="n">
        <v>39</v>
      </c>
      <c r="AD12" s="45" t="n">
        <v>32</v>
      </c>
      <c r="AE12" s="45" t="n">
        <v>36.16</v>
      </c>
      <c r="AF12" s="45" t="n">
        <v>29.76</v>
      </c>
      <c r="AG12" s="45" t="n">
        <v>31.73</v>
      </c>
      <c r="AH12" s="45" t="n">
        <v>29.35</v>
      </c>
      <c r="AI12" s="46" t="n">
        <v>28.38</v>
      </c>
      <c r="AJ12" s="52" t="n">
        <f aca="false">AVERAGE(AB12:AI12)</f>
        <v>32.495</v>
      </c>
      <c r="AK12" s="41"/>
      <c r="AL12" s="48"/>
    </row>
    <row r="13" customFormat="false" ht="15.75" hidden="false" customHeight="false" outlineLevel="0" collapsed="false">
      <c r="B13" s="53" t="n">
        <v>6</v>
      </c>
      <c r="C13" s="27"/>
      <c r="D13" s="54" t="n">
        <v>600</v>
      </c>
      <c r="E13" s="55" t="n">
        <v>60.07</v>
      </c>
      <c r="F13" s="56" t="n">
        <v>64.33</v>
      </c>
      <c r="G13" s="56" t="n">
        <v>65.33</v>
      </c>
      <c r="H13" s="56" t="n">
        <v>67</v>
      </c>
      <c r="I13" s="56" t="n">
        <v>53.27</v>
      </c>
      <c r="J13" s="56" t="n">
        <v>62.12</v>
      </c>
      <c r="K13" s="56" t="n">
        <v>66.26</v>
      </c>
      <c r="L13" s="57" t="n">
        <v>67.45</v>
      </c>
      <c r="M13" s="58" t="n">
        <f aca="false">AVERAGE(E13:L13)</f>
        <v>63.22875</v>
      </c>
      <c r="N13" s="33" t="n">
        <f aca="false">_xlfn.STDEV.P(E13:L13)</f>
        <v>4.43341695958095</v>
      </c>
      <c r="Y13" s="53" t="n">
        <v>9</v>
      </c>
      <c r="Z13" s="59"/>
      <c r="AA13" s="60" t="n">
        <v>600</v>
      </c>
      <c r="AB13" s="55" t="n">
        <v>24.65</v>
      </c>
      <c r="AC13" s="56" t="n">
        <v>27.55</v>
      </c>
      <c r="AD13" s="56" t="n">
        <v>31.56</v>
      </c>
      <c r="AE13" s="56" t="n">
        <v>29.14</v>
      </c>
      <c r="AF13" s="56" t="n">
        <v>30.7</v>
      </c>
      <c r="AG13" s="56" t="n">
        <v>25.4</v>
      </c>
      <c r="AH13" s="56" t="n">
        <v>26.22</v>
      </c>
      <c r="AI13" s="57" t="n">
        <v>25.6</v>
      </c>
      <c r="AJ13" s="61" t="n">
        <f aca="false">AVERAGE(AB13:AI13)</f>
        <v>27.6025</v>
      </c>
      <c r="AK13" s="41"/>
    </row>
    <row r="14" customFormat="false" ht="15" hidden="false" customHeight="false" outlineLevel="0" collapsed="false">
      <c r="B14" s="26" t="n">
        <v>7</v>
      </c>
      <c r="C14" s="27" t="s">
        <v>41</v>
      </c>
      <c r="D14" s="28" t="n">
        <v>500</v>
      </c>
      <c r="E14" s="29" t="n">
        <v>58.96</v>
      </c>
      <c r="F14" s="30" t="n">
        <v>50.65</v>
      </c>
      <c r="G14" s="30" t="n">
        <v>53.28</v>
      </c>
      <c r="H14" s="30" t="n">
        <v>54.77</v>
      </c>
      <c r="I14" s="30" t="n">
        <v>46.28</v>
      </c>
      <c r="J14" s="30" t="n">
        <v>40.65</v>
      </c>
      <c r="K14" s="30" t="n">
        <v>39.43</v>
      </c>
      <c r="L14" s="31" t="n">
        <v>33.22</v>
      </c>
      <c r="M14" s="32" t="n">
        <f aca="false">AVERAGE(E14:L14)</f>
        <v>47.155</v>
      </c>
      <c r="N14" s="33" t="n">
        <f aca="false">_xlfn.STDEV.P(E14:L14)</f>
        <v>8.24634312892691</v>
      </c>
      <c r="Y14" s="26" t="n">
        <v>10</v>
      </c>
      <c r="Z14" s="38" t="s">
        <v>41</v>
      </c>
      <c r="AA14" s="39" t="n">
        <v>500</v>
      </c>
      <c r="AB14" s="29" t="n">
        <v>30.2</v>
      </c>
      <c r="AC14" s="30" t="n">
        <v>21.01</v>
      </c>
      <c r="AD14" s="30" t="n">
        <v>28.5</v>
      </c>
      <c r="AE14" s="30" t="n">
        <v>31.69</v>
      </c>
      <c r="AF14" s="30" t="n">
        <v>27.67</v>
      </c>
      <c r="AG14" s="30" t="n">
        <v>29.42</v>
      </c>
      <c r="AH14" s="30" t="n">
        <v>16.97</v>
      </c>
      <c r="AI14" s="31" t="n">
        <v>13.95</v>
      </c>
      <c r="AJ14" s="40" t="n">
        <f aca="false">AVERAGE(AB14:AI14)</f>
        <v>24.92625</v>
      </c>
      <c r="AK14" s="41"/>
    </row>
    <row r="15" customFormat="false" ht="15" hidden="false" customHeight="false" outlineLevel="0" collapsed="false">
      <c r="B15" s="42" t="n">
        <v>8</v>
      </c>
      <c r="C15" s="27"/>
      <c r="D15" s="43" t="n">
        <v>550</v>
      </c>
      <c r="E15" s="44" t="n">
        <v>80.74</v>
      </c>
      <c r="F15" s="45" t="n">
        <v>68.87</v>
      </c>
      <c r="G15" s="45" t="n">
        <v>62.72</v>
      </c>
      <c r="H15" s="45" t="n">
        <v>58.55</v>
      </c>
      <c r="I15" s="45" t="n">
        <v>79.25</v>
      </c>
      <c r="J15" s="45" t="n">
        <v>65</v>
      </c>
      <c r="K15" s="45" t="n">
        <v>25.52</v>
      </c>
      <c r="L15" s="46" t="n">
        <v>46.85</v>
      </c>
      <c r="M15" s="47" t="n">
        <f aca="false">AVERAGE(E15:L15)</f>
        <v>60.9375</v>
      </c>
      <c r="N15" s="33" t="n">
        <f aca="false">_xlfn.STDEV.P(E15:L15)</f>
        <v>16.8398691725916</v>
      </c>
      <c r="Y15" s="42" t="n">
        <v>11</v>
      </c>
      <c r="Z15" s="50"/>
      <c r="AA15" s="51" t="n">
        <v>550</v>
      </c>
      <c r="AB15" s="44" t="n">
        <v>28.83</v>
      </c>
      <c r="AC15" s="45" t="n">
        <v>32.63</v>
      </c>
      <c r="AD15" s="45" t="n">
        <v>29.94</v>
      </c>
      <c r="AE15" s="45" t="n">
        <v>28.65</v>
      </c>
      <c r="AF15" s="45" t="n">
        <v>30.87</v>
      </c>
      <c r="AG15" s="45" t="n">
        <v>28.74</v>
      </c>
      <c r="AH15" s="45" t="n">
        <v>23.8</v>
      </c>
      <c r="AI15" s="46" t="n">
        <v>24.55</v>
      </c>
      <c r="AJ15" s="52" t="n">
        <f aca="false">AVERAGE(AB15:AI15)</f>
        <v>28.50125</v>
      </c>
      <c r="AK15" s="41"/>
    </row>
    <row r="16" customFormat="false" ht="15.75" hidden="false" customHeight="false" outlineLevel="0" collapsed="false">
      <c r="B16" s="53" t="n">
        <v>9</v>
      </c>
      <c r="C16" s="27"/>
      <c r="D16" s="54" t="n">
        <v>600</v>
      </c>
      <c r="E16" s="55" t="n">
        <v>55.85</v>
      </c>
      <c r="F16" s="56" t="n">
        <v>52.48</v>
      </c>
      <c r="G16" s="56" t="n">
        <v>56.09</v>
      </c>
      <c r="H16" s="56" t="n">
        <v>66.04</v>
      </c>
      <c r="I16" s="56" t="n">
        <v>63.96</v>
      </c>
      <c r="J16" s="56" t="n">
        <v>62.6</v>
      </c>
      <c r="K16" s="56" t="n">
        <v>24.06</v>
      </c>
      <c r="L16" s="57" t="n">
        <v>20.65</v>
      </c>
      <c r="M16" s="58" t="n">
        <f aca="false">AVERAGE(E16:L16)</f>
        <v>50.21625</v>
      </c>
      <c r="N16" s="33" t="n">
        <f aca="false">_xlfn.STDEV.P(E16:L16)</f>
        <v>16.6670190327335</v>
      </c>
      <c r="Y16" s="53" t="n">
        <v>12</v>
      </c>
      <c r="Z16" s="59"/>
      <c r="AA16" s="60" t="n">
        <v>600</v>
      </c>
      <c r="AB16" s="55" t="n">
        <v>23.66</v>
      </c>
      <c r="AC16" s="56" t="n">
        <v>21.56</v>
      </c>
      <c r="AD16" s="56" t="n">
        <v>28.86</v>
      </c>
      <c r="AE16" s="56" t="n">
        <v>25.76</v>
      </c>
      <c r="AF16" s="56" t="n">
        <v>28.37</v>
      </c>
      <c r="AG16" s="56" t="n">
        <v>24.61</v>
      </c>
      <c r="AH16" s="56" t="n">
        <v>13.34</v>
      </c>
      <c r="AI16" s="57" t="n">
        <v>9.98</v>
      </c>
      <c r="AJ16" s="61" t="n">
        <f aca="false">AVERAGE(AB16:AI16)</f>
        <v>22.0175</v>
      </c>
      <c r="AK16" s="41"/>
    </row>
    <row r="17" customFormat="false" ht="15" hidden="false" customHeight="true" outlineLevel="0" collapsed="false">
      <c r="B17" s="69" t="n">
        <v>13</v>
      </c>
      <c r="C17" s="70" t="s">
        <v>43</v>
      </c>
      <c r="D17" s="71" t="n">
        <v>500</v>
      </c>
      <c r="E17" s="72" t="n">
        <v>83.9</v>
      </c>
      <c r="F17" s="73" t="n">
        <v>69.66</v>
      </c>
      <c r="G17" s="73" t="n">
        <v>67.16</v>
      </c>
      <c r="H17" s="73" t="n">
        <v>65.9</v>
      </c>
      <c r="I17" s="73" t="n">
        <v>56.77</v>
      </c>
      <c r="J17" s="73" t="n">
        <v>72.22</v>
      </c>
      <c r="K17" s="73" t="n">
        <v>70.51</v>
      </c>
      <c r="L17" s="74" t="n">
        <v>59.69</v>
      </c>
      <c r="M17" s="75" t="n">
        <f aca="false">AVERAGE(E17:L17)</f>
        <v>68.22625</v>
      </c>
      <c r="N17" s="33" t="n">
        <f aca="false">_xlfn.STDEV.P(E17:L17)</f>
        <v>7.74232836022214</v>
      </c>
      <c r="Y17" s="69" t="n">
        <v>13</v>
      </c>
      <c r="Z17" s="38" t="s">
        <v>43</v>
      </c>
      <c r="AA17" s="76" t="n">
        <v>500</v>
      </c>
      <c r="AB17" s="72" t="n">
        <v>28.8</v>
      </c>
      <c r="AC17" s="73" t="n">
        <v>25.38</v>
      </c>
      <c r="AD17" s="73" t="n">
        <v>26.33</v>
      </c>
      <c r="AE17" s="73" t="n">
        <v>27.22</v>
      </c>
      <c r="AF17" s="73" t="n">
        <v>24.18</v>
      </c>
      <c r="AG17" s="73" t="n">
        <v>23.16</v>
      </c>
      <c r="AH17" s="73" t="n">
        <v>23.78</v>
      </c>
      <c r="AI17" s="74" t="n">
        <v>19.95</v>
      </c>
      <c r="AJ17" s="67" t="n">
        <f aca="false">AVERAGE(AB17:AI17)</f>
        <v>24.85</v>
      </c>
      <c r="AK17" s="41"/>
    </row>
    <row r="18" customFormat="false" ht="15" hidden="false" customHeight="false" outlineLevel="0" collapsed="false">
      <c r="B18" s="42" t="n">
        <v>14</v>
      </c>
      <c r="C18" s="70"/>
      <c r="D18" s="43" t="n">
        <v>550</v>
      </c>
      <c r="E18" s="44" t="n">
        <v>65.89</v>
      </c>
      <c r="F18" s="45" t="n">
        <v>72.4</v>
      </c>
      <c r="G18" s="45" t="n">
        <v>60.6</v>
      </c>
      <c r="H18" s="45" t="n">
        <v>88.2</v>
      </c>
      <c r="I18" s="45" t="n">
        <v>79</v>
      </c>
      <c r="J18" s="45" t="n">
        <v>63.5</v>
      </c>
      <c r="K18" s="45" t="n">
        <v>59.43</v>
      </c>
      <c r="L18" s="46" t="n">
        <v>58.48</v>
      </c>
      <c r="M18" s="47" t="n">
        <f aca="false">AVERAGE(E18:L18)</f>
        <v>68.4375</v>
      </c>
      <c r="N18" s="33" t="n">
        <f aca="false">_xlfn.STDEV.P(E18:L18)</f>
        <v>9.93985758197772</v>
      </c>
      <c r="Y18" s="42" t="n">
        <v>14</v>
      </c>
      <c r="Z18" s="50"/>
      <c r="AA18" s="51" t="n">
        <v>550</v>
      </c>
      <c r="AB18" s="44" t="n">
        <v>40.54</v>
      </c>
      <c r="AC18" s="45" t="n">
        <v>31.46</v>
      </c>
      <c r="AD18" s="45" t="n">
        <v>30.55</v>
      </c>
      <c r="AE18" s="45" t="n">
        <v>33.84</v>
      </c>
      <c r="AF18" s="45" t="n">
        <v>28.9</v>
      </c>
      <c r="AG18" s="45" t="n">
        <v>28.6</v>
      </c>
      <c r="AH18" s="45" t="n">
        <v>25.05</v>
      </c>
      <c r="AI18" s="46" t="n">
        <v>28.6</v>
      </c>
      <c r="AJ18" s="52" t="n">
        <f aca="false">AVERAGE(AB18:AI18)</f>
        <v>30.9425</v>
      </c>
      <c r="AK18" s="41"/>
    </row>
    <row r="19" customFormat="false" ht="15.75" hidden="false" customHeight="false" outlineLevel="0" collapsed="false">
      <c r="B19" s="53" t="n">
        <v>15</v>
      </c>
      <c r="C19" s="70"/>
      <c r="D19" s="54" t="n">
        <v>600</v>
      </c>
      <c r="E19" s="55" t="n">
        <v>62.41</v>
      </c>
      <c r="F19" s="56" t="n">
        <v>73.68</v>
      </c>
      <c r="G19" s="56" t="n">
        <v>80.12</v>
      </c>
      <c r="H19" s="56" t="n">
        <v>74.93</v>
      </c>
      <c r="I19" s="56" t="n">
        <v>70.05</v>
      </c>
      <c r="J19" s="56" t="n">
        <v>59.31</v>
      </c>
      <c r="K19" s="56" t="n">
        <v>51.05</v>
      </c>
      <c r="L19" s="57" t="n">
        <v>77.87</v>
      </c>
      <c r="M19" s="58" t="n">
        <f aca="false">AVERAGE(E19:L19)</f>
        <v>68.6775</v>
      </c>
      <c r="N19" s="33" t="n">
        <f aca="false">_xlfn.STDEV.P(E19:L19)</f>
        <v>9.48153303796385</v>
      </c>
      <c r="Y19" s="53" t="n">
        <v>15</v>
      </c>
      <c r="Z19" s="59"/>
      <c r="AA19" s="60" t="n">
        <v>600</v>
      </c>
      <c r="AB19" s="55" t="n">
        <v>29.17</v>
      </c>
      <c r="AC19" s="56" t="n">
        <v>31.07</v>
      </c>
      <c r="AD19" s="56" t="n">
        <v>47.1</v>
      </c>
      <c r="AE19" s="56" t="n">
        <v>33.8</v>
      </c>
      <c r="AF19" s="56" t="n">
        <v>46.82</v>
      </c>
      <c r="AG19" s="56" t="n">
        <v>31.44</v>
      </c>
      <c r="AH19" s="56" t="n">
        <v>33.37</v>
      </c>
      <c r="AI19" s="57" t="n">
        <v>44.5</v>
      </c>
      <c r="AJ19" s="61" t="n">
        <f aca="false">AVERAGE(AB19:AI19)</f>
        <v>37.15875</v>
      </c>
      <c r="AK19" s="41"/>
    </row>
    <row r="20" customFormat="false" ht="15" hidden="false" customHeight="false" outlineLevel="0" collapsed="false">
      <c r="B20" s="77"/>
      <c r="C20" s="78"/>
      <c r="D20" s="79"/>
      <c r="E20" s="79"/>
      <c r="F20" s="80"/>
      <c r="G20" s="80"/>
      <c r="H20" s="80"/>
      <c r="I20" s="80"/>
      <c r="J20" s="80"/>
      <c r="K20" s="80"/>
      <c r="L20" s="79"/>
      <c r="M20" s="33"/>
      <c r="N20" s="33"/>
      <c r="Y20" s="77"/>
      <c r="Z20" s="78"/>
      <c r="AA20" s="79"/>
      <c r="AB20" s="79"/>
      <c r="AC20" s="80"/>
      <c r="AD20" s="80"/>
      <c r="AE20" s="80"/>
      <c r="AF20" s="80"/>
      <c r="AG20" s="80"/>
      <c r="AH20" s="80"/>
      <c r="AI20" s="79"/>
      <c r="AJ20" s="33"/>
      <c r="AK20" s="81"/>
    </row>
    <row r="21" customFormat="false" ht="15" hidden="false" customHeight="false" outlineLevel="0" collapsed="false">
      <c r="N21" s="33"/>
      <c r="Y21" s="77"/>
      <c r="Z21" s="78"/>
      <c r="AA21" s="79"/>
      <c r="AB21" s="79"/>
      <c r="AC21" s="80"/>
      <c r="AD21" s="80"/>
      <c r="AE21" s="80"/>
      <c r="AF21" s="80"/>
      <c r="AG21" s="80"/>
      <c r="AH21" s="80"/>
      <c r="AI21" s="79"/>
      <c r="AJ21" s="33"/>
      <c r="AK21" s="81"/>
    </row>
    <row r="22" customFormat="false" ht="15" hidden="false" customHeight="false" outlineLevel="0" collapsed="false">
      <c r="N22" s="33"/>
      <c r="Y22" s="77"/>
      <c r="AK22" s="81"/>
    </row>
    <row r="23" customFormat="false" ht="15" hidden="false" customHeight="false" outlineLevel="0" collapsed="false">
      <c r="N23" s="33"/>
      <c r="Y23" s="77"/>
      <c r="AK23" s="81"/>
    </row>
    <row r="24" customFormat="false" ht="15" hidden="false" customHeight="false" outlineLevel="0" collapsed="false">
      <c r="N24" s="33"/>
      <c r="Y24" s="77"/>
      <c r="AK24" s="81"/>
    </row>
    <row r="25" customFormat="false" ht="15" hidden="false" customHeight="false" outlineLevel="0" collapsed="false">
      <c r="B25" s="77"/>
      <c r="C25" s="78"/>
      <c r="D25" s="79"/>
      <c r="E25" s="79"/>
      <c r="F25" s="80"/>
      <c r="G25" s="80"/>
      <c r="H25" s="80"/>
      <c r="I25" s="80"/>
      <c r="J25" s="80"/>
      <c r="K25" s="80"/>
      <c r="L25" s="79"/>
      <c r="M25" s="33"/>
      <c r="N25" s="33"/>
      <c r="Y25" s="77"/>
      <c r="Z25" s="78"/>
      <c r="AA25" s="79"/>
      <c r="AB25" s="79"/>
      <c r="AC25" s="80"/>
      <c r="AD25" s="80"/>
      <c r="AE25" s="80"/>
      <c r="AF25" s="80"/>
      <c r="AG25" s="80"/>
      <c r="AH25" s="80"/>
      <c r="AI25" s="79"/>
      <c r="AJ25" s="33"/>
      <c r="AK25" s="81"/>
    </row>
    <row r="26" customFormat="false" ht="15.75" hidden="false" customHeight="false" outlineLevel="0" collapsed="false">
      <c r="N26" s="33"/>
    </row>
    <row r="27" customFormat="false" ht="15.75" hidden="false" customHeight="false" outlineLevel="0" collapsed="false">
      <c r="B27" s="82" t="s">
        <v>36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33"/>
      <c r="Y27" s="82" t="s">
        <v>36</v>
      </c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</row>
    <row r="28" customFormat="false" ht="27.75" hidden="false" customHeight="true" outlineLevel="0" collapsed="false">
      <c r="B28" s="7" t="s">
        <v>14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83" t="s">
        <v>15</v>
      </c>
      <c r="N28" s="33"/>
      <c r="O28" s="10"/>
      <c r="P28" s="11" t="s">
        <v>44</v>
      </c>
      <c r="Q28" s="11"/>
      <c r="R28" s="11"/>
      <c r="S28" s="11"/>
      <c r="T28" s="10"/>
      <c r="U28" s="10"/>
      <c r="V28" s="10"/>
      <c r="W28" s="10"/>
      <c r="Y28" s="12" t="s">
        <v>17</v>
      </c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8" t="s">
        <v>18</v>
      </c>
      <c r="AK28" s="13"/>
      <c r="AL28" s="14"/>
      <c r="AN28" s="11" t="s">
        <v>19</v>
      </c>
      <c r="AO28" s="11"/>
      <c r="AP28" s="11"/>
      <c r="AQ28" s="11"/>
    </row>
    <row r="29" customFormat="false" ht="30.75" hidden="false" customHeight="true" outlineLevel="0" collapsed="false">
      <c r="B29" s="15" t="s">
        <v>20</v>
      </c>
      <c r="C29" s="16" t="s">
        <v>21</v>
      </c>
      <c r="D29" s="17" t="s">
        <v>22</v>
      </c>
      <c r="E29" s="18" t="s">
        <v>23</v>
      </c>
      <c r="F29" s="19" t="s">
        <v>24</v>
      </c>
      <c r="G29" s="19" t="s">
        <v>25</v>
      </c>
      <c r="H29" s="19" t="s">
        <v>26</v>
      </c>
      <c r="I29" s="19" t="s">
        <v>27</v>
      </c>
      <c r="J29" s="19" t="s">
        <v>28</v>
      </c>
      <c r="K29" s="19" t="s">
        <v>29</v>
      </c>
      <c r="L29" s="20" t="s">
        <v>30</v>
      </c>
      <c r="M29" s="83"/>
      <c r="N29" s="33"/>
      <c r="O29" s="10"/>
      <c r="P29" s="21"/>
      <c r="Q29" s="22" t="s">
        <v>32</v>
      </c>
      <c r="R29" s="23" t="s">
        <v>33</v>
      </c>
      <c r="S29" s="23" t="s">
        <v>34</v>
      </c>
      <c r="T29" s="10"/>
      <c r="U29" s="10"/>
      <c r="V29" s="10"/>
      <c r="W29" s="10"/>
      <c r="Y29" s="15" t="s">
        <v>20</v>
      </c>
      <c r="Z29" s="16" t="s">
        <v>21</v>
      </c>
      <c r="AA29" s="24" t="s">
        <v>22</v>
      </c>
      <c r="AB29" s="25" t="s">
        <v>23</v>
      </c>
      <c r="AC29" s="19" t="s">
        <v>24</v>
      </c>
      <c r="AD29" s="19" t="s">
        <v>25</v>
      </c>
      <c r="AE29" s="19" t="s">
        <v>26</v>
      </c>
      <c r="AF29" s="19" t="s">
        <v>27</v>
      </c>
      <c r="AG29" s="19" t="s">
        <v>28</v>
      </c>
      <c r="AH29" s="19" t="s">
        <v>29</v>
      </c>
      <c r="AI29" s="20" t="s">
        <v>30</v>
      </c>
      <c r="AJ29" s="8"/>
      <c r="AK29" s="13"/>
      <c r="AL29" s="14"/>
      <c r="AN29" s="21"/>
      <c r="AO29" s="22" t="s">
        <v>32</v>
      </c>
      <c r="AP29" s="23" t="s">
        <v>33</v>
      </c>
      <c r="AQ29" s="23" t="s">
        <v>34</v>
      </c>
    </row>
    <row r="30" customFormat="false" ht="15" hidden="false" customHeight="false" outlineLevel="0" collapsed="false">
      <c r="B30" s="26" t="n">
        <v>10</v>
      </c>
      <c r="C30" s="27" t="s">
        <v>38</v>
      </c>
      <c r="D30" s="28" t="n">
        <v>500</v>
      </c>
      <c r="E30" s="29" t="n">
        <v>52</v>
      </c>
      <c r="F30" s="62" t="n">
        <v>53.7</v>
      </c>
      <c r="G30" s="62" t="n">
        <v>50.15</v>
      </c>
      <c r="H30" s="62" t="n">
        <v>41.77</v>
      </c>
      <c r="I30" s="62" t="n">
        <v>42.59</v>
      </c>
      <c r="J30" s="62" t="n">
        <v>44.65</v>
      </c>
      <c r="K30" s="62" t="n">
        <v>44.42</v>
      </c>
      <c r="L30" s="31" t="n">
        <v>40.35</v>
      </c>
      <c r="M30" s="40" t="n">
        <f aca="false">AVERAGE(E30:L30)</f>
        <v>46.20375</v>
      </c>
      <c r="N30" s="33" t="n">
        <f aca="false">_xlfn.STDEV.S(E30:L30)</f>
        <v>5.04186455731267</v>
      </c>
      <c r="O30" s="34"/>
      <c r="P30" s="35" t="s">
        <v>38</v>
      </c>
      <c r="Q30" s="47" t="n">
        <v>91.8975</v>
      </c>
      <c r="R30" s="52" t="n">
        <v>42.39</v>
      </c>
      <c r="S30" s="52" t="n">
        <v>30.80125</v>
      </c>
      <c r="T30" s="34"/>
      <c r="U30" s="34"/>
      <c r="V30" s="34"/>
      <c r="W30" s="34"/>
      <c r="Y30" s="26" t="n">
        <v>1</v>
      </c>
      <c r="Z30" s="38" t="s">
        <v>38</v>
      </c>
      <c r="AA30" s="39" t="n">
        <v>500</v>
      </c>
      <c r="AB30" s="29" t="n">
        <v>12.37</v>
      </c>
      <c r="AC30" s="62" t="n">
        <v>10</v>
      </c>
      <c r="AD30" s="62" t="n">
        <v>11.3</v>
      </c>
      <c r="AE30" s="62" t="n">
        <v>8.9</v>
      </c>
      <c r="AF30" s="62" t="n">
        <v>9</v>
      </c>
      <c r="AG30" s="62" t="n">
        <v>8.36</v>
      </c>
      <c r="AH30" s="62" t="n">
        <v>8.6</v>
      </c>
      <c r="AI30" s="31" t="n">
        <v>5.3</v>
      </c>
      <c r="AJ30" s="40" t="n">
        <f aca="false">AVERAGE(AB30:AI30)</f>
        <v>9.22875</v>
      </c>
      <c r="AK30" s="41"/>
      <c r="AL30" s="34"/>
      <c r="AN30" s="35" t="s">
        <v>38</v>
      </c>
      <c r="AO30" s="52" t="n">
        <v>26.7125</v>
      </c>
      <c r="AP30" s="52" t="n">
        <v>11.31625</v>
      </c>
      <c r="AQ30" s="52" t="n">
        <v>7.27</v>
      </c>
    </row>
    <row r="31" customFormat="false" ht="15" hidden="false" customHeight="false" outlineLevel="0" collapsed="false">
      <c r="B31" s="42" t="n">
        <v>11</v>
      </c>
      <c r="C31" s="27"/>
      <c r="D31" s="43" t="n">
        <v>550</v>
      </c>
      <c r="E31" s="44" t="n">
        <v>36.15</v>
      </c>
      <c r="F31" s="65" t="n">
        <v>45.87</v>
      </c>
      <c r="G31" s="65" t="n">
        <v>47.96</v>
      </c>
      <c r="H31" s="65" t="n">
        <v>46.02</v>
      </c>
      <c r="I31" s="65" t="n">
        <v>46.54</v>
      </c>
      <c r="J31" s="65" t="n">
        <v>39.61</v>
      </c>
      <c r="K31" s="65" t="n">
        <v>41.06</v>
      </c>
      <c r="L31" s="46" t="n">
        <v>35.91</v>
      </c>
      <c r="M31" s="52" t="n">
        <f aca="false">AVERAGE(E31:L31)</f>
        <v>42.39</v>
      </c>
      <c r="N31" s="33" t="n">
        <f aca="false">_xlfn.STDEV.S(E31:L31)</f>
        <v>4.83971663869458</v>
      </c>
      <c r="O31" s="48"/>
      <c r="P31" s="49" t="s">
        <v>45</v>
      </c>
      <c r="Q31" s="47" t="n">
        <v>73.99375</v>
      </c>
      <c r="R31" s="52" t="n">
        <v>30.57125</v>
      </c>
      <c r="S31" s="52" t="n">
        <v>10.54</v>
      </c>
      <c r="T31" s="48"/>
      <c r="U31" s="48"/>
      <c r="V31" s="48"/>
      <c r="W31" s="48"/>
      <c r="Y31" s="42" t="n">
        <v>2</v>
      </c>
      <c r="Z31" s="50"/>
      <c r="AA31" s="51" t="n">
        <v>550</v>
      </c>
      <c r="AB31" s="44" t="n">
        <v>14.76</v>
      </c>
      <c r="AC31" s="65" t="n">
        <v>14.27</v>
      </c>
      <c r="AD31" s="65" t="n">
        <v>14.12</v>
      </c>
      <c r="AE31" s="65" t="n">
        <v>11.82</v>
      </c>
      <c r="AF31" s="65" t="n">
        <v>12.07</v>
      </c>
      <c r="AG31" s="65" t="n">
        <v>8.92</v>
      </c>
      <c r="AH31" s="65" t="n">
        <v>8.11</v>
      </c>
      <c r="AI31" s="46" t="n">
        <v>6.46</v>
      </c>
      <c r="AJ31" s="52" t="n">
        <f aca="false">AVERAGE(AB31:AI31)</f>
        <v>11.31625</v>
      </c>
      <c r="AK31" s="41"/>
      <c r="AL31" s="48"/>
      <c r="AN31" s="49" t="s">
        <v>39</v>
      </c>
      <c r="AO31" s="52" t="n">
        <v>27.15875</v>
      </c>
      <c r="AP31" s="52" t="n">
        <v>10.0675</v>
      </c>
      <c r="AQ31" s="52" t="n">
        <v>3.54625</v>
      </c>
    </row>
    <row r="32" customFormat="false" ht="15.75" hidden="false" customHeight="true" outlineLevel="0" collapsed="false">
      <c r="B32" s="53" t="n">
        <v>12</v>
      </c>
      <c r="C32" s="27"/>
      <c r="D32" s="54" t="n">
        <v>600</v>
      </c>
      <c r="E32" s="55" t="n">
        <v>43.97</v>
      </c>
      <c r="F32" s="68" t="n">
        <v>45.59</v>
      </c>
      <c r="G32" s="68" t="n">
        <v>46.48</v>
      </c>
      <c r="H32" s="68" t="n">
        <v>48.76</v>
      </c>
      <c r="I32" s="68" t="n">
        <v>42.9</v>
      </c>
      <c r="J32" s="68" t="n">
        <v>36.41</v>
      </c>
      <c r="K32" s="68" t="n">
        <v>37.5</v>
      </c>
      <c r="L32" s="57" t="n">
        <v>34.26</v>
      </c>
      <c r="M32" s="61" t="n">
        <f aca="false">AVERAGE(E32:L32)</f>
        <v>41.98375</v>
      </c>
      <c r="N32" s="33" t="n">
        <f aca="false">_xlfn.STDEV.S(E32:L32)</f>
        <v>5.27461017516935</v>
      </c>
      <c r="P32" s="49" t="s">
        <v>46</v>
      </c>
      <c r="Q32" s="47" t="n">
        <v>64.995</v>
      </c>
      <c r="R32" s="52" t="n">
        <v>28.59125</v>
      </c>
      <c r="S32" s="52" t="n">
        <v>11.3125</v>
      </c>
      <c r="Y32" s="53" t="n">
        <v>3</v>
      </c>
      <c r="Z32" s="59"/>
      <c r="AA32" s="60" t="n">
        <v>600</v>
      </c>
      <c r="AB32" s="55" t="n">
        <v>16.56</v>
      </c>
      <c r="AC32" s="68" t="n">
        <v>15.51</v>
      </c>
      <c r="AD32" s="68" t="n">
        <v>14.7</v>
      </c>
      <c r="AE32" s="68" t="n">
        <v>14.2</v>
      </c>
      <c r="AF32" s="68" t="n">
        <v>13</v>
      </c>
      <c r="AG32" s="68" t="n">
        <v>11.17</v>
      </c>
      <c r="AH32" s="68" t="n">
        <v>10.5</v>
      </c>
      <c r="AI32" s="57" t="n">
        <v>10.2</v>
      </c>
      <c r="AJ32" s="61" t="n">
        <f aca="false">AVERAGE(AB32:AI32)</f>
        <v>13.23</v>
      </c>
      <c r="AK32" s="41"/>
      <c r="AN32" s="49" t="s">
        <v>40</v>
      </c>
      <c r="AO32" s="52" t="n">
        <v>32.495</v>
      </c>
      <c r="AP32" s="52" t="n">
        <v>6.92875</v>
      </c>
      <c r="AQ32" s="52" t="n">
        <v>6.67875</v>
      </c>
    </row>
    <row r="33" customFormat="false" ht="15" hidden="false" customHeight="true" outlineLevel="0" collapsed="false">
      <c r="B33" s="26" t="n">
        <v>1</v>
      </c>
      <c r="C33" s="70" t="s">
        <v>39</v>
      </c>
      <c r="D33" s="28" t="n">
        <v>500</v>
      </c>
      <c r="E33" s="29" t="n">
        <v>38.14</v>
      </c>
      <c r="F33" s="62" t="n">
        <v>34.37</v>
      </c>
      <c r="G33" s="62" t="n">
        <v>37.59</v>
      </c>
      <c r="H33" s="62" t="n">
        <v>40.06</v>
      </c>
      <c r="I33" s="62" t="n">
        <v>33</v>
      </c>
      <c r="J33" s="62" t="n">
        <v>35.76</v>
      </c>
      <c r="K33" s="62" t="n">
        <v>35.13</v>
      </c>
      <c r="L33" s="31" t="n">
        <v>30.86</v>
      </c>
      <c r="M33" s="40" t="n">
        <f aca="false">AVERAGE(E33:L33)</f>
        <v>35.61375</v>
      </c>
      <c r="N33" s="33" t="n">
        <f aca="false">_xlfn.STDEV.S(E33:L33)</f>
        <v>2.95897635533449</v>
      </c>
      <c r="O33" s="34"/>
      <c r="P33" s="63" t="s">
        <v>47</v>
      </c>
      <c r="Q33" s="47" t="n">
        <v>60.9375</v>
      </c>
      <c r="R33" s="52" t="n">
        <v>22.77</v>
      </c>
      <c r="S33" s="52" t="n">
        <v>8.73</v>
      </c>
      <c r="T33" s="34"/>
      <c r="U33" s="34"/>
      <c r="V33" s="34"/>
      <c r="W33" s="34"/>
      <c r="Y33" s="26" t="n">
        <v>4</v>
      </c>
      <c r="Z33" s="38" t="s">
        <v>39</v>
      </c>
      <c r="AA33" s="39" t="n">
        <v>500</v>
      </c>
      <c r="AB33" s="29" t="n">
        <v>8.43</v>
      </c>
      <c r="AC33" s="62" t="n">
        <v>11.61</v>
      </c>
      <c r="AD33" s="62" t="n">
        <v>10.85</v>
      </c>
      <c r="AE33" s="62" t="n">
        <v>11.59</v>
      </c>
      <c r="AF33" s="62" t="n">
        <v>9.96</v>
      </c>
      <c r="AG33" s="62" t="n">
        <v>11</v>
      </c>
      <c r="AH33" s="62" t="n">
        <v>10.59</v>
      </c>
      <c r="AI33" s="31" t="n">
        <v>9.41</v>
      </c>
      <c r="AJ33" s="40" t="n">
        <f aca="false">AVERAGE(AB33:AI33)</f>
        <v>10.43</v>
      </c>
      <c r="AK33" s="41"/>
      <c r="AL33" s="34"/>
      <c r="AN33" s="63" t="s">
        <v>41</v>
      </c>
      <c r="AO33" s="52" t="n">
        <v>28.50125</v>
      </c>
      <c r="AP33" s="52" t="n">
        <v>5.50125</v>
      </c>
      <c r="AQ33" s="52" t="n">
        <v>2.32625</v>
      </c>
    </row>
    <row r="34" customFormat="false" ht="15" hidden="false" customHeight="false" outlineLevel="0" collapsed="false">
      <c r="B34" s="42" t="n">
        <v>2</v>
      </c>
      <c r="C34" s="70"/>
      <c r="D34" s="43" t="n">
        <v>550</v>
      </c>
      <c r="E34" s="44" t="n">
        <v>36</v>
      </c>
      <c r="F34" s="65" t="n">
        <v>32.46</v>
      </c>
      <c r="G34" s="65" t="n">
        <v>30.29</v>
      </c>
      <c r="H34" s="65" t="n">
        <v>29.84</v>
      </c>
      <c r="I34" s="65" t="n">
        <v>33.41</v>
      </c>
      <c r="J34" s="65" t="n">
        <v>27.97</v>
      </c>
      <c r="K34" s="65" t="n">
        <v>28.26</v>
      </c>
      <c r="L34" s="46" t="n">
        <v>26.34</v>
      </c>
      <c r="M34" s="52" t="n">
        <f aca="false">AVERAGE(E34:L34)</f>
        <v>30.57125</v>
      </c>
      <c r="N34" s="33" t="n">
        <f aca="false">_xlfn.STDEV.S(E34:L34)</f>
        <v>3.20095716711647</v>
      </c>
      <c r="O34" s="48"/>
      <c r="P34" s="66" t="s">
        <v>48</v>
      </c>
      <c r="Q34" s="47" t="n">
        <v>68.4375</v>
      </c>
      <c r="R34" s="52" t="n">
        <v>29.8125</v>
      </c>
      <c r="S34" s="52" t="n">
        <v>13.0975</v>
      </c>
      <c r="T34" s="48"/>
      <c r="U34" s="48"/>
      <c r="V34" s="48"/>
      <c r="W34" s="48"/>
      <c r="Y34" s="42" t="n">
        <v>5</v>
      </c>
      <c r="Z34" s="50"/>
      <c r="AA34" s="51" t="n">
        <v>550</v>
      </c>
      <c r="AB34" s="44" t="n">
        <v>10</v>
      </c>
      <c r="AC34" s="65" t="n">
        <v>11.66</v>
      </c>
      <c r="AD34" s="65" t="n">
        <v>12.48</v>
      </c>
      <c r="AE34" s="65" t="n">
        <v>10.1</v>
      </c>
      <c r="AF34" s="65" t="n">
        <v>11.43</v>
      </c>
      <c r="AG34" s="65" t="n">
        <v>9.44</v>
      </c>
      <c r="AH34" s="65" t="n">
        <v>8.27</v>
      </c>
      <c r="AI34" s="46" t="n">
        <v>7.16</v>
      </c>
      <c r="AJ34" s="52" t="n">
        <f aca="false">AVERAGE(AB34:AI34)</f>
        <v>10.0675</v>
      </c>
      <c r="AK34" s="41"/>
      <c r="AL34" s="48"/>
      <c r="AN34" s="66" t="s">
        <v>43</v>
      </c>
      <c r="AO34" s="52" t="n">
        <v>30.9425</v>
      </c>
      <c r="AP34" s="52" t="n">
        <v>8.4575</v>
      </c>
      <c r="AQ34" s="52" t="n">
        <v>3.225</v>
      </c>
    </row>
    <row r="35" customFormat="false" ht="15.75" hidden="false" customHeight="false" outlineLevel="0" collapsed="false">
      <c r="B35" s="53" t="n">
        <v>3</v>
      </c>
      <c r="C35" s="70"/>
      <c r="D35" s="54" t="n">
        <v>600</v>
      </c>
      <c r="E35" s="55" t="n">
        <v>31.59</v>
      </c>
      <c r="F35" s="68" t="n">
        <v>28.32</v>
      </c>
      <c r="G35" s="68" t="n">
        <v>34.1</v>
      </c>
      <c r="H35" s="68" t="n">
        <v>31.7</v>
      </c>
      <c r="I35" s="68" t="n">
        <v>28</v>
      </c>
      <c r="J35" s="68" t="n">
        <v>29.27</v>
      </c>
      <c r="K35" s="68" t="n">
        <v>26</v>
      </c>
      <c r="L35" s="57" t="n">
        <v>23.62</v>
      </c>
      <c r="M35" s="61" t="n">
        <f aca="false">AVERAGE(E35:L35)</f>
        <v>29.075</v>
      </c>
      <c r="N35" s="33" t="n">
        <f aca="false">_xlfn.STDEV.S(E35:L35)</f>
        <v>3.36882344870897</v>
      </c>
      <c r="Y35" s="53" t="n">
        <v>6</v>
      </c>
      <c r="Z35" s="59"/>
      <c r="AA35" s="60" t="n">
        <v>600</v>
      </c>
      <c r="AB35" s="84" t="n">
        <v>8.56</v>
      </c>
      <c r="AC35" s="85" t="n">
        <v>5.59</v>
      </c>
      <c r="AD35" s="85" t="n">
        <v>7.47</v>
      </c>
      <c r="AE35" s="85" t="n">
        <v>9.9</v>
      </c>
      <c r="AF35" s="85" t="n">
        <v>7.63</v>
      </c>
      <c r="AG35" s="85" t="n">
        <v>7.68</v>
      </c>
      <c r="AH35" s="85" t="n">
        <v>7.8</v>
      </c>
      <c r="AI35" s="86" t="n">
        <v>8.5</v>
      </c>
      <c r="AJ35" s="61" t="n">
        <f aca="false">AVERAGE(AB35:AI35)</f>
        <v>7.89125</v>
      </c>
      <c r="AK35" s="41"/>
    </row>
    <row r="36" customFormat="false" ht="15" hidden="false" customHeight="true" outlineLevel="0" collapsed="false">
      <c r="B36" s="26" t="n">
        <v>4</v>
      </c>
      <c r="C36" s="70" t="s">
        <v>40</v>
      </c>
      <c r="D36" s="28" t="n">
        <v>500</v>
      </c>
      <c r="E36" s="29" t="n">
        <v>38.92</v>
      </c>
      <c r="F36" s="62" t="n">
        <v>30.12</v>
      </c>
      <c r="G36" s="62" t="n">
        <v>36</v>
      </c>
      <c r="H36" s="62" t="n">
        <v>29.9</v>
      </c>
      <c r="I36" s="62" t="n">
        <v>27</v>
      </c>
      <c r="J36" s="62" t="n">
        <v>28.77</v>
      </c>
      <c r="K36" s="62" t="n">
        <v>28.9</v>
      </c>
      <c r="L36" s="31" t="n">
        <v>30.62</v>
      </c>
      <c r="M36" s="40" t="n">
        <f aca="false">AVERAGE(E36:L36)</f>
        <v>31.27875</v>
      </c>
      <c r="N36" s="33" t="n">
        <f aca="false">_xlfn.STDEV.S(E36:L36)</f>
        <v>4.04645325298235</v>
      </c>
      <c r="O36" s="34"/>
      <c r="P36" s="34"/>
      <c r="Q36" s="34"/>
      <c r="R36" s="34"/>
      <c r="S36" s="34"/>
      <c r="T36" s="34"/>
      <c r="U36" s="34"/>
      <c r="V36" s="34"/>
      <c r="W36" s="34"/>
      <c r="Y36" s="26" t="n">
        <v>7</v>
      </c>
      <c r="Z36" s="38" t="s">
        <v>40</v>
      </c>
      <c r="AA36" s="39" t="n">
        <v>500</v>
      </c>
      <c r="AB36" s="29" t="n">
        <v>6.79</v>
      </c>
      <c r="AC36" s="62" t="n">
        <v>6.63</v>
      </c>
      <c r="AD36" s="62" t="n">
        <v>9</v>
      </c>
      <c r="AE36" s="62" t="n">
        <v>7.68</v>
      </c>
      <c r="AF36" s="62" t="n">
        <v>6.85</v>
      </c>
      <c r="AG36" s="62" t="n">
        <v>6.9</v>
      </c>
      <c r="AH36" s="62" t="n">
        <v>5.94</v>
      </c>
      <c r="AI36" s="31" t="n">
        <v>5.6</v>
      </c>
      <c r="AJ36" s="40" t="n">
        <f aca="false">AVERAGE(AB36:AI36)</f>
        <v>6.92375</v>
      </c>
      <c r="AK36" s="41"/>
      <c r="AL36" s="34"/>
    </row>
    <row r="37" customFormat="false" ht="15" hidden="false" customHeight="false" outlineLevel="0" collapsed="false">
      <c r="B37" s="42" t="n">
        <v>5</v>
      </c>
      <c r="C37" s="70"/>
      <c r="D37" s="43" t="n">
        <v>550</v>
      </c>
      <c r="E37" s="44" t="n">
        <v>33.33</v>
      </c>
      <c r="F37" s="65" t="n">
        <v>26.6</v>
      </c>
      <c r="G37" s="65" t="n">
        <v>26.6</v>
      </c>
      <c r="H37" s="65" t="n">
        <v>33.9</v>
      </c>
      <c r="I37" s="65" t="n">
        <v>30.13</v>
      </c>
      <c r="J37" s="65" t="n">
        <v>25</v>
      </c>
      <c r="K37" s="65" t="n">
        <v>25.15</v>
      </c>
      <c r="L37" s="46" t="n">
        <v>28.02</v>
      </c>
      <c r="M37" s="52" t="n">
        <f aca="false">AVERAGE(E37:L37)</f>
        <v>28.59125</v>
      </c>
      <c r="N37" s="33" t="n">
        <f aca="false">_xlfn.STDEV.S(E37:L37)</f>
        <v>3.50514086735469</v>
      </c>
      <c r="O37" s="48"/>
      <c r="P37" s="48"/>
      <c r="Q37" s="48"/>
      <c r="R37" s="48"/>
      <c r="S37" s="48"/>
      <c r="T37" s="48"/>
      <c r="U37" s="48"/>
      <c r="V37" s="48"/>
      <c r="W37" s="48"/>
      <c r="Y37" s="42" t="n">
        <v>8</v>
      </c>
      <c r="Z37" s="50"/>
      <c r="AA37" s="51" t="n">
        <v>550</v>
      </c>
      <c r="AB37" s="44" t="n">
        <v>9.08</v>
      </c>
      <c r="AC37" s="65" t="n">
        <v>7.29</v>
      </c>
      <c r="AD37" s="65" t="n">
        <v>6.88</v>
      </c>
      <c r="AE37" s="65" t="n">
        <v>6.78</v>
      </c>
      <c r="AF37" s="65" t="n">
        <v>6.67</v>
      </c>
      <c r="AG37" s="65" t="n">
        <v>6.3</v>
      </c>
      <c r="AH37" s="65" t="n">
        <v>7.16</v>
      </c>
      <c r="AI37" s="46" t="n">
        <v>5.27</v>
      </c>
      <c r="AJ37" s="52" t="n">
        <f aca="false">AVERAGE(AB37:AI37)</f>
        <v>6.92875</v>
      </c>
      <c r="AK37" s="41"/>
      <c r="AL37" s="48"/>
    </row>
    <row r="38" customFormat="false" ht="15.75" hidden="false" customHeight="false" outlineLevel="0" collapsed="false">
      <c r="B38" s="53" t="n">
        <v>6</v>
      </c>
      <c r="C38" s="70"/>
      <c r="D38" s="54" t="n">
        <v>600</v>
      </c>
      <c r="E38" s="55" t="n">
        <v>32.07</v>
      </c>
      <c r="F38" s="68" t="n">
        <v>26.07</v>
      </c>
      <c r="G38" s="68" t="n">
        <v>29</v>
      </c>
      <c r="H38" s="68" t="n">
        <v>27.01</v>
      </c>
      <c r="I38" s="68" t="n">
        <v>27.29</v>
      </c>
      <c r="J38" s="68" t="n">
        <v>23.61</v>
      </c>
      <c r="K38" s="68" t="n">
        <v>24.7</v>
      </c>
      <c r="L38" s="57" t="n">
        <v>17.8</v>
      </c>
      <c r="M38" s="61" t="n">
        <f aca="false">AVERAGE(E38:L38)</f>
        <v>25.94375</v>
      </c>
      <c r="N38" s="33" t="n">
        <f aca="false">_xlfn.STDEV.S(E38:L38)</f>
        <v>4.19439741117328</v>
      </c>
      <c r="Y38" s="53" t="n">
        <v>9</v>
      </c>
      <c r="Z38" s="59"/>
      <c r="AA38" s="60" t="n">
        <v>600</v>
      </c>
      <c r="AB38" s="55" t="n">
        <v>10</v>
      </c>
      <c r="AC38" s="68" t="n">
        <v>11.42</v>
      </c>
      <c r="AD38" s="68" t="n">
        <v>11.2</v>
      </c>
      <c r="AE38" s="68" t="n">
        <v>9.6</v>
      </c>
      <c r="AF38" s="68" t="n">
        <v>8.8</v>
      </c>
      <c r="AG38" s="68" t="n">
        <v>7</v>
      </c>
      <c r="AH38" s="68" t="n">
        <v>9.48</v>
      </c>
      <c r="AI38" s="57" t="n">
        <v>7.92</v>
      </c>
      <c r="AJ38" s="61" t="n">
        <f aca="false">AVERAGE(AB38:AI38)</f>
        <v>9.4275</v>
      </c>
      <c r="AK38" s="41"/>
    </row>
    <row r="39" customFormat="false" ht="15" hidden="false" customHeight="true" outlineLevel="0" collapsed="false">
      <c r="B39" s="26" t="n">
        <v>7</v>
      </c>
      <c r="C39" s="70" t="s">
        <v>41</v>
      </c>
      <c r="D39" s="28" t="n">
        <v>500</v>
      </c>
      <c r="E39" s="29" t="n">
        <v>15.31</v>
      </c>
      <c r="F39" s="62" t="n">
        <v>11.74</v>
      </c>
      <c r="G39" s="62" t="n">
        <v>12.85</v>
      </c>
      <c r="H39" s="62" t="n">
        <v>12.32</v>
      </c>
      <c r="I39" s="62" t="n">
        <v>10.91</v>
      </c>
      <c r="J39" s="62" t="n">
        <v>11.53</v>
      </c>
      <c r="K39" s="62" t="n">
        <v>9.68</v>
      </c>
      <c r="L39" s="31" t="n">
        <v>10.75</v>
      </c>
      <c r="M39" s="40" t="n">
        <f aca="false">AVERAGE(E39:L39)</f>
        <v>11.88625</v>
      </c>
      <c r="N39" s="33" t="n">
        <f aca="false">_xlfn.STDEV.S(E39:L39)</f>
        <v>1.69448633177474</v>
      </c>
      <c r="Y39" s="26" t="n">
        <v>10</v>
      </c>
      <c r="Z39" s="38" t="s">
        <v>41</v>
      </c>
      <c r="AA39" s="39" t="n">
        <v>500</v>
      </c>
      <c r="AB39" s="72" t="n">
        <v>5.65</v>
      </c>
      <c r="AC39" s="87" t="n">
        <v>5</v>
      </c>
      <c r="AD39" s="87" t="n">
        <v>4.66</v>
      </c>
      <c r="AE39" s="87" t="n">
        <v>4.15</v>
      </c>
      <c r="AF39" s="87" t="n">
        <v>4</v>
      </c>
      <c r="AG39" s="87" t="n">
        <v>6.75</v>
      </c>
      <c r="AH39" s="87" t="n">
        <v>4.41</v>
      </c>
      <c r="AI39" s="74" t="n">
        <v>3</v>
      </c>
      <c r="AJ39" s="40" t="n">
        <f aca="false">AVERAGE(AB39:AI39)</f>
        <v>4.7025</v>
      </c>
      <c r="AK39" s="41"/>
    </row>
    <row r="40" customFormat="false" ht="15" hidden="false" customHeight="false" outlineLevel="0" collapsed="false">
      <c r="B40" s="42" t="n">
        <v>8</v>
      </c>
      <c r="C40" s="70"/>
      <c r="D40" s="43" t="n">
        <v>550</v>
      </c>
      <c r="E40" s="44" t="n">
        <v>28.68</v>
      </c>
      <c r="F40" s="65" t="n">
        <v>23.22</v>
      </c>
      <c r="G40" s="65" t="n">
        <v>18.5</v>
      </c>
      <c r="H40" s="65" t="n">
        <v>24.8</v>
      </c>
      <c r="I40" s="65" t="n">
        <v>23.34</v>
      </c>
      <c r="J40" s="65" t="n">
        <v>20</v>
      </c>
      <c r="K40" s="65" t="n">
        <v>22.12</v>
      </c>
      <c r="L40" s="46" t="n">
        <v>21.5</v>
      </c>
      <c r="M40" s="52" t="n">
        <f aca="false">AVERAGE(E40:L40)</f>
        <v>22.77</v>
      </c>
      <c r="N40" s="33" t="n">
        <f aca="false">_xlfn.STDEV.S(E40:L40)</f>
        <v>3.10569982911604</v>
      </c>
      <c r="Y40" s="42" t="n">
        <v>11</v>
      </c>
      <c r="Z40" s="50"/>
      <c r="AA40" s="51" t="n">
        <v>550</v>
      </c>
      <c r="AB40" s="44" t="n">
        <v>5.26</v>
      </c>
      <c r="AC40" s="65" t="n">
        <v>6.4</v>
      </c>
      <c r="AD40" s="65" t="n">
        <v>6.25</v>
      </c>
      <c r="AE40" s="65" t="n">
        <v>5</v>
      </c>
      <c r="AF40" s="65" t="n">
        <v>5.36</v>
      </c>
      <c r="AG40" s="65" t="n">
        <v>5.31</v>
      </c>
      <c r="AH40" s="65" t="n">
        <v>5.43</v>
      </c>
      <c r="AI40" s="46" t="n">
        <v>5</v>
      </c>
      <c r="AJ40" s="52" t="n">
        <f aca="false">AVERAGE(AB40:AI40)</f>
        <v>5.50125</v>
      </c>
      <c r="AK40" s="41"/>
    </row>
    <row r="41" customFormat="false" ht="15.75" hidden="false" customHeight="false" outlineLevel="0" collapsed="false">
      <c r="B41" s="53" t="n">
        <v>9</v>
      </c>
      <c r="C41" s="70"/>
      <c r="D41" s="54" t="n">
        <v>600</v>
      </c>
      <c r="E41" s="55" t="n">
        <v>22.57</v>
      </c>
      <c r="F41" s="68" t="n">
        <v>22.69</v>
      </c>
      <c r="G41" s="68" t="n">
        <v>26.37</v>
      </c>
      <c r="H41" s="68" t="n">
        <v>22.49</v>
      </c>
      <c r="I41" s="68" t="n">
        <v>18.7</v>
      </c>
      <c r="J41" s="68" t="n">
        <v>24.36</v>
      </c>
      <c r="K41" s="68" t="n">
        <v>20.96</v>
      </c>
      <c r="L41" s="57" t="n">
        <v>18.16</v>
      </c>
      <c r="M41" s="61" t="n">
        <f aca="false">AVERAGE(E41:L41)</f>
        <v>22.0375</v>
      </c>
      <c r="N41" s="33" t="n">
        <f aca="false">_xlfn.STDEV.S(E41:L41)</f>
        <v>2.73635706734337</v>
      </c>
      <c r="Y41" s="53" t="n">
        <v>12</v>
      </c>
      <c r="Z41" s="59"/>
      <c r="AA41" s="60" t="n">
        <v>600</v>
      </c>
      <c r="AB41" s="84" t="n">
        <v>8</v>
      </c>
      <c r="AC41" s="85" t="n">
        <v>7.46</v>
      </c>
      <c r="AD41" s="85" t="n">
        <v>7.33</v>
      </c>
      <c r="AE41" s="85" t="n">
        <v>6.79</v>
      </c>
      <c r="AF41" s="85" t="n">
        <v>6.08</v>
      </c>
      <c r="AG41" s="85" t="n">
        <v>6.56</v>
      </c>
      <c r="AH41" s="85" t="n">
        <v>5.67</v>
      </c>
      <c r="AI41" s="86" t="n">
        <v>6.8</v>
      </c>
      <c r="AJ41" s="61" t="n">
        <f aca="false">AVERAGE(AB41:AI41)</f>
        <v>6.83625</v>
      </c>
      <c r="AK41" s="41"/>
    </row>
    <row r="42" customFormat="false" ht="15" hidden="false" customHeight="true" outlineLevel="0" collapsed="false">
      <c r="B42" s="69" t="n">
        <v>13</v>
      </c>
      <c r="C42" s="70" t="s">
        <v>43</v>
      </c>
      <c r="D42" s="71" t="n">
        <v>500</v>
      </c>
      <c r="E42" s="29" t="n">
        <v>39.27</v>
      </c>
      <c r="F42" s="62" t="n">
        <v>35.34</v>
      </c>
      <c r="G42" s="62" t="n">
        <v>34.47</v>
      </c>
      <c r="H42" s="62" t="n">
        <v>32.44</v>
      </c>
      <c r="I42" s="62" t="n">
        <v>30.6</v>
      </c>
      <c r="J42" s="62" t="n">
        <v>32.93</v>
      </c>
      <c r="K42" s="62" t="n">
        <v>34.88</v>
      </c>
      <c r="L42" s="31" t="n">
        <v>36.77</v>
      </c>
      <c r="M42" s="67" t="n">
        <f aca="false">AVERAGE(E42:L42)</f>
        <v>34.5875</v>
      </c>
      <c r="N42" s="33" t="n">
        <f aca="false">_xlfn.STDEV.S(E42:L42)</f>
        <v>2.68897085996005</v>
      </c>
      <c r="Y42" s="69" t="n">
        <v>13</v>
      </c>
      <c r="Z42" s="38" t="s">
        <v>43</v>
      </c>
      <c r="AA42" s="76" t="n">
        <v>500</v>
      </c>
      <c r="AB42" s="72" t="n">
        <v>19.91</v>
      </c>
      <c r="AC42" s="87" t="n">
        <v>19.06</v>
      </c>
      <c r="AD42" s="87" t="n">
        <v>16.46</v>
      </c>
      <c r="AE42" s="87" t="n">
        <v>12.72</v>
      </c>
      <c r="AF42" s="87" t="n">
        <v>12.44</v>
      </c>
      <c r="AG42" s="87" t="n">
        <v>12.5</v>
      </c>
      <c r="AH42" s="87" t="n">
        <v>11</v>
      </c>
      <c r="AI42" s="74" t="n">
        <v>9.35</v>
      </c>
      <c r="AJ42" s="67" t="n">
        <f aca="false">AVERAGE(AB42:AI42)</f>
        <v>14.18</v>
      </c>
      <c r="AK42" s="41"/>
    </row>
    <row r="43" customFormat="false" ht="15" hidden="false" customHeight="false" outlineLevel="0" collapsed="false">
      <c r="B43" s="42" t="n">
        <v>14</v>
      </c>
      <c r="C43" s="70"/>
      <c r="D43" s="43" t="n">
        <v>550</v>
      </c>
      <c r="E43" s="44" t="n">
        <v>42.75</v>
      </c>
      <c r="F43" s="65" t="n">
        <v>38.28</v>
      </c>
      <c r="G43" s="65" t="n">
        <v>29.82</v>
      </c>
      <c r="H43" s="65" t="n">
        <v>30.5</v>
      </c>
      <c r="I43" s="65" t="n">
        <v>32.7</v>
      </c>
      <c r="J43" s="65" t="n">
        <v>27.35</v>
      </c>
      <c r="K43" s="65" t="n">
        <v>30.64</v>
      </c>
      <c r="L43" s="46" t="n">
        <v>6.46</v>
      </c>
      <c r="M43" s="52" t="n">
        <f aca="false">AVERAGE(E43:L43)</f>
        <v>29.8125</v>
      </c>
      <c r="N43" s="33" t="n">
        <f aca="false">_xlfn.STDEV.S(E43:L43)</f>
        <v>10.6902876481412</v>
      </c>
      <c r="Y43" s="42" t="n">
        <v>14</v>
      </c>
      <c r="Z43" s="50"/>
      <c r="AA43" s="51" t="n">
        <v>550</v>
      </c>
      <c r="AB43" s="44" t="n">
        <v>11.16</v>
      </c>
      <c r="AC43" s="65" t="n">
        <v>11.32</v>
      </c>
      <c r="AD43" s="65" t="n">
        <v>9.32</v>
      </c>
      <c r="AE43" s="65" t="n">
        <v>10.1</v>
      </c>
      <c r="AF43" s="65" t="n">
        <v>8.9</v>
      </c>
      <c r="AG43" s="65" t="n">
        <v>7.15</v>
      </c>
      <c r="AH43" s="65" t="n">
        <v>6.36</v>
      </c>
      <c r="AI43" s="46" t="n">
        <v>3.35</v>
      </c>
      <c r="AJ43" s="52" t="n">
        <f aca="false">AVERAGE(AB43:AI43)</f>
        <v>8.4575</v>
      </c>
      <c r="AK43" s="41"/>
    </row>
    <row r="44" customFormat="false" ht="15.75" hidden="false" customHeight="false" outlineLevel="0" collapsed="false">
      <c r="B44" s="53" t="n">
        <v>15</v>
      </c>
      <c r="C44" s="70"/>
      <c r="D44" s="54" t="n">
        <v>600</v>
      </c>
      <c r="E44" s="55" t="n">
        <v>33.25</v>
      </c>
      <c r="F44" s="68" t="n">
        <v>36.29</v>
      </c>
      <c r="G44" s="68" t="n">
        <v>31.84</v>
      </c>
      <c r="H44" s="68" t="n">
        <v>27.68</v>
      </c>
      <c r="I44" s="68" t="n">
        <v>27.31</v>
      </c>
      <c r="J44" s="68" t="n">
        <v>27.03</v>
      </c>
      <c r="K44" s="68" t="n">
        <v>21.98</v>
      </c>
      <c r="L44" s="57" t="n">
        <v>29.77</v>
      </c>
      <c r="M44" s="61" t="n">
        <f aca="false">AVERAGE(E44:L44)</f>
        <v>29.39375</v>
      </c>
      <c r="N44" s="33" t="n">
        <f aca="false">_xlfn.STDEV.S(E44:L44)</f>
        <v>4.4140131966273</v>
      </c>
      <c r="Y44" s="53" t="n">
        <v>15</v>
      </c>
      <c r="Z44" s="59"/>
      <c r="AA44" s="60" t="n">
        <v>600</v>
      </c>
      <c r="AB44" s="55" t="n">
        <v>9.55</v>
      </c>
      <c r="AC44" s="68" t="n">
        <v>9.94</v>
      </c>
      <c r="AD44" s="68" t="n">
        <v>10.4</v>
      </c>
      <c r="AE44" s="68" t="n">
        <v>9</v>
      </c>
      <c r="AF44" s="68" t="n">
        <v>8.1</v>
      </c>
      <c r="AG44" s="68" t="n">
        <v>6.8</v>
      </c>
      <c r="AH44" s="68" t="n">
        <v>6.78</v>
      </c>
      <c r="AI44" s="57" t="n">
        <v>5.71</v>
      </c>
      <c r="AJ44" s="61" t="n">
        <f aca="false">AVERAGE(AB44:AI44)</f>
        <v>8.285</v>
      </c>
      <c r="AK44" s="41"/>
    </row>
    <row r="45" customFormat="false" ht="15" hidden="false" customHeight="false" outlineLevel="0" collapsed="false">
      <c r="N45" s="33"/>
    </row>
    <row r="46" customFormat="false" ht="15.75" hidden="false" customHeight="false" outlineLevel="0" collapsed="false">
      <c r="N46" s="33"/>
    </row>
    <row r="47" customFormat="false" ht="15.75" hidden="false" customHeight="false" outlineLevel="0" collapsed="false">
      <c r="B47" s="6" t="s">
        <v>37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33"/>
      <c r="Y47" s="6" t="s">
        <v>37</v>
      </c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customFormat="false" ht="27" hidden="false" customHeight="true" outlineLevel="0" collapsed="false">
      <c r="B48" s="7" t="s">
        <v>14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83" t="s">
        <v>15</v>
      </c>
      <c r="N48" s="33"/>
      <c r="O48" s="10"/>
      <c r="P48" s="10"/>
      <c r="Q48" s="10"/>
      <c r="R48" s="10"/>
      <c r="S48" s="10"/>
      <c r="T48" s="10"/>
      <c r="U48" s="10"/>
      <c r="V48" s="10"/>
      <c r="W48" s="10"/>
      <c r="Y48" s="12" t="s">
        <v>17</v>
      </c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8" t="s">
        <v>18</v>
      </c>
      <c r="AK48" s="13"/>
      <c r="AL48" s="14"/>
      <c r="AN48" s="11" t="s">
        <v>19</v>
      </c>
      <c r="AO48" s="11"/>
      <c r="AP48" s="11"/>
      <c r="AQ48" s="11"/>
    </row>
    <row r="49" customFormat="false" ht="33.75" hidden="false" customHeight="true" outlineLevel="0" collapsed="false">
      <c r="B49" s="15" t="s">
        <v>20</v>
      </c>
      <c r="C49" s="16" t="s">
        <v>21</v>
      </c>
      <c r="D49" s="17" t="s">
        <v>22</v>
      </c>
      <c r="E49" s="18" t="s">
        <v>23</v>
      </c>
      <c r="F49" s="19" t="s">
        <v>24</v>
      </c>
      <c r="G49" s="19" t="s">
        <v>25</v>
      </c>
      <c r="H49" s="19" t="s">
        <v>26</v>
      </c>
      <c r="I49" s="19" t="s">
        <v>27</v>
      </c>
      <c r="J49" s="19" t="s">
        <v>28</v>
      </c>
      <c r="K49" s="19" t="s">
        <v>29</v>
      </c>
      <c r="L49" s="20" t="s">
        <v>30</v>
      </c>
      <c r="M49" s="83"/>
      <c r="N49" s="33"/>
      <c r="O49" s="10"/>
      <c r="P49" s="10"/>
      <c r="Q49" s="10"/>
      <c r="R49" s="10"/>
      <c r="S49" s="10"/>
      <c r="T49" s="10"/>
      <c r="U49" s="10"/>
      <c r="V49" s="10"/>
      <c r="W49" s="10"/>
      <c r="Y49" s="15" t="s">
        <v>20</v>
      </c>
      <c r="Z49" s="16" t="s">
        <v>21</v>
      </c>
      <c r="AA49" s="24" t="s">
        <v>22</v>
      </c>
      <c r="AB49" s="25" t="s">
        <v>23</v>
      </c>
      <c r="AC49" s="19" t="s">
        <v>24</v>
      </c>
      <c r="AD49" s="19" t="s">
        <v>25</v>
      </c>
      <c r="AE49" s="19" t="s">
        <v>26</v>
      </c>
      <c r="AF49" s="19" t="s">
        <v>27</v>
      </c>
      <c r="AG49" s="19" t="s">
        <v>28</v>
      </c>
      <c r="AH49" s="19" t="s">
        <v>29</v>
      </c>
      <c r="AI49" s="20" t="s">
        <v>30</v>
      </c>
      <c r="AJ49" s="8"/>
      <c r="AK49" s="13"/>
      <c r="AL49" s="14"/>
      <c r="AN49" s="21"/>
      <c r="AO49" s="22" t="s">
        <v>32</v>
      </c>
      <c r="AP49" s="23" t="s">
        <v>33</v>
      </c>
      <c r="AQ49" s="23" t="s">
        <v>34</v>
      </c>
    </row>
    <row r="50" customFormat="false" ht="15.75" hidden="false" customHeight="false" outlineLevel="0" collapsed="false">
      <c r="B50" s="26" t="n">
        <v>10</v>
      </c>
      <c r="C50" s="27" t="s">
        <v>38</v>
      </c>
      <c r="D50" s="28" t="n">
        <v>500</v>
      </c>
      <c r="E50" s="72" t="n">
        <v>28.68</v>
      </c>
      <c r="F50" s="87" t="n">
        <v>41.84</v>
      </c>
      <c r="G50" s="87" t="n">
        <v>35.41</v>
      </c>
      <c r="H50" s="87" t="n">
        <v>26.85</v>
      </c>
      <c r="I50" s="87" t="n">
        <v>36.87</v>
      </c>
      <c r="J50" s="87" t="n">
        <v>41.07</v>
      </c>
      <c r="K50" s="87" t="n">
        <v>35.21</v>
      </c>
      <c r="L50" s="74" t="n">
        <v>27.3</v>
      </c>
      <c r="M50" s="40" t="n">
        <f aca="false">AVERAGE(E50:L50)</f>
        <v>34.15375</v>
      </c>
      <c r="N50" s="33" t="n">
        <f aca="false">_xlfn.STDEV.S(E50:L50)</f>
        <v>5.94336830305125</v>
      </c>
      <c r="O50" s="34"/>
      <c r="P50" s="34"/>
      <c r="Q50" s="34"/>
      <c r="R50" s="34"/>
      <c r="S50" s="34"/>
      <c r="T50" s="34"/>
      <c r="U50" s="34"/>
      <c r="V50" s="34"/>
      <c r="W50" s="34"/>
      <c r="Y50" s="26" t="n">
        <v>1</v>
      </c>
      <c r="Z50" s="38" t="s">
        <v>38</v>
      </c>
      <c r="AA50" s="39" t="n">
        <v>500</v>
      </c>
      <c r="AB50" s="29" t="n">
        <v>9.2</v>
      </c>
      <c r="AC50" s="62" t="n">
        <v>8.14</v>
      </c>
      <c r="AD50" s="62" t="n">
        <v>8.48</v>
      </c>
      <c r="AE50" s="62" t="n">
        <v>9.16</v>
      </c>
      <c r="AF50" s="62" t="n">
        <v>10.82</v>
      </c>
      <c r="AG50" s="62" t="n">
        <v>9.03</v>
      </c>
      <c r="AH50" s="62" t="n">
        <v>11.93</v>
      </c>
      <c r="AI50" s="31" t="n">
        <v>8.68</v>
      </c>
      <c r="AJ50" s="40" t="n">
        <f aca="false">AVERAGE(AB50:AI50)</f>
        <v>9.43</v>
      </c>
      <c r="AK50" s="41"/>
      <c r="AL50" s="34"/>
      <c r="AN50" s="35" t="s">
        <v>38</v>
      </c>
      <c r="AO50" s="61" t="n">
        <v>30.61875</v>
      </c>
      <c r="AP50" s="61" t="n">
        <v>13.23</v>
      </c>
      <c r="AQ50" s="61" t="n">
        <v>6.96375</v>
      </c>
    </row>
    <row r="51" customFormat="false" ht="15.75" hidden="false" customHeight="false" outlineLevel="0" collapsed="false">
      <c r="B51" s="42" t="n">
        <v>11</v>
      </c>
      <c r="C51" s="27"/>
      <c r="D51" s="43" t="n">
        <v>550</v>
      </c>
      <c r="E51" s="44" t="n">
        <v>31.18</v>
      </c>
      <c r="F51" s="65" t="n">
        <v>25.84</v>
      </c>
      <c r="G51" s="65" t="n">
        <v>28.9</v>
      </c>
      <c r="H51" s="65" t="n">
        <v>32.21</v>
      </c>
      <c r="I51" s="65" t="n">
        <v>31.68</v>
      </c>
      <c r="J51" s="65" t="n">
        <v>31.85</v>
      </c>
      <c r="K51" s="65" t="n">
        <v>30</v>
      </c>
      <c r="L51" s="46" t="n">
        <v>34.75</v>
      </c>
      <c r="M51" s="52" t="n">
        <f aca="false">AVERAGE(E51:L51)</f>
        <v>30.80125</v>
      </c>
      <c r="N51" s="33" t="n">
        <f aca="false">_xlfn.STDEV.S(E51:L51)</f>
        <v>2.63122696800235</v>
      </c>
      <c r="O51" s="48"/>
      <c r="P51" s="48"/>
      <c r="Q51" s="48"/>
      <c r="R51" s="48"/>
      <c r="S51" s="48"/>
      <c r="T51" s="48"/>
      <c r="U51" s="48"/>
      <c r="V51" s="48"/>
      <c r="W51" s="48"/>
      <c r="Y51" s="42" t="n">
        <v>2</v>
      </c>
      <c r="Z51" s="50"/>
      <c r="AA51" s="51" t="n">
        <v>550</v>
      </c>
      <c r="AB51" s="44" t="n">
        <v>9.68</v>
      </c>
      <c r="AC51" s="65" t="n">
        <v>4.42</v>
      </c>
      <c r="AD51" s="65" t="n">
        <v>7.42</v>
      </c>
      <c r="AE51" s="65" t="n">
        <v>7.2</v>
      </c>
      <c r="AF51" s="65" t="n">
        <v>7.01</v>
      </c>
      <c r="AG51" s="65" t="n">
        <v>7.46</v>
      </c>
      <c r="AH51" s="65" t="n">
        <v>7.47</v>
      </c>
      <c r="AI51" s="46" t="n">
        <v>7.5</v>
      </c>
      <c r="AJ51" s="52" t="n">
        <f aca="false">AVERAGE(AB51:AI51)</f>
        <v>7.27</v>
      </c>
      <c r="AK51" s="41"/>
      <c r="AL51" s="48"/>
      <c r="AN51" s="49" t="s">
        <v>39</v>
      </c>
      <c r="AO51" s="61" t="n">
        <v>26.97875</v>
      </c>
      <c r="AP51" s="61" t="n">
        <v>7.89125</v>
      </c>
      <c r="AQ51" s="61" t="n">
        <v>3.91</v>
      </c>
    </row>
    <row r="52" customFormat="false" ht="15.75" hidden="false" customHeight="false" outlineLevel="0" collapsed="false">
      <c r="B52" s="53" t="n">
        <v>12</v>
      </c>
      <c r="C52" s="27"/>
      <c r="D52" s="54" t="n">
        <v>600</v>
      </c>
      <c r="E52" s="84" t="n">
        <v>22.53</v>
      </c>
      <c r="F52" s="85" t="n">
        <v>29.08</v>
      </c>
      <c r="G52" s="85" t="n">
        <v>24.75</v>
      </c>
      <c r="H52" s="85" t="n">
        <v>36.83</v>
      </c>
      <c r="I52" s="85" t="n">
        <v>31.37</v>
      </c>
      <c r="J52" s="85" t="n">
        <v>20.49</v>
      </c>
      <c r="K52" s="85" t="n">
        <v>25.9</v>
      </c>
      <c r="L52" s="86" t="n">
        <v>28.88</v>
      </c>
      <c r="M52" s="61" t="n">
        <f aca="false">AVERAGE(E52:L52)</f>
        <v>27.47875</v>
      </c>
      <c r="N52" s="33" t="n">
        <f aca="false">_xlfn.STDEV.S(E52:L52)</f>
        <v>5.21517685633547</v>
      </c>
      <c r="Y52" s="53" t="n">
        <v>3</v>
      </c>
      <c r="Z52" s="59"/>
      <c r="AA52" s="60" t="n">
        <v>600</v>
      </c>
      <c r="AB52" s="55" t="n">
        <v>7.58</v>
      </c>
      <c r="AC52" s="68" t="n">
        <v>7.77</v>
      </c>
      <c r="AD52" s="68" t="n">
        <v>6.2</v>
      </c>
      <c r="AE52" s="68" t="n">
        <v>7.62</v>
      </c>
      <c r="AF52" s="68" t="n">
        <v>6.51</v>
      </c>
      <c r="AG52" s="68" t="n">
        <v>5.62</v>
      </c>
      <c r="AH52" s="68" t="n">
        <v>5.84</v>
      </c>
      <c r="AI52" s="57" t="n">
        <v>8.57</v>
      </c>
      <c r="AJ52" s="61" t="n">
        <f aca="false">AVERAGE(AB52:AI52)</f>
        <v>6.96375</v>
      </c>
      <c r="AK52" s="41"/>
      <c r="AN52" s="49" t="s">
        <v>40</v>
      </c>
      <c r="AO52" s="61" t="n">
        <v>27.6025</v>
      </c>
      <c r="AP52" s="61" t="n">
        <v>9.4275</v>
      </c>
      <c r="AQ52" s="61" t="n">
        <v>4.33125</v>
      </c>
    </row>
    <row r="53" customFormat="false" ht="15.75" hidden="false" customHeight="false" outlineLevel="0" collapsed="false">
      <c r="B53" s="26" t="n">
        <v>1</v>
      </c>
      <c r="C53" s="27" t="s">
        <v>39</v>
      </c>
      <c r="D53" s="28" t="n">
        <v>500</v>
      </c>
      <c r="E53" s="29" t="n">
        <v>8.66</v>
      </c>
      <c r="F53" s="62" t="n">
        <v>6.06</v>
      </c>
      <c r="G53" s="62" t="n">
        <v>6.45</v>
      </c>
      <c r="H53" s="62" t="n">
        <v>9.57</v>
      </c>
      <c r="I53" s="62" t="n">
        <v>12.25</v>
      </c>
      <c r="J53" s="62" t="n">
        <v>9.68</v>
      </c>
      <c r="K53" s="62" t="n">
        <v>8.53</v>
      </c>
      <c r="L53" s="31" t="n">
        <v>10.64</v>
      </c>
      <c r="M53" s="40" t="n">
        <f aca="false">AVERAGE(E53:L53)</f>
        <v>8.98</v>
      </c>
      <c r="N53" s="33" t="n">
        <f aca="false">_xlfn.STDEV.S(E53:L53)</f>
        <v>2.05352658336127</v>
      </c>
      <c r="O53" s="34"/>
      <c r="P53" s="88" t="s">
        <v>49</v>
      </c>
      <c r="Q53" s="88"/>
      <c r="R53" s="88"/>
      <c r="S53" s="88"/>
      <c r="T53" s="34"/>
      <c r="U53" s="34"/>
      <c r="V53" s="34"/>
      <c r="W53" s="34"/>
      <c r="Y53" s="26" t="n">
        <v>4</v>
      </c>
      <c r="Z53" s="38" t="s">
        <v>39</v>
      </c>
      <c r="AA53" s="39" t="n">
        <v>500</v>
      </c>
      <c r="AB53" s="29" t="n">
        <v>1.81</v>
      </c>
      <c r="AC53" s="62" t="n">
        <v>2.88</v>
      </c>
      <c r="AD53" s="62" t="n">
        <v>4.04</v>
      </c>
      <c r="AE53" s="62" t="n">
        <v>4.41</v>
      </c>
      <c r="AF53" s="62" t="n">
        <v>3.55</v>
      </c>
      <c r="AG53" s="62" t="n">
        <v>2.54</v>
      </c>
      <c r="AH53" s="62" t="n">
        <v>4.48</v>
      </c>
      <c r="AI53" s="31" t="n">
        <v>3.41</v>
      </c>
      <c r="AJ53" s="40" t="n">
        <f aca="false">AVERAGE(AB53:AI53)</f>
        <v>3.39</v>
      </c>
      <c r="AK53" s="41"/>
      <c r="AL53" s="34"/>
      <c r="AN53" s="63" t="s">
        <v>41</v>
      </c>
      <c r="AO53" s="61" t="n">
        <v>22.0175</v>
      </c>
      <c r="AP53" s="61" t="n">
        <v>6.83625</v>
      </c>
      <c r="AQ53" s="61" t="n">
        <v>2.69375</v>
      </c>
    </row>
    <row r="54" customFormat="false" ht="16.5" hidden="false" customHeight="true" outlineLevel="0" collapsed="false">
      <c r="B54" s="42" t="n">
        <v>2</v>
      </c>
      <c r="C54" s="27"/>
      <c r="D54" s="43" t="n">
        <v>550</v>
      </c>
      <c r="E54" s="44" t="n">
        <v>13.03</v>
      </c>
      <c r="F54" s="65" t="n">
        <v>11.28</v>
      </c>
      <c r="G54" s="65" t="n">
        <v>11.18</v>
      </c>
      <c r="H54" s="65" t="n">
        <v>6.96</v>
      </c>
      <c r="I54" s="65" t="n">
        <v>10.88</v>
      </c>
      <c r="J54" s="65" t="n">
        <v>9.64</v>
      </c>
      <c r="K54" s="65" t="n">
        <v>10.29</v>
      </c>
      <c r="L54" s="46" t="n">
        <v>11.06</v>
      </c>
      <c r="M54" s="52" t="n">
        <f aca="false">AVERAGE(E54:L54)</f>
        <v>10.54</v>
      </c>
      <c r="N54" s="33" t="n">
        <f aca="false">_xlfn.STDEV.S(E54:L54)</f>
        <v>1.74160024936018</v>
      </c>
      <c r="O54" s="48"/>
      <c r="P54" s="21"/>
      <c r="Q54" s="22" t="s">
        <v>35</v>
      </c>
      <c r="R54" s="23" t="s">
        <v>36</v>
      </c>
      <c r="S54" s="23" t="s">
        <v>37</v>
      </c>
      <c r="T54" s="48"/>
      <c r="U54" s="48"/>
      <c r="V54" s="48"/>
      <c r="W54" s="48"/>
      <c r="Y54" s="42" t="n">
        <v>5</v>
      </c>
      <c r="Z54" s="50"/>
      <c r="AA54" s="51" t="n">
        <v>550</v>
      </c>
      <c r="AB54" s="44" t="n">
        <v>4.33</v>
      </c>
      <c r="AC54" s="65" t="n">
        <v>3.27</v>
      </c>
      <c r="AD54" s="65" t="n">
        <v>4.03</v>
      </c>
      <c r="AE54" s="65" t="n">
        <v>3.73</v>
      </c>
      <c r="AF54" s="65" t="n">
        <v>3.54</v>
      </c>
      <c r="AG54" s="65" t="n">
        <v>3.18</v>
      </c>
      <c r="AH54" s="65" t="n">
        <v>2.96</v>
      </c>
      <c r="AI54" s="46" t="n">
        <v>3.33</v>
      </c>
      <c r="AJ54" s="52" t="n">
        <f aca="false">AVERAGE(AB54:AI54)</f>
        <v>3.54625</v>
      </c>
      <c r="AK54" s="41"/>
      <c r="AL54" s="48"/>
      <c r="AN54" s="66" t="s">
        <v>43</v>
      </c>
      <c r="AO54" s="61" t="n">
        <v>37.15875</v>
      </c>
      <c r="AP54" s="61" t="n">
        <v>8.285</v>
      </c>
      <c r="AQ54" s="61" t="n">
        <v>5.81</v>
      </c>
    </row>
    <row r="55" customFormat="false" ht="15.75" hidden="false" customHeight="false" outlineLevel="0" collapsed="false">
      <c r="B55" s="53" t="n">
        <v>3</v>
      </c>
      <c r="C55" s="27"/>
      <c r="D55" s="54" t="n">
        <v>600</v>
      </c>
      <c r="E55" s="55" t="n">
        <v>7.15</v>
      </c>
      <c r="F55" s="68" t="n">
        <v>12.73</v>
      </c>
      <c r="G55" s="68" t="n">
        <v>12.86</v>
      </c>
      <c r="H55" s="68" t="n">
        <v>7.17</v>
      </c>
      <c r="I55" s="68" t="n">
        <v>10.47</v>
      </c>
      <c r="J55" s="68" t="n">
        <v>6.98</v>
      </c>
      <c r="K55" s="68" t="n">
        <v>9.1</v>
      </c>
      <c r="L55" s="57" t="n">
        <v>9.06</v>
      </c>
      <c r="M55" s="61" t="n">
        <f aca="false">AVERAGE(E55:L55)</f>
        <v>9.44</v>
      </c>
      <c r="N55" s="33" t="n">
        <f aca="false">_xlfn.STDEV.S(E55:L55)</f>
        <v>2.39910697671327</v>
      </c>
      <c r="P55" s="35" t="s">
        <v>50</v>
      </c>
      <c r="Q55" s="58" t="n">
        <v>80.53375</v>
      </c>
      <c r="R55" s="61" t="n">
        <v>41.98375</v>
      </c>
      <c r="S55" s="61" t="n">
        <v>27.47875</v>
      </c>
      <c r="Y55" s="53" t="n">
        <v>6</v>
      </c>
      <c r="Z55" s="59"/>
      <c r="AA55" s="60" t="n">
        <v>600</v>
      </c>
      <c r="AB55" s="84" t="n">
        <v>3.05</v>
      </c>
      <c r="AC55" s="85" t="n">
        <v>5.39</v>
      </c>
      <c r="AD55" s="85" t="n">
        <v>5.15</v>
      </c>
      <c r="AE55" s="85" t="n">
        <v>2.84</v>
      </c>
      <c r="AF55" s="85" t="n">
        <v>3.7</v>
      </c>
      <c r="AG55" s="85" t="n">
        <v>3.61</v>
      </c>
      <c r="AH55" s="85" t="n">
        <v>3.31</v>
      </c>
      <c r="AI55" s="86" t="n">
        <v>4.23</v>
      </c>
      <c r="AJ55" s="61" t="n">
        <f aca="false">AVERAGE(AB55:AI55)</f>
        <v>3.91</v>
      </c>
      <c r="AK55" s="41"/>
    </row>
    <row r="56" customFormat="false" ht="15.75" hidden="false" customHeight="false" outlineLevel="0" collapsed="false">
      <c r="B56" s="26" t="n">
        <v>4</v>
      </c>
      <c r="C56" s="27" t="s">
        <v>40</v>
      </c>
      <c r="D56" s="28" t="n">
        <v>500</v>
      </c>
      <c r="E56" s="72" t="n">
        <v>15.96</v>
      </c>
      <c r="F56" s="87" t="n">
        <v>14.43</v>
      </c>
      <c r="G56" s="87" t="n">
        <v>15.83</v>
      </c>
      <c r="H56" s="87" t="n">
        <v>14.9</v>
      </c>
      <c r="I56" s="87" t="n">
        <v>17.07</v>
      </c>
      <c r="J56" s="87" t="n">
        <v>14.58</v>
      </c>
      <c r="K56" s="87" t="n">
        <v>13.42</v>
      </c>
      <c r="L56" s="74" t="n">
        <v>14.86</v>
      </c>
      <c r="M56" s="40" t="n">
        <f aca="false">AVERAGE(E56:L56)</f>
        <v>15.13125</v>
      </c>
      <c r="N56" s="33" t="n">
        <f aca="false">_xlfn.STDEV.S(E56:L56)</f>
        <v>1.12026065206783</v>
      </c>
      <c r="O56" s="34"/>
      <c r="P56" s="49" t="s">
        <v>45</v>
      </c>
      <c r="Q56" s="58" t="n">
        <v>70.1775</v>
      </c>
      <c r="R56" s="61" t="n">
        <v>29.075</v>
      </c>
      <c r="S56" s="61" t="n">
        <v>9.44</v>
      </c>
      <c r="T56" s="34"/>
      <c r="U56" s="34"/>
      <c r="V56" s="34"/>
      <c r="W56" s="34"/>
      <c r="Y56" s="26" t="n">
        <v>7</v>
      </c>
      <c r="Z56" s="38" t="s">
        <v>40</v>
      </c>
      <c r="AA56" s="39" t="n">
        <v>500</v>
      </c>
      <c r="AB56" s="29" t="n">
        <v>4.64</v>
      </c>
      <c r="AC56" s="62" t="n">
        <v>5.15</v>
      </c>
      <c r="AD56" s="62" t="n">
        <v>4.19</v>
      </c>
      <c r="AE56" s="62" t="n">
        <v>3.8</v>
      </c>
      <c r="AF56" s="62" t="n">
        <v>3.6</v>
      </c>
      <c r="AG56" s="62" t="n">
        <v>5.15</v>
      </c>
      <c r="AH56" s="62" t="n">
        <v>4.45</v>
      </c>
      <c r="AI56" s="31" t="n">
        <v>3.5</v>
      </c>
      <c r="AJ56" s="40" t="n">
        <f aca="false">AVERAGE(AB56:AI56)</f>
        <v>4.31</v>
      </c>
      <c r="AK56" s="41"/>
      <c r="AL56" s="34"/>
    </row>
    <row r="57" customFormat="false" ht="15.75" hidden="false" customHeight="true" outlineLevel="0" collapsed="false">
      <c r="B57" s="42" t="n">
        <v>5</v>
      </c>
      <c r="C57" s="27"/>
      <c r="D57" s="43" t="n">
        <v>550</v>
      </c>
      <c r="E57" s="44" t="n">
        <v>15.59</v>
      </c>
      <c r="F57" s="65" t="n">
        <v>11.76</v>
      </c>
      <c r="G57" s="65" t="n">
        <v>12.2</v>
      </c>
      <c r="H57" s="65" t="n">
        <v>10.78</v>
      </c>
      <c r="I57" s="65" t="n">
        <v>8.15</v>
      </c>
      <c r="J57" s="65" t="n">
        <v>13.5</v>
      </c>
      <c r="K57" s="65" t="n">
        <v>12.62</v>
      </c>
      <c r="L57" s="46" t="n">
        <v>5.9</v>
      </c>
      <c r="M57" s="52" t="n">
        <f aca="false">AVERAGE(E57:L57)</f>
        <v>11.3125</v>
      </c>
      <c r="N57" s="33" t="n">
        <f aca="false">_xlfn.STDEV.S(E57:L57)</f>
        <v>3.05566803544775</v>
      </c>
      <c r="O57" s="48"/>
      <c r="P57" s="49" t="s">
        <v>46</v>
      </c>
      <c r="Q57" s="58" t="n">
        <v>63.22875</v>
      </c>
      <c r="R57" s="61" t="n">
        <v>25.94375</v>
      </c>
      <c r="S57" s="61" t="n">
        <v>10.97125</v>
      </c>
      <c r="T57" s="48"/>
      <c r="U57" s="48"/>
      <c r="V57" s="48"/>
      <c r="W57" s="48"/>
      <c r="Y57" s="42" t="n">
        <v>8</v>
      </c>
      <c r="Z57" s="50"/>
      <c r="AA57" s="51" t="n">
        <v>550</v>
      </c>
      <c r="AB57" s="44" t="n">
        <v>12.63</v>
      </c>
      <c r="AC57" s="65" t="n">
        <v>6.65</v>
      </c>
      <c r="AD57" s="65" t="n">
        <v>6.57</v>
      </c>
      <c r="AE57" s="65" t="n">
        <v>5.39</v>
      </c>
      <c r="AF57" s="65" t="n">
        <v>4.59</v>
      </c>
      <c r="AG57" s="65" t="n">
        <v>7.02</v>
      </c>
      <c r="AH57" s="65" t="n">
        <v>7.52</v>
      </c>
      <c r="AI57" s="46" t="n">
        <v>3.06</v>
      </c>
      <c r="AJ57" s="52" t="n">
        <f aca="false">AVERAGE(AB57:AI57)</f>
        <v>6.67875</v>
      </c>
      <c r="AK57" s="41"/>
      <c r="AL57" s="48"/>
    </row>
    <row r="58" customFormat="false" ht="15.75" hidden="false" customHeight="false" outlineLevel="0" collapsed="false">
      <c r="B58" s="53" t="n">
        <v>6</v>
      </c>
      <c r="C58" s="27"/>
      <c r="D58" s="54" t="n">
        <v>600</v>
      </c>
      <c r="E58" s="84" t="n">
        <v>10.86</v>
      </c>
      <c r="F58" s="85" t="n">
        <v>7.83</v>
      </c>
      <c r="G58" s="85" t="n">
        <v>13</v>
      </c>
      <c r="H58" s="85" t="n">
        <v>16.5</v>
      </c>
      <c r="I58" s="85" t="n">
        <v>8.89</v>
      </c>
      <c r="J58" s="85" t="n">
        <v>9.09</v>
      </c>
      <c r="K58" s="85" t="n">
        <v>10.75</v>
      </c>
      <c r="L58" s="86" t="n">
        <v>10.85</v>
      </c>
      <c r="M58" s="61" t="n">
        <f aca="false">AVERAGE(E58:L58)</f>
        <v>10.97125</v>
      </c>
      <c r="N58" s="33" t="n">
        <f aca="false">_xlfn.STDEV.S(E58:L58)</f>
        <v>2.73853682256993</v>
      </c>
      <c r="P58" s="63" t="s">
        <v>47</v>
      </c>
      <c r="Q58" s="58" t="n">
        <v>50.21625</v>
      </c>
      <c r="R58" s="61" t="n">
        <v>22.0375</v>
      </c>
      <c r="S58" s="61" t="n">
        <v>8.67375</v>
      </c>
      <c r="Y58" s="53" t="n">
        <v>9</v>
      </c>
      <c r="Z58" s="59"/>
      <c r="AA58" s="60" t="n">
        <v>600</v>
      </c>
      <c r="AB58" s="55" t="n">
        <v>4.8</v>
      </c>
      <c r="AC58" s="68" t="n">
        <v>4.77</v>
      </c>
      <c r="AD58" s="68" t="n">
        <v>3.86</v>
      </c>
      <c r="AE58" s="68" t="n">
        <v>4.78</v>
      </c>
      <c r="AF58" s="68" t="n">
        <v>4.33</v>
      </c>
      <c r="AG58" s="68" t="n">
        <v>4.72</v>
      </c>
      <c r="AH58" s="68" t="n">
        <v>3.91</v>
      </c>
      <c r="AI58" s="57" t="n">
        <v>3.48</v>
      </c>
      <c r="AJ58" s="61" t="n">
        <f aca="false">AVERAGE(AB58:AI58)</f>
        <v>4.33125</v>
      </c>
      <c r="AK58" s="41"/>
    </row>
    <row r="59" customFormat="false" ht="15.75" hidden="false" customHeight="false" outlineLevel="0" collapsed="false">
      <c r="B59" s="26" t="n">
        <v>7</v>
      </c>
      <c r="C59" s="27" t="s">
        <v>41</v>
      </c>
      <c r="D59" s="28" t="n">
        <v>500</v>
      </c>
      <c r="E59" s="29" t="n">
        <v>3.21</v>
      </c>
      <c r="F59" s="62" t="n">
        <v>2.18</v>
      </c>
      <c r="G59" s="62" t="n">
        <v>3.25</v>
      </c>
      <c r="H59" s="62" t="n">
        <v>4.88</v>
      </c>
      <c r="I59" s="62" t="n">
        <v>2.12</v>
      </c>
      <c r="J59" s="62" t="n">
        <v>3.21</v>
      </c>
      <c r="K59" s="62" t="n">
        <v>2.12</v>
      </c>
      <c r="L59" s="31" t="n">
        <v>1.82</v>
      </c>
      <c r="M59" s="40" t="n">
        <f aca="false">AVERAGE(E59:L59)</f>
        <v>2.84875</v>
      </c>
      <c r="N59" s="33" t="n">
        <f aca="false">_xlfn.STDEV.S(E59:L59)</f>
        <v>1.00822953027289</v>
      </c>
      <c r="P59" s="66" t="s">
        <v>48</v>
      </c>
      <c r="Q59" s="58" t="n">
        <v>68.6775</v>
      </c>
      <c r="R59" s="61" t="n">
        <v>29.39375</v>
      </c>
      <c r="S59" s="61" t="n">
        <v>11.4125</v>
      </c>
      <c r="Y59" s="26" t="n">
        <v>10</v>
      </c>
      <c r="Z59" s="38" t="s">
        <v>41</v>
      </c>
      <c r="AA59" s="39" t="n">
        <v>500</v>
      </c>
      <c r="AB59" s="72" t="s">
        <v>42</v>
      </c>
      <c r="AC59" s="87" t="s">
        <v>42</v>
      </c>
      <c r="AD59" s="87" t="s">
        <v>42</v>
      </c>
      <c r="AE59" s="87" t="s">
        <v>42</v>
      </c>
      <c r="AF59" s="87" t="s">
        <v>42</v>
      </c>
      <c r="AG59" s="87" t="s">
        <v>42</v>
      </c>
      <c r="AH59" s="87" t="s">
        <v>42</v>
      </c>
      <c r="AI59" s="74" t="s">
        <v>42</v>
      </c>
      <c r="AJ59" s="40" t="s">
        <v>42</v>
      </c>
      <c r="AK59" s="41"/>
    </row>
    <row r="60" customFormat="false" ht="15" hidden="false" customHeight="false" outlineLevel="0" collapsed="false">
      <c r="B60" s="42" t="n">
        <v>8</v>
      </c>
      <c r="C60" s="27"/>
      <c r="D60" s="43" t="n">
        <v>550</v>
      </c>
      <c r="E60" s="44" t="n">
        <v>13.77</v>
      </c>
      <c r="F60" s="65" t="n">
        <v>8.27</v>
      </c>
      <c r="G60" s="65" t="n">
        <v>5</v>
      </c>
      <c r="H60" s="65" t="n">
        <v>5.68</v>
      </c>
      <c r="I60" s="65" t="n">
        <v>6.92</v>
      </c>
      <c r="J60" s="65" t="n">
        <v>10.38</v>
      </c>
      <c r="K60" s="65" t="n">
        <v>11.58</v>
      </c>
      <c r="L60" s="46" t="n">
        <v>8.24</v>
      </c>
      <c r="M60" s="52" t="n">
        <f aca="false">AVERAGE(E60:L60)</f>
        <v>8.73</v>
      </c>
      <c r="N60" s="33" t="n">
        <f aca="false">_xlfn.STDEV.S(E60:L60)</f>
        <v>3.00451564910457</v>
      </c>
      <c r="Y60" s="42" t="n">
        <v>11</v>
      </c>
      <c r="Z60" s="50"/>
      <c r="AA60" s="51" t="n">
        <v>550</v>
      </c>
      <c r="AB60" s="44" t="n">
        <v>2.32</v>
      </c>
      <c r="AC60" s="65" t="n">
        <v>2.15</v>
      </c>
      <c r="AD60" s="65" t="n">
        <v>2.27</v>
      </c>
      <c r="AE60" s="65" t="n">
        <v>2.22</v>
      </c>
      <c r="AF60" s="65" t="n">
        <v>1.89</v>
      </c>
      <c r="AG60" s="65" t="n">
        <v>2.75</v>
      </c>
      <c r="AH60" s="65" t="n">
        <v>2.68</v>
      </c>
      <c r="AI60" s="46" t="n">
        <v>2.33</v>
      </c>
      <c r="AJ60" s="52" t="n">
        <f aca="false">AVERAGE(AB60:AI60)</f>
        <v>2.32625</v>
      </c>
      <c r="AK60" s="41"/>
    </row>
    <row r="61" customFormat="false" ht="15.75" hidden="false" customHeight="false" outlineLevel="0" collapsed="false">
      <c r="B61" s="53" t="n">
        <v>9</v>
      </c>
      <c r="C61" s="27"/>
      <c r="D61" s="54" t="n">
        <v>600</v>
      </c>
      <c r="E61" s="55" t="n">
        <v>13.7</v>
      </c>
      <c r="F61" s="68" t="n">
        <v>10.18</v>
      </c>
      <c r="G61" s="68" t="n">
        <v>4.1</v>
      </c>
      <c r="H61" s="68" t="n">
        <v>8.29</v>
      </c>
      <c r="I61" s="68" t="n">
        <v>10.98</v>
      </c>
      <c r="J61" s="68" t="n">
        <v>10.85</v>
      </c>
      <c r="K61" s="68" t="n">
        <v>6.45</v>
      </c>
      <c r="L61" s="57" t="n">
        <v>4.84</v>
      </c>
      <c r="M61" s="61" t="n">
        <f aca="false">AVERAGE(E61:L61)</f>
        <v>8.67375</v>
      </c>
      <c r="N61" s="33" t="n">
        <f aca="false">_xlfn.STDEV.S(E61:L61)</f>
        <v>3.34441939227552</v>
      </c>
      <c r="Y61" s="53" t="n">
        <v>12</v>
      </c>
      <c r="Z61" s="59"/>
      <c r="AA61" s="60" t="n">
        <v>600</v>
      </c>
      <c r="AB61" s="84" t="n">
        <v>3.5</v>
      </c>
      <c r="AC61" s="85" t="n">
        <v>3.03</v>
      </c>
      <c r="AD61" s="85" t="n">
        <v>1.9</v>
      </c>
      <c r="AE61" s="85" t="n">
        <v>2.38</v>
      </c>
      <c r="AF61" s="85" t="n">
        <v>2.95</v>
      </c>
      <c r="AG61" s="85" t="n">
        <v>2.95</v>
      </c>
      <c r="AH61" s="85" t="n">
        <v>2.59</v>
      </c>
      <c r="AI61" s="86" t="n">
        <v>2.25</v>
      </c>
      <c r="AJ61" s="61" t="n">
        <f aca="false">AVERAGE(AB61:AI61)</f>
        <v>2.69375</v>
      </c>
      <c r="AK61" s="41"/>
    </row>
    <row r="62" customFormat="false" ht="15" hidden="false" customHeight="true" outlineLevel="0" collapsed="false">
      <c r="B62" s="69" t="n">
        <v>13</v>
      </c>
      <c r="C62" s="70" t="s">
        <v>43</v>
      </c>
      <c r="D62" s="71" t="n">
        <v>500</v>
      </c>
      <c r="E62" s="29" t="n">
        <v>4.81</v>
      </c>
      <c r="F62" s="62" t="n">
        <v>14.36</v>
      </c>
      <c r="G62" s="62" t="n">
        <v>12.83</v>
      </c>
      <c r="H62" s="62" t="n">
        <v>15.13</v>
      </c>
      <c r="I62" s="62" t="n">
        <v>11.89</v>
      </c>
      <c r="J62" s="62" t="n">
        <v>5.43</v>
      </c>
      <c r="K62" s="62" t="n">
        <v>10.76</v>
      </c>
      <c r="L62" s="31" t="n">
        <v>15.73</v>
      </c>
      <c r="M62" s="67" t="n">
        <f aca="false">AVERAGE(E62:L62)</f>
        <v>11.3675</v>
      </c>
      <c r="N62" s="33" t="n">
        <f aca="false">_xlfn.STDEV.S(E62:L62)</f>
        <v>4.19487016655888</v>
      </c>
      <c r="Y62" s="69" t="n">
        <v>13</v>
      </c>
      <c r="Z62" s="38" t="s">
        <v>43</v>
      </c>
      <c r="AA62" s="76" t="n">
        <v>500</v>
      </c>
      <c r="AB62" s="72" t="n">
        <v>3.06</v>
      </c>
      <c r="AC62" s="87" t="n">
        <v>2.63</v>
      </c>
      <c r="AD62" s="87" t="n">
        <v>2.86</v>
      </c>
      <c r="AE62" s="87" t="n">
        <v>2.83</v>
      </c>
      <c r="AF62" s="87" t="n">
        <v>2.6</v>
      </c>
      <c r="AG62" s="87" t="n">
        <v>2.9</v>
      </c>
      <c r="AH62" s="87" t="n">
        <v>3.09</v>
      </c>
      <c r="AI62" s="74" t="n">
        <v>3</v>
      </c>
      <c r="AJ62" s="67" t="n">
        <f aca="false">AVERAGE(AB62:AI62)</f>
        <v>2.87125</v>
      </c>
      <c r="AK62" s="41"/>
    </row>
    <row r="63" customFormat="false" ht="15" hidden="false" customHeight="false" outlineLevel="0" collapsed="false">
      <c r="B63" s="42" t="n">
        <v>14</v>
      </c>
      <c r="C63" s="70"/>
      <c r="D63" s="43" t="n">
        <v>550</v>
      </c>
      <c r="E63" s="44" t="n">
        <v>19.37</v>
      </c>
      <c r="F63" s="65" t="n">
        <v>19.11</v>
      </c>
      <c r="G63" s="65" t="n">
        <v>13.18</v>
      </c>
      <c r="H63" s="65" t="n">
        <v>9.22</v>
      </c>
      <c r="I63" s="65" t="n">
        <v>4.92</v>
      </c>
      <c r="J63" s="65" t="n">
        <v>18.87</v>
      </c>
      <c r="K63" s="65" t="n">
        <v>15.31</v>
      </c>
      <c r="L63" s="46" t="n">
        <v>4.8</v>
      </c>
      <c r="M63" s="52" t="n">
        <f aca="false">AVERAGE(E63:L63)</f>
        <v>13.0975</v>
      </c>
      <c r="N63" s="33" t="n">
        <f aca="false">_xlfn.STDEV.S(E63:L63)</f>
        <v>6.14669655761764</v>
      </c>
      <c r="Y63" s="42" t="n">
        <v>14</v>
      </c>
      <c r="Z63" s="50"/>
      <c r="AA63" s="51" t="n">
        <v>550</v>
      </c>
      <c r="AB63" s="44" t="n">
        <v>3.27</v>
      </c>
      <c r="AC63" s="65" t="n">
        <v>3.74</v>
      </c>
      <c r="AD63" s="65" t="n">
        <v>3.35</v>
      </c>
      <c r="AE63" s="65" t="n">
        <v>3.56</v>
      </c>
      <c r="AF63" s="65" t="n">
        <v>2.27</v>
      </c>
      <c r="AG63" s="65" t="n">
        <v>3.7</v>
      </c>
      <c r="AH63" s="65" t="n">
        <v>2.66</v>
      </c>
      <c r="AI63" s="46" t="n">
        <v>3.25</v>
      </c>
      <c r="AJ63" s="52" t="n">
        <f aca="false">AVERAGE(AB63:AI63)</f>
        <v>3.225</v>
      </c>
      <c r="AK63" s="41"/>
    </row>
    <row r="64" customFormat="false" ht="15.75" hidden="false" customHeight="false" outlineLevel="0" collapsed="false">
      <c r="B64" s="53" t="n">
        <v>15</v>
      </c>
      <c r="C64" s="70"/>
      <c r="D64" s="54" t="n">
        <v>600</v>
      </c>
      <c r="E64" s="55" t="n">
        <v>15.48</v>
      </c>
      <c r="F64" s="68" t="n">
        <v>11.67</v>
      </c>
      <c r="G64" s="68" t="n">
        <v>13.99</v>
      </c>
      <c r="H64" s="68" t="n">
        <v>14.81</v>
      </c>
      <c r="I64" s="68" t="n">
        <v>6.42</v>
      </c>
      <c r="J64" s="68" t="n">
        <v>9.24</v>
      </c>
      <c r="K64" s="68" t="n">
        <v>9.34</v>
      </c>
      <c r="L64" s="57" t="n">
        <v>10.35</v>
      </c>
      <c r="M64" s="61" t="n">
        <f aca="false">AVERAGE(E64:L64)</f>
        <v>11.4125</v>
      </c>
      <c r="N64" s="33" t="n">
        <f aca="false">_xlfn.STDEV.S(E64:L64)</f>
        <v>3.15925737205077</v>
      </c>
      <c r="Y64" s="53" t="n">
        <v>15</v>
      </c>
      <c r="Z64" s="59"/>
      <c r="AA64" s="60" t="n">
        <v>600</v>
      </c>
      <c r="AB64" s="55" t="n">
        <v>3.71</v>
      </c>
      <c r="AC64" s="68" t="n">
        <v>7.77</v>
      </c>
      <c r="AD64" s="68" t="n">
        <v>7.12</v>
      </c>
      <c r="AE64" s="68" t="n">
        <v>7.66</v>
      </c>
      <c r="AF64" s="68" t="n">
        <v>4.8</v>
      </c>
      <c r="AG64" s="68" t="n">
        <v>4.22</v>
      </c>
      <c r="AH64" s="68" t="n">
        <v>5.5</v>
      </c>
      <c r="AI64" s="57" t="n">
        <v>5.7</v>
      </c>
      <c r="AJ64" s="61" t="n">
        <f aca="false">AVERAGE(AB64:AI64)</f>
        <v>5.81</v>
      </c>
      <c r="AK64" s="41"/>
    </row>
    <row r="75" customFormat="false" ht="15" hidden="false" customHeight="false" outlineLevel="0" collapsed="false">
      <c r="K75" s="0" t="s">
        <v>51</v>
      </c>
      <c r="R75" s="0" t="s">
        <v>52</v>
      </c>
    </row>
    <row r="76" customFormat="false" ht="15" hidden="false" customHeight="false" outlineLevel="0" collapsed="false">
      <c r="AI76" s="0" t="s">
        <v>53</v>
      </c>
      <c r="AP76" s="0" t="s">
        <v>54</v>
      </c>
    </row>
    <row r="86" customFormat="false" ht="15" hidden="false" customHeight="false" outlineLevel="0" collapsed="false">
      <c r="D86" s="0" t="s">
        <v>55</v>
      </c>
      <c r="Z86" s="0" t="s">
        <v>55</v>
      </c>
    </row>
    <row r="87" customFormat="false" ht="15.75" hidden="false" customHeight="false" outlineLevel="0" collapsed="false">
      <c r="B87" s="89"/>
      <c r="C87" s="89"/>
      <c r="D87" s="89"/>
      <c r="E87" s="89"/>
      <c r="F87" s="89"/>
      <c r="G87" s="89"/>
      <c r="X87" s="90"/>
      <c r="Y87" s="90"/>
      <c r="Z87" s="90"/>
      <c r="AA87" s="90"/>
      <c r="AB87" s="90"/>
      <c r="AC87" s="90"/>
    </row>
    <row r="88" customFormat="false" ht="36.75" hidden="false" customHeight="false" outlineLevel="0" collapsed="false">
      <c r="B88" s="91" t="s">
        <v>20</v>
      </c>
      <c r="C88" s="92" t="s">
        <v>21</v>
      </c>
      <c r="D88" s="92" t="s">
        <v>22</v>
      </c>
      <c r="E88" s="93" t="s">
        <v>35</v>
      </c>
      <c r="F88" s="93" t="s">
        <v>36</v>
      </c>
      <c r="G88" s="93" t="s">
        <v>37</v>
      </c>
      <c r="X88" s="94" t="s">
        <v>20</v>
      </c>
      <c r="Y88" s="95" t="s">
        <v>21</v>
      </c>
      <c r="Z88" s="95" t="s">
        <v>22</v>
      </c>
      <c r="AA88" s="96" t="s">
        <v>35</v>
      </c>
      <c r="AB88" s="96" t="s">
        <v>36</v>
      </c>
      <c r="AC88" s="96" t="s">
        <v>37</v>
      </c>
    </row>
    <row r="89" customFormat="false" ht="15.75" hidden="false" customHeight="false" outlineLevel="0" collapsed="false">
      <c r="B89" s="97" t="n">
        <v>10</v>
      </c>
      <c r="C89" s="98" t="s">
        <v>38</v>
      </c>
      <c r="D89" s="99" t="n">
        <v>500</v>
      </c>
      <c r="E89" s="99" t="n">
        <v>93.32</v>
      </c>
      <c r="F89" s="100" t="n">
        <v>46.2</v>
      </c>
      <c r="G89" s="100" t="n">
        <v>34.15</v>
      </c>
      <c r="X89" s="101" t="n">
        <v>10</v>
      </c>
      <c r="Y89" s="102" t="s">
        <v>38</v>
      </c>
      <c r="Z89" s="103" t="n">
        <v>500</v>
      </c>
      <c r="AA89" s="104" t="n">
        <v>30.3375</v>
      </c>
      <c r="AB89" s="105" t="n">
        <v>9.22875</v>
      </c>
      <c r="AC89" s="105" t="n">
        <v>9.43</v>
      </c>
    </row>
    <row r="90" customFormat="false" ht="15.75" hidden="false" customHeight="false" outlineLevel="0" collapsed="false">
      <c r="B90" s="97" t="n">
        <v>11</v>
      </c>
      <c r="C90" s="98"/>
      <c r="D90" s="99" t="n">
        <v>550</v>
      </c>
      <c r="E90" s="99" t="n">
        <v>91.9</v>
      </c>
      <c r="F90" s="100" t="n">
        <v>42.39</v>
      </c>
      <c r="G90" s="100" t="n">
        <v>30.8</v>
      </c>
      <c r="X90" s="101" t="n">
        <v>11</v>
      </c>
      <c r="Y90" s="102"/>
      <c r="Z90" s="103" t="n">
        <v>550</v>
      </c>
      <c r="AA90" s="106" t="n">
        <v>26.7125</v>
      </c>
      <c r="AB90" s="105" t="n">
        <v>11.31625</v>
      </c>
      <c r="AC90" s="105" t="n">
        <v>7.27</v>
      </c>
    </row>
    <row r="91" customFormat="false" ht="15.75" hidden="false" customHeight="false" outlineLevel="0" collapsed="false">
      <c r="B91" s="97" t="n">
        <v>12</v>
      </c>
      <c r="C91" s="98"/>
      <c r="D91" s="99" t="n">
        <v>600</v>
      </c>
      <c r="E91" s="99" t="n">
        <v>80.53</v>
      </c>
      <c r="F91" s="100" t="n">
        <v>41.98</v>
      </c>
      <c r="G91" s="100" t="n">
        <v>27.48</v>
      </c>
      <c r="X91" s="101" t="n">
        <v>12</v>
      </c>
      <c r="Y91" s="102"/>
      <c r="Z91" s="103" t="n">
        <v>600</v>
      </c>
      <c r="AA91" s="107" t="n">
        <v>30.61875</v>
      </c>
      <c r="AB91" s="105" t="n">
        <v>13.23</v>
      </c>
      <c r="AC91" s="105" t="n">
        <v>6.96375</v>
      </c>
    </row>
    <row r="92" customFormat="false" ht="15.75" hidden="false" customHeight="false" outlineLevel="0" collapsed="false">
      <c r="B92" s="97" t="n">
        <v>1</v>
      </c>
      <c r="C92" s="98" t="s">
        <v>39</v>
      </c>
      <c r="D92" s="99" t="n">
        <v>500</v>
      </c>
      <c r="E92" s="99" t="n">
        <v>53</v>
      </c>
      <c r="F92" s="100" t="n">
        <v>35.61</v>
      </c>
      <c r="G92" s="100" t="n">
        <v>8.98</v>
      </c>
      <c r="X92" s="101" t="n">
        <v>1</v>
      </c>
      <c r="Y92" s="102" t="s">
        <v>39</v>
      </c>
      <c r="Z92" s="103" t="n">
        <v>500</v>
      </c>
      <c r="AA92" s="104" t="n">
        <v>23.31875</v>
      </c>
      <c r="AB92" s="105" t="n">
        <v>10.43</v>
      </c>
      <c r="AC92" s="105" t="n">
        <v>3.39</v>
      </c>
    </row>
    <row r="93" customFormat="false" ht="15.75" hidden="false" customHeight="false" outlineLevel="0" collapsed="false">
      <c r="B93" s="97" t="n">
        <v>2</v>
      </c>
      <c r="C93" s="98"/>
      <c r="D93" s="99" t="n">
        <v>550</v>
      </c>
      <c r="E93" s="99" t="n">
        <v>73.99</v>
      </c>
      <c r="F93" s="100" t="n">
        <v>30.57</v>
      </c>
      <c r="G93" s="100" t="n">
        <v>10.54</v>
      </c>
      <c r="X93" s="101" t="n">
        <v>2</v>
      </c>
      <c r="Y93" s="102"/>
      <c r="Z93" s="103" t="n">
        <v>550</v>
      </c>
      <c r="AA93" s="106" t="n">
        <v>27.15875</v>
      </c>
      <c r="AB93" s="105" t="n">
        <v>10.0675</v>
      </c>
      <c r="AC93" s="105" t="n">
        <v>3.54625</v>
      </c>
    </row>
    <row r="94" customFormat="false" ht="15.75" hidden="false" customHeight="false" outlineLevel="0" collapsed="false">
      <c r="B94" s="97" t="n">
        <v>3</v>
      </c>
      <c r="C94" s="98"/>
      <c r="D94" s="99" t="n">
        <v>600</v>
      </c>
      <c r="E94" s="99" t="n">
        <v>70.18</v>
      </c>
      <c r="F94" s="100" t="n">
        <v>29.08</v>
      </c>
      <c r="G94" s="100" t="n">
        <v>9.44</v>
      </c>
      <c r="X94" s="101" t="n">
        <v>3</v>
      </c>
      <c r="Y94" s="102"/>
      <c r="Z94" s="103" t="n">
        <v>600</v>
      </c>
      <c r="AA94" s="107" t="n">
        <v>26.97875</v>
      </c>
      <c r="AB94" s="105" t="n">
        <v>7.89125</v>
      </c>
      <c r="AC94" s="105" t="n">
        <v>3.91</v>
      </c>
    </row>
    <row r="95" customFormat="false" ht="15.75" hidden="false" customHeight="false" outlineLevel="0" collapsed="false">
      <c r="B95" s="97" t="n">
        <v>4</v>
      </c>
      <c r="C95" s="98" t="s">
        <v>40</v>
      </c>
      <c r="D95" s="99" t="n">
        <v>500</v>
      </c>
      <c r="E95" s="99" t="n">
        <v>65.42</v>
      </c>
      <c r="F95" s="100" t="n">
        <v>31.28</v>
      </c>
      <c r="G95" s="100" t="n">
        <v>15.13</v>
      </c>
      <c r="X95" s="101" t="n">
        <v>4</v>
      </c>
      <c r="Y95" s="102" t="s">
        <v>40</v>
      </c>
      <c r="Z95" s="103" t="n">
        <v>500</v>
      </c>
      <c r="AA95" s="104" t="n">
        <v>29.09375</v>
      </c>
      <c r="AB95" s="105" t="n">
        <v>6.92375</v>
      </c>
      <c r="AC95" s="105" t="n">
        <v>4.31</v>
      </c>
    </row>
    <row r="96" customFormat="false" ht="15.75" hidden="false" customHeight="false" outlineLevel="0" collapsed="false">
      <c r="B96" s="97" t="n">
        <v>5</v>
      </c>
      <c r="C96" s="98"/>
      <c r="D96" s="99" t="n">
        <v>550</v>
      </c>
      <c r="E96" s="99" t="n">
        <v>65</v>
      </c>
      <c r="F96" s="100" t="n">
        <v>28.59</v>
      </c>
      <c r="G96" s="100" t="n">
        <v>11.31</v>
      </c>
      <c r="X96" s="101" t="n">
        <v>5</v>
      </c>
      <c r="Y96" s="102"/>
      <c r="Z96" s="103" t="n">
        <v>550</v>
      </c>
      <c r="AA96" s="106" t="n">
        <v>32.495</v>
      </c>
      <c r="AB96" s="105" t="n">
        <v>6.92875</v>
      </c>
      <c r="AC96" s="105" t="n">
        <v>6.67875</v>
      </c>
    </row>
    <row r="97" customFormat="false" ht="15.75" hidden="false" customHeight="false" outlineLevel="0" collapsed="false">
      <c r="B97" s="97" t="n">
        <v>6</v>
      </c>
      <c r="C97" s="98"/>
      <c r="D97" s="99" t="n">
        <v>600</v>
      </c>
      <c r="E97" s="99" t="n">
        <v>63.23</v>
      </c>
      <c r="F97" s="100" t="n">
        <v>25.94</v>
      </c>
      <c r="G97" s="100" t="n">
        <v>10.97</v>
      </c>
      <c r="X97" s="101" t="n">
        <v>6</v>
      </c>
      <c r="Y97" s="102"/>
      <c r="Z97" s="103" t="n">
        <v>600</v>
      </c>
      <c r="AA97" s="107" t="n">
        <v>27.6025</v>
      </c>
      <c r="AB97" s="105" t="n">
        <v>9.4275</v>
      </c>
      <c r="AC97" s="105" t="n">
        <v>4.33125</v>
      </c>
    </row>
    <row r="98" customFormat="false" ht="15.75" hidden="false" customHeight="false" outlineLevel="0" collapsed="false">
      <c r="B98" s="97" t="n">
        <v>7</v>
      </c>
      <c r="C98" s="98" t="s">
        <v>41</v>
      </c>
      <c r="D98" s="99" t="n">
        <v>500</v>
      </c>
      <c r="E98" s="99" t="n">
        <v>47.16</v>
      </c>
      <c r="F98" s="100" t="n">
        <v>11.89</v>
      </c>
      <c r="G98" s="100" t="n">
        <v>2.85</v>
      </c>
      <c r="X98" s="101" t="n">
        <v>7</v>
      </c>
      <c r="Y98" s="102" t="s">
        <v>41</v>
      </c>
      <c r="Z98" s="103" t="n">
        <v>500</v>
      </c>
      <c r="AA98" s="104" t="n">
        <v>24.92625</v>
      </c>
      <c r="AB98" s="105" t="n">
        <v>4.7025</v>
      </c>
      <c r="AC98" s="105" t="s">
        <v>42</v>
      </c>
    </row>
    <row r="99" customFormat="false" ht="15.75" hidden="false" customHeight="false" outlineLevel="0" collapsed="false">
      <c r="B99" s="97" t="n">
        <v>8</v>
      </c>
      <c r="C99" s="98"/>
      <c r="D99" s="99" t="n">
        <v>550</v>
      </c>
      <c r="E99" s="99" t="n">
        <v>60.94</v>
      </c>
      <c r="F99" s="100" t="n">
        <v>22.77</v>
      </c>
      <c r="G99" s="100" t="n">
        <v>8.73</v>
      </c>
      <c r="X99" s="101" t="n">
        <v>8</v>
      </c>
      <c r="Y99" s="102"/>
      <c r="Z99" s="103" t="n">
        <v>550</v>
      </c>
      <c r="AA99" s="106" t="n">
        <v>28.50125</v>
      </c>
      <c r="AB99" s="105" t="n">
        <v>5.50125</v>
      </c>
      <c r="AC99" s="105" t="n">
        <v>2.32625</v>
      </c>
    </row>
    <row r="100" customFormat="false" ht="15.75" hidden="false" customHeight="false" outlineLevel="0" collapsed="false">
      <c r="B100" s="97" t="n">
        <v>9</v>
      </c>
      <c r="C100" s="98"/>
      <c r="D100" s="99" t="n">
        <v>600</v>
      </c>
      <c r="E100" s="99" t="n">
        <v>50.22</v>
      </c>
      <c r="F100" s="100" t="n">
        <v>22.04</v>
      </c>
      <c r="G100" s="100" t="n">
        <v>8.67</v>
      </c>
      <c r="X100" s="101" t="n">
        <v>9</v>
      </c>
      <c r="Y100" s="102"/>
      <c r="Z100" s="103" t="n">
        <v>600</v>
      </c>
      <c r="AA100" s="107" t="n">
        <v>22.0175</v>
      </c>
      <c r="AB100" s="105" t="n">
        <v>6.83625</v>
      </c>
      <c r="AC100" s="105" t="n">
        <v>2.69375</v>
      </c>
    </row>
    <row r="101" customFormat="false" ht="15.75" hidden="false" customHeight="true" outlineLevel="0" collapsed="false">
      <c r="B101" s="97" t="n">
        <v>13</v>
      </c>
      <c r="C101" s="108" t="s">
        <v>43</v>
      </c>
      <c r="D101" s="99" t="n">
        <v>500</v>
      </c>
      <c r="E101" s="99" t="n">
        <v>68.23</v>
      </c>
      <c r="F101" s="100" t="n">
        <v>34.59</v>
      </c>
      <c r="G101" s="100" t="n">
        <v>11.37</v>
      </c>
      <c r="X101" s="101" t="n">
        <v>13</v>
      </c>
      <c r="Y101" s="109" t="s">
        <v>43</v>
      </c>
      <c r="Z101" s="103" t="n">
        <v>500</v>
      </c>
      <c r="AA101" s="110" t="n">
        <v>24.85</v>
      </c>
      <c r="AB101" s="105" t="n">
        <v>14.18</v>
      </c>
      <c r="AC101" s="105" t="n">
        <v>2.87125</v>
      </c>
    </row>
    <row r="102" customFormat="false" ht="15.75" hidden="false" customHeight="false" outlineLevel="0" collapsed="false">
      <c r="B102" s="97" t="n">
        <v>14</v>
      </c>
      <c r="C102" s="108"/>
      <c r="D102" s="99" t="n">
        <v>550</v>
      </c>
      <c r="E102" s="99" t="n">
        <v>68.44</v>
      </c>
      <c r="F102" s="100" t="n">
        <v>29.81</v>
      </c>
      <c r="G102" s="100" t="n">
        <v>13.1</v>
      </c>
      <c r="X102" s="101" t="n">
        <v>14</v>
      </c>
      <c r="Y102" s="109"/>
      <c r="Z102" s="103" t="n">
        <v>550</v>
      </c>
      <c r="AA102" s="106" t="n">
        <v>30.9425</v>
      </c>
      <c r="AB102" s="105" t="n">
        <v>8.4575</v>
      </c>
      <c r="AC102" s="105" t="n">
        <v>3.225</v>
      </c>
    </row>
    <row r="103" customFormat="false" ht="15.75" hidden="false" customHeight="false" outlineLevel="0" collapsed="false">
      <c r="B103" s="97" t="n">
        <v>15</v>
      </c>
      <c r="C103" s="108"/>
      <c r="D103" s="99" t="n">
        <v>600</v>
      </c>
      <c r="E103" s="99" t="n">
        <v>68.68</v>
      </c>
      <c r="F103" s="100" t="n">
        <v>29.39</v>
      </c>
      <c r="G103" s="100" t="n">
        <v>11.41</v>
      </c>
      <c r="X103" s="101" t="n">
        <v>15</v>
      </c>
      <c r="Y103" s="109"/>
      <c r="Z103" s="103" t="n">
        <v>600</v>
      </c>
      <c r="AA103" s="107" t="n">
        <v>37.15875</v>
      </c>
      <c r="AB103" s="105" t="n">
        <v>8.285</v>
      </c>
      <c r="AC103" s="105" t="n">
        <v>5.81</v>
      </c>
    </row>
    <row r="124" customFormat="false" ht="15.75" hidden="false" customHeight="false" outlineLevel="0" collapsed="false">
      <c r="B124" s="111" t="s">
        <v>56</v>
      </c>
      <c r="C124" s="111"/>
      <c r="D124" s="111"/>
      <c r="E124" s="111"/>
      <c r="F124" s="111"/>
      <c r="G124" s="111"/>
      <c r="H124" s="111"/>
      <c r="I124" s="111"/>
      <c r="J124" s="111"/>
      <c r="K124" s="111"/>
    </row>
    <row r="125" customFormat="false" ht="15.75" hidden="false" customHeight="false" outlineLevel="0" collapsed="false">
      <c r="B125" s="70" t="s">
        <v>57</v>
      </c>
      <c r="C125" s="27" t="n">
        <v>500</v>
      </c>
      <c r="D125" s="27"/>
      <c r="E125" s="27"/>
      <c r="F125" s="27" t="n">
        <v>550</v>
      </c>
      <c r="G125" s="27"/>
      <c r="H125" s="27"/>
      <c r="I125" s="27" t="n">
        <v>600</v>
      </c>
      <c r="J125" s="27"/>
      <c r="K125" s="27"/>
    </row>
    <row r="126" customFormat="false" ht="15.75" hidden="false" customHeight="false" outlineLevel="0" collapsed="false">
      <c r="B126" s="112" t="s">
        <v>58</v>
      </c>
      <c r="C126" s="113" t="s">
        <v>35</v>
      </c>
      <c r="D126" s="113" t="s">
        <v>36</v>
      </c>
      <c r="E126" s="113" t="s">
        <v>37</v>
      </c>
      <c r="F126" s="113" t="s">
        <v>35</v>
      </c>
      <c r="G126" s="113" t="s">
        <v>36</v>
      </c>
      <c r="H126" s="113" t="s">
        <v>37</v>
      </c>
      <c r="I126" s="113" t="s">
        <v>35</v>
      </c>
      <c r="J126" s="113" t="s">
        <v>36</v>
      </c>
      <c r="K126" s="113" t="s">
        <v>37</v>
      </c>
    </row>
    <row r="127" customFormat="false" ht="48" hidden="false" customHeight="false" outlineLevel="0" collapsed="false">
      <c r="B127" s="112" t="s">
        <v>59</v>
      </c>
      <c r="C127" s="113" t="n">
        <v>0.97</v>
      </c>
      <c r="D127" s="113" t="n">
        <v>0.74</v>
      </c>
      <c r="E127" s="113" t="n">
        <v>0.93</v>
      </c>
      <c r="F127" s="113" t="n">
        <v>0.88</v>
      </c>
      <c r="G127" s="113" t="n">
        <v>0.92</v>
      </c>
      <c r="H127" s="113" t="n">
        <v>0.97</v>
      </c>
      <c r="I127" s="113" t="n">
        <v>0.79</v>
      </c>
      <c r="J127" s="113" t="n">
        <v>0.94</v>
      </c>
      <c r="K127" s="113" t="n">
        <v>0.96</v>
      </c>
    </row>
    <row r="128" customFormat="false" ht="45.75" hidden="false" customHeight="false" outlineLevel="0" collapsed="false">
      <c r="B128" s="112" t="s">
        <v>60</v>
      </c>
      <c r="C128" s="113" t="n">
        <v>0.7</v>
      </c>
      <c r="D128" s="113" t="n">
        <v>0.59</v>
      </c>
      <c r="E128" s="113" t="n">
        <v>0.85</v>
      </c>
      <c r="F128" s="113" t="n">
        <v>0.76</v>
      </c>
      <c r="G128" s="113" t="n">
        <v>0.77</v>
      </c>
      <c r="H128" s="113" t="n">
        <v>0.78</v>
      </c>
      <c r="I128" s="113" t="n">
        <v>0.59</v>
      </c>
      <c r="J128" s="113" t="n">
        <v>0.72</v>
      </c>
      <c r="K128" s="113" t="n">
        <v>0.8</v>
      </c>
    </row>
  </sheetData>
  <mergeCells count="76">
    <mergeCell ref="B2:M2"/>
    <mergeCell ref="Y2:AJ2"/>
    <mergeCell ref="B3:L3"/>
    <mergeCell ref="M3:M4"/>
    <mergeCell ref="P3:S3"/>
    <mergeCell ref="Y3:AI3"/>
    <mergeCell ref="AJ3:AJ4"/>
    <mergeCell ref="AK3:AK4"/>
    <mergeCell ref="AL3:AL4"/>
    <mergeCell ref="AN3:AQ3"/>
    <mergeCell ref="C5:C7"/>
    <mergeCell ref="AK5:AK7"/>
    <mergeCell ref="C8:C10"/>
    <mergeCell ref="AK8:AK10"/>
    <mergeCell ref="C11:C13"/>
    <mergeCell ref="AK11:AK13"/>
    <mergeCell ref="C14:C16"/>
    <mergeCell ref="AK14:AK16"/>
    <mergeCell ref="C17:C19"/>
    <mergeCell ref="AK17:AK19"/>
    <mergeCell ref="B27:M27"/>
    <mergeCell ref="Y27:AJ27"/>
    <mergeCell ref="B28:L28"/>
    <mergeCell ref="M28:M29"/>
    <mergeCell ref="P28:S28"/>
    <mergeCell ref="Y28:AI28"/>
    <mergeCell ref="AJ28:AJ29"/>
    <mergeCell ref="AK28:AK29"/>
    <mergeCell ref="AL28:AL29"/>
    <mergeCell ref="AN28:AQ28"/>
    <mergeCell ref="C30:C32"/>
    <mergeCell ref="AK30:AK32"/>
    <mergeCell ref="C33:C35"/>
    <mergeCell ref="AK33:AK35"/>
    <mergeCell ref="C36:C38"/>
    <mergeCell ref="AK36:AK38"/>
    <mergeCell ref="C39:C41"/>
    <mergeCell ref="AK39:AK41"/>
    <mergeCell ref="C42:C44"/>
    <mergeCell ref="AK42:AK44"/>
    <mergeCell ref="B47:M47"/>
    <mergeCell ref="Y47:AJ47"/>
    <mergeCell ref="B48:L48"/>
    <mergeCell ref="M48:M49"/>
    <mergeCell ref="Y48:AI48"/>
    <mergeCell ref="AJ48:AJ49"/>
    <mergeCell ref="AK48:AK49"/>
    <mergeCell ref="AL48:AL49"/>
    <mergeCell ref="AN48:AQ48"/>
    <mergeCell ref="C50:C52"/>
    <mergeCell ref="AK50:AK52"/>
    <mergeCell ref="C53:C55"/>
    <mergeCell ref="P53:S53"/>
    <mergeCell ref="AK53:AK55"/>
    <mergeCell ref="C56:C58"/>
    <mergeCell ref="AK56:AK58"/>
    <mergeCell ref="C59:C61"/>
    <mergeCell ref="AK59:AK61"/>
    <mergeCell ref="C62:C64"/>
    <mergeCell ref="AK62:AK64"/>
    <mergeCell ref="B87:G87"/>
    <mergeCell ref="X87:AC87"/>
    <mergeCell ref="C89:C91"/>
    <mergeCell ref="Y89:Y91"/>
    <mergeCell ref="C92:C94"/>
    <mergeCell ref="Y92:Y94"/>
    <mergeCell ref="C95:C97"/>
    <mergeCell ref="Y95:Y97"/>
    <mergeCell ref="C98:C100"/>
    <mergeCell ref="Y98:Y100"/>
    <mergeCell ref="C101:C103"/>
    <mergeCell ref="Y101:Y103"/>
    <mergeCell ref="B124:K124"/>
    <mergeCell ref="C125:E125"/>
    <mergeCell ref="F125:H125"/>
    <mergeCell ref="I125:K1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D1:BA69"/>
  <sheetViews>
    <sheetView showFormulas="false" showGridLines="true" showRowColHeaders="true" showZeros="true" rightToLeft="false" tabSelected="false" showOutlineSymbols="true" defaultGridColor="true" view="normal" topLeftCell="L22" colorId="64" zoomScale="70" zoomScaleNormal="70" zoomScalePageLayoutView="100" workbookViewId="0">
      <selection pane="topLeft" activeCell="W50" activeCellId="0" sqref="W50"/>
    </sheetView>
  </sheetViews>
  <sheetFormatPr defaultColWidth="8.5390625" defaultRowHeight="15" zeroHeight="false" outlineLevelRow="0" outlineLevelCol="0"/>
  <cols>
    <col collapsed="false" customWidth="true" hidden="false" outlineLevel="0" max="4" min="4" style="0" width="11.57"/>
    <col collapsed="false" customWidth="true" hidden="false" outlineLevel="0" max="5" min="5" style="0" width="10.14"/>
    <col collapsed="false" customWidth="true" hidden="false" outlineLevel="0" max="6" min="6" style="0" width="13.43"/>
    <col collapsed="false" customWidth="true" hidden="false" outlineLevel="0" max="9" min="9" style="0" width="11.85"/>
    <col collapsed="false" customWidth="true" hidden="false" outlineLevel="0" max="10" min="10" style="0" width="17.85"/>
    <col collapsed="false" customWidth="true" hidden="false" outlineLevel="0" max="11" min="11" style="0" width="16.71"/>
    <col collapsed="false" customWidth="true" hidden="false" outlineLevel="0" max="12" min="12" style="0" width="15.57"/>
    <col collapsed="false" customWidth="true" hidden="false" outlineLevel="0" max="13" min="13" style="0" width="12.71"/>
    <col collapsed="false" customWidth="true" hidden="false" outlineLevel="0" max="15" min="15" style="0" width="17.14"/>
    <col collapsed="false" customWidth="true" hidden="false" outlineLevel="0" max="16" min="16" style="0" width="15"/>
    <col collapsed="false" customWidth="true" hidden="false" outlineLevel="0" max="17" min="17" style="0" width="15.43"/>
    <col collapsed="false" customWidth="true" hidden="false" outlineLevel="0" max="18" min="18" style="0" width="10.57"/>
    <col collapsed="false" customWidth="true" hidden="false" outlineLevel="0" max="20" min="20" style="0" width="12.43"/>
    <col collapsed="false" customWidth="true" hidden="false" outlineLevel="0" max="21" min="21" style="0" width="10.57"/>
    <col collapsed="false" customWidth="true" hidden="false" outlineLevel="0" max="22" min="22" style="0" width="12.85"/>
    <col collapsed="false" customWidth="true" hidden="false" outlineLevel="0" max="26" min="26" style="0" width="16.71"/>
    <col collapsed="false" customWidth="true" hidden="false" outlineLevel="0" max="27" min="27" style="0" width="15.14"/>
    <col collapsed="false" customWidth="true" hidden="false" outlineLevel="0" max="28" min="28" style="0" width="16.71"/>
    <col collapsed="false" customWidth="true" hidden="false" outlineLevel="0" max="29" min="29" style="0" width="10.57"/>
    <col collapsed="false" customWidth="true" hidden="false" outlineLevel="0" max="31" min="31" style="0" width="18.43"/>
    <col collapsed="false" customWidth="true" hidden="false" outlineLevel="0" max="32" min="32" style="0" width="17.28"/>
    <col collapsed="false" customWidth="true" hidden="false" outlineLevel="0" max="33" min="33" style="0" width="15.28"/>
  </cols>
  <sheetData>
    <row r="1" customFormat="false" ht="18" hidden="false" customHeight="true" outlineLevel="0" collapsed="false"/>
    <row r="2" customFormat="false" ht="15.75" hidden="false" customHeight="false" outlineLevel="0" collapsed="false">
      <c r="D2" s="82" t="s">
        <v>13</v>
      </c>
      <c r="E2" s="82"/>
      <c r="F2" s="82"/>
      <c r="G2" s="82"/>
      <c r="H2" s="82"/>
      <c r="T2" s="82" t="s">
        <v>13</v>
      </c>
      <c r="U2" s="82"/>
      <c r="V2" s="82"/>
      <c r="W2" s="82"/>
      <c r="X2" s="82"/>
      <c r="Z2" s="114"/>
      <c r="AA2" s="115" t="str">
        <f aca="false">T2</f>
        <v>Kristal Virtik Tüf</v>
      </c>
      <c r="AB2" s="116" t="str">
        <f aca="false">T26</f>
        <v>Vitrik Litik Tüf</v>
      </c>
      <c r="AC2" s="116" t="str">
        <f aca="false">T47</f>
        <v>Lamprofir</v>
      </c>
      <c r="AD2" s="117"/>
      <c r="AE2" s="114"/>
      <c r="AF2" s="115" t="s">
        <v>13</v>
      </c>
      <c r="AG2" s="116" t="s">
        <v>36</v>
      </c>
      <c r="AH2" s="116" t="s">
        <v>37</v>
      </c>
    </row>
    <row r="3" customFormat="false" ht="15.75" hidden="false" customHeight="false" outlineLevel="0" collapsed="false">
      <c r="D3" s="82" t="s">
        <v>61</v>
      </c>
      <c r="E3" s="82"/>
      <c r="F3" s="82"/>
      <c r="G3" s="82"/>
      <c r="H3" s="82"/>
      <c r="I3" s="118"/>
      <c r="T3" s="82" t="s">
        <v>62</v>
      </c>
      <c r="U3" s="82"/>
      <c r="V3" s="82"/>
      <c r="W3" s="82"/>
      <c r="X3" s="82"/>
      <c r="Z3" s="35" t="s">
        <v>38</v>
      </c>
      <c r="AA3" s="119" t="n">
        <f aca="false">W5</f>
        <v>56.48</v>
      </c>
      <c r="AB3" s="119" t="n">
        <f aca="false">W29</f>
        <v>20.5</v>
      </c>
      <c r="AC3" s="119" t="n">
        <f aca="false">W50</f>
        <v>12.53</v>
      </c>
      <c r="AD3" s="117"/>
      <c r="AE3" s="35" t="s">
        <v>38</v>
      </c>
      <c r="AF3" s="119" t="n">
        <f aca="false">X5</f>
        <v>24.18</v>
      </c>
      <c r="AG3" s="119" t="n">
        <f aca="false">X29</f>
        <v>9.5</v>
      </c>
      <c r="AH3" s="119" t="n">
        <f aca="false">X50</f>
        <v>7.81</v>
      </c>
    </row>
    <row r="4" customFormat="false" ht="15.75" hidden="false" customHeight="false" outlineLevel="0" collapsed="false">
      <c r="D4" s="15" t="s">
        <v>20</v>
      </c>
      <c r="E4" s="16" t="s">
        <v>21</v>
      </c>
      <c r="F4" s="120" t="s">
        <v>22</v>
      </c>
      <c r="G4" s="24" t="s">
        <v>63</v>
      </c>
      <c r="H4" s="121" t="s">
        <v>64</v>
      </c>
      <c r="I4" s="118"/>
      <c r="J4" s="122" t="s">
        <v>65</v>
      </c>
      <c r="K4" s="122"/>
      <c r="L4" s="122"/>
      <c r="M4" s="122"/>
      <c r="O4" s="122" t="s">
        <v>66</v>
      </c>
      <c r="P4" s="122"/>
      <c r="Q4" s="122"/>
      <c r="R4" s="122"/>
      <c r="T4" s="15" t="s">
        <v>20</v>
      </c>
      <c r="U4" s="16" t="s">
        <v>21</v>
      </c>
      <c r="V4" s="120" t="s">
        <v>22</v>
      </c>
      <c r="W4" s="24" t="s">
        <v>63</v>
      </c>
      <c r="X4" s="121" t="s">
        <v>64</v>
      </c>
      <c r="Z4" s="35" t="s">
        <v>39</v>
      </c>
      <c r="AA4" s="119" t="n">
        <f aca="false">W8</f>
        <v>42.05</v>
      </c>
      <c r="AB4" s="119" t="n">
        <f aca="false">W32</f>
        <v>16.11</v>
      </c>
      <c r="AC4" s="119" t="n">
        <v>4.41</v>
      </c>
      <c r="AD4" s="117"/>
      <c r="AE4" s="35" t="s">
        <v>39</v>
      </c>
      <c r="AF4" s="119" t="n">
        <f aca="false">X8</f>
        <v>5.89</v>
      </c>
      <c r="AG4" s="119" t="n">
        <f aca="false">X32</f>
        <v>7.07</v>
      </c>
      <c r="AH4" s="119" t="n">
        <v>1.81</v>
      </c>
    </row>
    <row r="5" customFormat="false" ht="16.5" hidden="false" customHeight="true" outlineLevel="0" collapsed="false">
      <c r="D5" s="26" t="n">
        <v>10</v>
      </c>
      <c r="E5" s="38" t="s">
        <v>38</v>
      </c>
      <c r="F5" s="123" t="n">
        <v>500</v>
      </c>
      <c r="G5" s="124" t="n">
        <v>110.17</v>
      </c>
      <c r="H5" s="125" t="n">
        <v>63.2</v>
      </c>
      <c r="I5" s="126"/>
      <c r="J5" s="21"/>
      <c r="K5" s="22" t="str">
        <f aca="false">D2</f>
        <v>Kristal Virtik Tüf</v>
      </c>
      <c r="L5" s="23" t="str">
        <f aca="false">D26</f>
        <v>Vitrik Litik Tüf</v>
      </c>
      <c r="M5" s="23" t="str">
        <f aca="false">D47</f>
        <v>Lamprofir</v>
      </c>
      <c r="O5" s="21"/>
      <c r="P5" s="22" t="s">
        <v>13</v>
      </c>
      <c r="Q5" s="23" t="s">
        <v>36</v>
      </c>
      <c r="R5" s="23" t="s">
        <v>37</v>
      </c>
      <c r="T5" s="26" t="n">
        <v>10</v>
      </c>
      <c r="U5" s="38" t="s">
        <v>38</v>
      </c>
      <c r="V5" s="123" t="n">
        <v>500</v>
      </c>
      <c r="W5" s="124" t="n">
        <v>56.48</v>
      </c>
      <c r="X5" s="125" t="n">
        <v>24.18</v>
      </c>
      <c r="Z5" s="35" t="s">
        <v>40</v>
      </c>
      <c r="AA5" s="119" t="n">
        <f aca="false">W11</f>
        <v>34.39</v>
      </c>
      <c r="AB5" s="119" t="n">
        <f aca="false">W35</f>
        <v>11.85</v>
      </c>
      <c r="AC5" s="119" t="n">
        <f aca="false">W56</f>
        <v>6.86</v>
      </c>
      <c r="AD5" s="117"/>
      <c r="AE5" s="35" t="s">
        <v>40</v>
      </c>
      <c r="AF5" s="119" t="n">
        <f aca="false">X11</f>
        <v>17.09</v>
      </c>
      <c r="AG5" s="119" t="n">
        <f aca="false">X35</f>
        <v>5.54</v>
      </c>
      <c r="AH5" s="119" t="n">
        <f aca="false">X56</f>
        <v>4.05</v>
      </c>
    </row>
    <row r="6" customFormat="false" ht="15" hidden="false" customHeight="false" outlineLevel="0" collapsed="false">
      <c r="D6" s="42" t="n">
        <v>11</v>
      </c>
      <c r="E6" s="50"/>
      <c r="F6" s="43" t="n">
        <v>550</v>
      </c>
      <c r="G6" s="127" t="n">
        <v>119.65</v>
      </c>
      <c r="H6" s="128" t="n">
        <v>73.57</v>
      </c>
      <c r="I6" s="126"/>
      <c r="J6" s="35" t="s">
        <v>38</v>
      </c>
      <c r="K6" s="37" t="n">
        <f aca="false">G5</f>
        <v>110.17</v>
      </c>
      <c r="L6" s="37" t="n">
        <f aca="false">G29</f>
        <v>54.31</v>
      </c>
      <c r="M6" s="37" t="n">
        <f aca="false">G50</f>
        <v>42.04</v>
      </c>
      <c r="O6" s="35" t="s">
        <v>38</v>
      </c>
      <c r="P6" s="37" t="n">
        <f aca="false">H5</f>
        <v>63.2</v>
      </c>
      <c r="Q6" s="37" t="n">
        <f aca="false">H29</f>
        <v>36.33</v>
      </c>
      <c r="R6" s="37" t="n">
        <f aca="false">H50</f>
        <v>18.68</v>
      </c>
      <c r="T6" s="42" t="n">
        <v>11</v>
      </c>
      <c r="U6" s="50"/>
      <c r="V6" s="43" t="n">
        <v>550</v>
      </c>
      <c r="W6" s="127" t="n">
        <v>53.75</v>
      </c>
      <c r="X6" s="128" t="n">
        <v>22.47</v>
      </c>
      <c r="Z6" s="63" t="s">
        <v>41</v>
      </c>
      <c r="AA6" s="119" t="n">
        <f aca="false">W14</f>
        <v>37.59</v>
      </c>
      <c r="AB6" s="119" t="n">
        <f aca="false">W38</f>
        <v>6.75</v>
      </c>
      <c r="AC6" s="119" t="str">
        <f aca="false">W59</f>
        <v>-</v>
      </c>
      <c r="AD6" s="117"/>
      <c r="AE6" s="63" t="s">
        <v>41</v>
      </c>
      <c r="AF6" s="119" t="n">
        <f aca="false">X14</f>
        <v>16.58</v>
      </c>
      <c r="AG6" s="119" t="n">
        <f aca="false">X38</f>
        <v>2</v>
      </c>
      <c r="AH6" s="119" t="str">
        <f aca="false">X59</f>
        <v>-</v>
      </c>
    </row>
    <row r="7" customFormat="false" ht="15.75" hidden="false" customHeight="false" outlineLevel="0" collapsed="false">
      <c r="D7" s="53" t="n">
        <v>12</v>
      </c>
      <c r="E7" s="59"/>
      <c r="F7" s="129" t="n">
        <v>600</v>
      </c>
      <c r="G7" s="130" t="n">
        <v>91.13</v>
      </c>
      <c r="H7" s="131" t="n">
        <v>59.88</v>
      </c>
      <c r="I7" s="126"/>
      <c r="J7" s="49" t="s">
        <v>39</v>
      </c>
      <c r="K7" s="37" t="n">
        <f aca="false">G8</f>
        <v>75.41</v>
      </c>
      <c r="L7" s="37" t="n">
        <f aca="false">G32</f>
        <v>42.11</v>
      </c>
      <c r="M7" s="37" t="n">
        <f aca="false">G53</f>
        <v>13.68</v>
      </c>
      <c r="O7" s="49" t="s">
        <v>39</v>
      </c>
      <c r="P7" s="37" t="n">
        <f aca="false">H8</f>
        <v>13.59</v>
      </c>
      <c r="Q7" s="37" t="n">
        <f aca="false">H32</f>
        <v>28.29</v>
      </c>
      <c r="R7" s="37" t="n">
        <f aca="false">H53</f>
        <v>2.27</v>
      </c>
      <c r="T7" s="53" t="n">
        <v>12</v>
      </c>
      <c r="U7" s="59"/>
      <c r="V7" s="129" t="n">
        <v>600</v>
      </c>
      <c r="W7" s="130" t="n">
        <v>40.62</v>
      </c>
      <c r="X7" s="131" t="n">
        <v>26</v>
      </c>
      <c r="Z7" s="66" t="s">
        <v>43</v>
      </c>
      <c r="AA7" s="119" t="n">
        <f aca="false">W17</f>
        <v>36.77</v>
      </c>
      <c r="AB7" s="119" t="n">
        <f aca="false">W41</f>
        <v>15.65</v>
      </c>
      <c r="AC7" s="119" t="n">
        <v>3.1</v>
      </c>
      <c r="AD7" s="117"/>
      <c r="AE7" s="66" t="s">
        <v>43</v>
      </c>
      <c r="AF7" s="119" t="n">
        <f aca="false">X17</f>
        <v>14.97</v>
      </c>
      <c r="AG7" s="119" t="n">
        <f aca="false">X41</f>
        <v>5.7</v>
      </c>
      <c r="AH7" s="119" t="n">
        <v>2.6</v>
      </c>
    </row>
    <row r="8" customFormat="false" ht="15" hidden="false" customHeight="false" outlineLevel="0" collapsed="false">
      <c r="D8" s="26" t="n">
        <v>1</v>
      </c>
      <c r="E8" s="38" t="s">
        <v>39</v>
      </c>
      <c r="F8" s="123" t="n">
        <v>500</v>
      </c>
      <c r="G8" s="124" t="n">
        <v>75.41</v>
      </c>
      <c r="H8" s="132" t="n">
        <v>13.59</v>
      </c>
      <c r="I8" s="126"/>
      <c r="J8" s="49" t="s">
        <v>40</v>
      </c>
      <c r="K8" s="37" t="n">
        <f aca="false">G11</f>
        <v>84.5</v>
      </c>
      <c r="L8" s="37" t="n">
        <f aca="false">G35</f>
        <v>42.38</v>
      </c>
      <c r="M8" s="37" t="n">
        <f aca="false">G56</f>
        <v>15.78</v>
      </c>
      <c r="O8" s="49" t="s">
        <v>40</v>
      </c>
      <c r="P8" s="37" t="n">
        <f aca="false">H11</f>
        <v>29.45</v>
      </c>
      <c r="Q8" s="37" t="n">
        <f aca="false">H35</f>
        <v>18.25</v>
      </c>
      <c r="R8" s="37" t="n">
        <f aca="false">H56</f>
        <v>6.46</v>
      </c>
      <c r="T8" s="26" t="n">
        <v>1</v>
      </c>
      <c r="U8" s="38" t="s">
        <v>39</v>
      </c>
      <c r="V8" s="123" t="n">
        <v>500</v>
      </c>
      <c r="W8" s="124" t="n">
        <v>42.05</v>
      </c>
      <c r="X8" s="132" t="n">
        <v>5.89</v>
      </c>
    </row>
    <row r="9" customFormat="false" ht="15" hidden="false" customHeight="false" outlineLevel="0" collapsed="false">
      <c r="D9" s="42" t="n">
        <v>2</v>
      </c>
      <c r="E9" s="50"/>
      <c r="F9" s="43" t="n">
        <v>550</v>
      </c>
      <c r="G9" s="127" t="n">
        <v>87.77</v>
      </c>
      <c r="H9" s="128" t="n">
        <v>49.68</v>
      </c>
      <c r="I9" s="126"/>
      <c r="J9" s="63" t="s">
        <v>41</v>
      </c>
      <c r="K9" s="37" t="n">
        <f aca="false">G14</f>
        <v>69.31</v>
      </c>
      <c r="L9" s="37" t="n">
        <f aca="false">G38</f>
        <v>15.6</v>
      </c>
      <c r="M9" s="37" t="str">
        <f aca="false">G59</f>
        <v>-</v>
      </c>
      <c r="O9" s="63" t="s">
        <v>41</v>
      </c>
      <c r="P9" s="37" t="n">
        <f aca="false">H14</f>
        <v>32.7</v>
      </c>
      <c r="Q9" s="37" t="n">
        <f aca="false">H38</f>
        <v>5.17</v>
      </c>
      <c r="R9" s="37" t="str">
        <f aca="false">H59</f>
        <v>-</v>
      </c>
      <c r="T9" s="42" t="n">
        <v>2</v>
      </c>
      <c r="U9" s="50"/>
      <c r="V9" s="43" t="n">
        <v>550</v>
      </c>
      <c r="W9" s="127" t="n">
        <v>54.23</v>
      </c>
      <c r="X9" s="128" t="n">
        <v>21.86</v>
      </c>
    </row>
    <row r="10" customFormat="false" ht="15.75" hidden="false" customHeight="false" outlineLevel="0" collapsed="false">
      <c r="D10" s="53" t="n">
        <v>3</v>
      </c>
      <c r="E10" s="59"/>
      <c r="F10" s="129" t="n">
        <v>600</v>
      </c>
      <c r="G10" s="130" t="n">
        <v>82.27</v>
      </c>
      <c r="H10" s="133" t="n">
        <v>49.75</v>
      </c>
      <c r="I10" s="126"/>
      <c r="J10" s="66" t="s">
        <v>43</v>
      </c>
      <c r="K10" s="37" t="n">
        <f aca="false">G17</f>
        <v>84.33</v>
      </c>
      <c r="L10" s="37" t="n">
        <f aca="false">G41</f>
        <v>45.86</v>
      </c>
      <c r="M10" s="37" t="n">
        <f aca="false">G62</f>
        <v>16.6</v>
      </c>
      <c r="O10" s="66" t="s">
        <v>43</v>
      </c>
      <c r="P10" s="37" t="n">
        <f aca="false">H17</f>
        <v>37.95</v>
      </c>
      <c r="Q10" s="37" t="n">
        <f aca="false">H41</f>
        <v>18.39</v>
      </c>
      <c r="R10" s="37" t="n">
        <f aca="false">H62</f>
        <v>4.26</v>
      </c>
      <c r="T10" s="53" t="n">
        <v>3</v>
      </c>
      <c r="U10" s="59"/>
      <c r="V10" s="129" t="n">
        <v>600</v>
      </c>
      <c r="W10" s="130" t="n">
        <v>39.69</v>
      </c>
      <c r="X10" s="133" t="n">
        <v>19.73</v>
      </c>
    </row>
    <row r="11" customFormat="false" ht="15" hidden="false" customHeight="false" outlineLevel="0" collapsed="false">
      <c r="D11" s="26" t="n">
        <v>4</v>
      </c>
      <c r="E11" s="38" t="s">
        <v>40</v>
      </c>
      <c r="F11" s="123" t="n">
        <v>500</v>
      </c>
      <c r="G11" s="124" t="n">
        <v>84.5</v>
      </c>
      <c r="H11" s="125" t="n">
        <v>29.45</v>
      </c>
      <c r="I11" s="126"/>
      <c r="T11" s="26" t="n">
        <v>4</v>
      </c>
      <c r="U11" s="38" t="s">
        <v>40</v>
      </c>
      <c r="V11" s="123" t="n">
        <v>500</v>
      </c>
      <c r="W11" s="124" t="n">
        <v>34.39</v>
      </c>
      <c r="X11" s="125" t="n">
        <v>17.09</v>
      </c>
    </row>
    <row r="12" customFormat="false" ht="14.25" hidden="false" customHeight="true" outlineLevel="0" collapsed="false">
      <c r="D12" s="42" t="n">
        <v>5</v>
      </c>
      <c r="E12" s="50"/>
      <c r="F12" s="43" t="n">
        <v>550</v>
      </c>
      <c r="G12" s="127" t="n">
        <v>77.77</v>
      </c>
      <c r="H12" s="128" t="n">
        <v>47.77</v>
      </c>
      <c r="I12" s="126"/>
      <c r="T12" s="42" t="n">
        <v>5</v>
      </c>
      <c r="U12" s="50"/>
      <c r="V12" s="43" t="n">
        <v>550</v>
      </c>
      <c r="W12" s="127" t="n">
        <v>47</v>
      </c>
      <c r="X12" s="128" t="n">
        <v>34.31</v>
      </c>
    </row>
    <row r="13" customFormat="false" ht="15.75" hidden="false" customHeight="false" outlineLevel="0" collapsed="false">
      <c r="D13" s="53" t="n">
        <v>6</v>
      </c>
      <c r="E13" s="59"/>
      <c r="F13" s="129" t="n">
        <v>600</v>
      </c>
      <c r="G13" s="130" t="n">
        <v>88.43</v>
      </c>
      <c r="H13" s="131" t="n">
        <v>27.5</v>
      </c>
      <c r="I13" s="126"/>
      <c r="T13" s="53" t="n">
        <v>6</v>
      </c>
      <c r="U13" s="59"/>
      <c r="V13" s="129" t="n">
        <v>600</v>
      </c>
      <c r="W13" s="130" t="n">
        <v>51</v>
      </c>
      <c r="X13" s="131" t="n">
        <v>24.31</v>
      </c>
    </row>
    <row r="14" customFormat="false" ht="15" hidden="false" customHeight="false" outlineLevel="0" collapsed="false">
      <c r="D14" s="26" t="n">
        <v>7</v>
      </c>
      <c r="E14" s="38" t="s">
        <v>41</v>
      </c>
      <c r="F14" s="123" t="n">
        <v>500</v>
      </c>
      <c r="G14" s="124" t="n">
        <v>69.31</v>
      </c>
      <c r="H14" s="132" t="n">
        <v>32.7</v>
      </c>
      <c r="I14" s="126"/>
      <c r="T14" s="26" t="n">
        <v>7</v>
      </c>
      <c r="U14" s="38" t="s">
        <v>41</v>
      </c>
      <c r="V14" s="123" t="n">
        <v>500</v>
      </c>
      <c r="W14" s="124" t="n">
        <v>37.59</v>
      </c>
      <c r="X14" s="132" t="n">
        <v>16.58</v>
      </c>
    </row>
    <row r="15" customFormat="false" ht="15" hidden="false" customHeight="false" outlineLevel="0" collapsed="false">
      <c r="D15" s="42" t="n">
        <v>8</v>
      </c>
      <c r="E15" s="50"/>
      <c r="F15" s="43" t="n">
        <v>550</v>
      </c>
      <c r="G15" s="127" t="n">
        <v>95.57</v>
      </c>
      <c r="H15" s="128" t="n">
        <v>37.36</v>
      </c>
      <c r="I15" s="126"/>
      <c r="T15" s="42" t="n">
        <v>8</v>
      </c>
      <c r="U15" s="50"/>
      <c r="V15" s="43" t="n">
        <v>550</v>
      </c>
      <c r="W15" s="127" t="n">
        <v>28.91</v>
      </c>
      <c r="X15" s="128" t="n">
        <v>21.01</v>
      </c>
    </row>
    <row r="16" customFormat="false" ht="15.75" hidden="false" customHeight="false" outlineLevel="0" collapsed="false">
      <c r="D16" s="53" t="n">
        <v>9</v>
      </c>
      <c r="E16" s="59"/>
      <c r="F16" s="129" t="n">
        <v>600</v>
      </c>
      <c r="G16" s="130" t="n">
        <v>73.35</v>
      </c>
      <c r="H16" s="133" t="n">
        <v>14.81</v>
      </c>
      <c r="I16" s="126"/>
      <c r="T16" s="53" t="n">
        <v>9</v>
      </c>
      <c r="U16" s="59"/>
      <c r="V16" s="129" t="n">
        <v>600</v>
      </c>
      <c r="W16" s="130" t="n">
        <v>29.42</v>
      </c>
      <c r="X16" s="133" t="n">
        <v>5.56</v>
      </c>
    </row>
    <row r="17" customFormat="false" ht="15" hidden="false" customHeight="true" outlineLevel="0" collapsed="false">
      <c r="D17" s="69" t="n">
        <v>13</v>
      </c>
      <c r="E17" s="134" t="s">
        <v>43</v>
      </c>
      <c r="F17" s="135" t="n">
        <v>500</v>
      </c>
      <c r="G17" s="136" t="n">
        <v>84.33</v>
      </c>
      <c r="H17" s="132" t="n">
        <v>37.95</v>
      </c>
      <c r="I17" s="126"/>
      <c r="T17" s="69" t="n">
        <v>13</v>
      </c>
      <c r="U17" s="134" t="s">
        <v>43</v>
      </c>
      <c r="V17" s="135" t="n">
        <v>500</v>
      </c>
      <c r="W17" s="136" t="n">
        <v>36.77</v>
      </c>
      <c r="X17" s="132" t="n">
        <v>14.97</v>
      </c>
    </row>
    <row r="18" customFormat="false" ht="15" hidden="false" customHeight="false" outlineLevel="0" collapsed="false">
      <c r="D18" s="42" t="n">
        <v>14</v>
      </c>
      <c r="E18" s="137"/>
      <c r="F18" s="43" t="n">
        <v>550</v>
      </c>
      <c r="G18" s="127" t="n">
        <v>90.11</v>
      </c>
      <c r="H18" s="128" t="n">
        <v>45.14</v>
      </c>
      <c r="I18" s="126"/>
      <c r="T18" s="42" t="n">
        <v>14</v>
      </c>
      <c r="U18" s="137"/>
      <c r="V18" s="43" t="n">
        <v>550</v>
      </c>
      <c r="W18" s="127" t="n">
        <v>50.29</v>
      </c>
      <c r="X18" s="128" t="n">
        <v>24.62</v>
      </c>
    </row>
    <row r="19" customFormat="false" ht="15.75" hidden="false" customHeight="false" outlineLevel="0" collapsed="false">
      <c r="D19" s="53" t="n">
        <v>15</v>
      </c>
      <c r="E19" s="138"/>
      <c r="F19" s="129" t="n">
        <v>600</v>
      </c>
      <c r="G19" s="130" t="n">
        <v>97</v>
      </c>
      <c r="H19" s="133" t="n">
        <v>44.29</v>
      </c>
      <c r="I19" s="126"/>
      <c r="T19" s="53" t="n">
        <v>15</v>
      </c>
      <c r="U19" s="138"/>
      <c r="V19" s="129" t="n">
        <v>600</v>
      </c>
      <c r="W19" s="130" t="n">
        <v>45.25</v>
      </c>
      <c r="X19" s="133" t="n">
        <v>25.09</v>
      </c>
    </row>
    <row r="20" customFormat="false" ht="15" hidden="false" customHeight="false" outlineLevel="0" collapsed="false">
      <c r="D20" s="77"/>
      <c r="E20" s="139"/>
      <c r="F20" s="77"/>
      <c r="G20" s="79"/>
      <c r="H20" s="79"/>
      <c r="I20" s="140"/>
      <c r="T20" s="77"/>
      <c r="U20" s="139"/>
      <c r="V20" s="77"/>
      <c r="W20" s="79"/>
      <c r="X20" s="79"/>
    </row>
    <row r="21" customFormat="false" ht="15" hidden="false" customHeight="false" outlineLevel="0" collapsed="false">
      <c r="D21" s="77"/>
      <c r="E21" s="139"/>
      <c r="F21" s="77"/>
      <c r="G21" s="79"/>
      <c r="H21" s="79"/>
      <c r="I21" s="140"/>
      <c r="T21" s="77"/>
      <c r="U21" s="139"/>
      <c r="V21" s="77"/>
      <c r="W21" s="79"/>
      <c r="X21" s="79"/>
    </row>
    <row r="25" customFormat="false" ht="15.75" hidden="false" customHeight="false" outlineLevel="0" collapsed="false"/>
    <row r="26" customFormat="false" ht="15.75" hidden="false" customHeight="true" outlineLevel="0" collapsed="false">
      <c r="D26" s="82" t="s">
        <v>36</v>
      </c>
      <c r="E26" s="82"/>
      <c r="F26" s="82"/>
      <c r="G26" s="82"/>
      <c r="H26" s="82"/>
      <c r="J26" s="122" t="s">
        <v>67</v>
      </c>
      <c r="K26" s="122"/>
      <c r="L26" s="122"/>
      <c r="M26" s="122"/>
      <c r="O26" s="122" t="s">
        <v>68</v>
      </c>
      <c r="P26" s="122"/>
      <c r="Q26" s="122"/>
      <c r="R26" s="122"/>
      <c r="T26" s="82" t="s">
        <v>36</v>
      </c>
      <c r="U26" s="82"/>
      <c r="V26" s="82"/>
      <c r="W26" s="82"/>
      <c r="X26" s="82"/>
    </row>
    <row r="27" customFormat="false" ht="15.75" hidden="false" customHeight="true" outlineLevel="0" collapsed="false">
      <c r="D27" s="82" t="s">
        <v>61</v>
      </c>
      <c r="E27" s="82"/>
      <c r="F27" s="82"/>
      <c r="G27" s="82"/>
      <c r="H27" s="82"/>
      <c r="I27" s="118"/>
      <c r="J27" s="21"/>
      <c r="K27" s="22" t="str">
        <f aca="false">D2</f>
        <v>Kristal Virtik Tüf</v>
      </c>
      <c r="L27" s="23" t="str">
        <f aca="false">D26</f>
        <v>Vitrik Litik Tüf</v>
      </c>
      <c r="M27" s="23" t="str">
        <f aca="false">D47</f>
        <v>Lamprofir</v>
      </c>
      <c r="O27" s="21"/>
      <c r="P27" s="22" t="s">
        <v>13</v>
      </c>
      <c r="Q27" s="23" t="s">
        <v>36</v>
      </c>
      <c r="R27" s="23" t="s">
        <v>37</v>
      </c>
      <c r="T27" s="82" t="s">
        <v>62</v>
      </c>
      <c r="U27" s="82"/>
      <c r="V27" s="82"/>
      <c r="W27" s="82"/>
      <c r="X27" s="82"/>
      <c r="Z27" s="21"/>
      <c r="AA27" s="22" t="str">
        <f aca="false">T2</f>
        <v>Kristal Virtik Tüf</v>
      </c>
      <c r="AB27" s="23" t="str">
        <f aca="false">T26</f>
        <v>Vitrik Litik Tüf</v>
      </c>
      <c r="AC27" s="23" t="str">
        <f aca="false">T47</f>
        <v>Lamprofir</v>
      </c>
      <c r="AE27" s="21"/>
      <c r="AF27" s="22" t="s">
        <v>13</v>
      </c>
      <c r="AG27" s="23" t="s">
        <v>36</v>
      </c>
      <c r="AH27" s="23" t="s">
        <v>37</v>
      </c>
    </row>
    <row r="28" customFormat="false" ht="15.75" hidden="false" customHeight="false" outlineLevel="0" collapsed="false">
      <c r="D28" s="15" t="s">
        <v>20</v>
      </c>
      <c r="E28" s="16" t="s">
        <v>21</v>
      </c>
      <c r="F28" s="120" t="s">
        <v>22</v>
      </c>
      <c r="G28" s="24" t="s">
        <v>63</v>
      </c>
      <c r="H28" s="121" t="s">
        <v>64</v>
      </c>
      <c r="I28" s="118"/>
      <c r="J28" s="35" t="s">
        <v>38</v>
      </c>
      <c r="K28" s="65" t="n">
        <f aca="false">G6</f>
        <v>119.65</v>
      </c>
      <c r="L28" s="37" t="n">
        <f aca="false">G30</f>
        <v>55.65</v>
      </c>
      <c r="M28" s="37" t="n">
        <f aca="false">G51</f>
        <v>37.52</v>
      </c>
      <c r="O28" s="35" t="s">
        <v>38</v>
      </c>
      <c r="P28" s="37" t="n">
        <f aca="false">H6</f>
        <v>73.57</v>
      </c>
      <c r="Q28" s="37" t="n">
        <f aca="false">H30</f>
        <v>30.86</v>
      </c>
      <c r="R28" s="37" t="n">
        <f aca="false">H51</f>
        <v>21.78</v>
      </c>
      <c r="T28" s="15" t="s">
        <v>20</v>
      </c>
      <c r="U28" s="16" t="s">
        <v>21</v>
      </c>
      <c r="V28" s="120" t="s">
        <v>22</v>
      </c>
      <c r="W28" s="24" t="s">
        <v>63</v>
      </c>
      <c r="X28" s="121" t="s">
        <v>64</v>
      </c>
      <c r="Z28" s="35" t="s">
        <v>38</v>
      </c>
      <c r="AA28" s="65" t="n">
        <f aca="false">W6</f>
        <v>53.75</v>
      </c>
      <c r="AB28" s="37" t="n">
        <f aca="false">W30</f>
        <v>15.24</v>
      </c>
      <c r="AC28" s="37" t="n">
        <f aca="false">W51</f>
        <v>13.19</v>
      </c>
      <c r="AE28" s="35" t="s">
        <v>38</v>
      </c>
      <c r="AF28" s="65" t="n">
        <f aca="false">X6</f>
        <v>22.47</v>
      </c>
      <c r="AG28" s="37" t="n">
        <f aca="false">X30</f>
        <v>6.11</v>
      </c>
      <c r="AH28" s="37" t="n">
        <f aca="false">X51</f>
        <v>4.19</v>
      </c>
    </row>
    <row r="29" customFormat="false" ht="15" hidden="false" customHeight="false" outlineLevel="0" collapsed="false">
      <c r="D29" s="26" t="n">
        <v>10</v>
      </c>
      <c r="E29" s="38" t="s">
        <v>38</v>
      </c>
      <c r="F29" s="123" t="n">
        <v>500</v>
      </c>
      <c r="G29" s="124" t="n">
        <v>54.31</v>
      </c>
      <c r="H29" s="125" t="n">
        <v>36.33</v>
      </c>
      <c r="I29" s="126"/>
      <c r="J29" s="49" t="s">
        <v>39</v>
      </c>
      <c r="K29" s="65" t="n">
        <f aca="false">G9</f>
        <v>87.77</v>
      </c>
      <c r="L29" s="37" t="n">
        <f aca="false">G33</f>
        <v>36.65</v>
      </c>
      <c r="M29" s="37" t="n">
        <f aca="false">G54</f>
        <v>13.08</v>
      </c>
      <c r="O29" s="49" t="s">
        <v>39</v>
      </c>
      <c r="P29" s="37" t="n">
        <f aca="false">H9</f>
        <v>49.68</v>
      </c>
      <c r="Q29" s="37" t="n">
        <f aca="false">H33</f>
        <v>20.26</v>
      </c>
      <c r="R29" s="37" t="n">
        <f aca="false">H54</f>
        <v>5.58</v>
      </c>
      <c r="T29" s="26" t="n">
        <v>10</v>
      </c>
      <c r="U29" s="38" t="s">
        <v>38</v>
      </c>
      <c r="V29" s="123" t="n">
        <v>500</v>
      </c>
      <c r="W29" s="124" t="n">
        <v>20.5</v>
      </c>
      <c r="X29" s="125" t="n">
        <v>9.5</v>
      </c>
      <c r="Z29" s="49" t="s">
        <v>39</v>
      </c>
      <c r="AA29" s="65" t="n">
        <f aca="false">W9</f>
        <v>54.23</v>
      </c>
      <c r="AB29" s="37" t="n">
        <f aca="false">W33</f>
        <v>13.18</v>
      </c>
      <c r="AC29" s="37" t="n">
        <v>4.33</v>
      </c>
      <c r="AE29" s="49" t="s">
        <v>39</v>
      </c>
      <c r="AF29" s="65" t="n">
        <f aca="false">X9</f>
        <v>21.86</v>
      </c>
      <c r="AG29" s="37" t="n">
        <f aca="false">X33</f>
        <v>4.88</v>
      </c>
      <c r="AH29" s="37" t="n">
        <v>1.01</v>
      </c>
    </row>
    <row r="30" customFormat="false" ht="15" hidden="false" customHeight="false" outlineLevel="0" collapsed="false">
      <c r="D30" s="42" t="n">
        <v>11</v>
      </c>
      <c r="E30" s="50"/>
      <c r="F30" s="43" t="n">
        <v>550</v>
      </c>
      <c r="G30" s="127" t="n">
        <v>55.65</v>
      </c>
      <c r="H30" s="128" t="n">
        <v>30.86</v>
      </c>
      <c r="I30" s="126"/>
      <c r="J30" s="49" t="s">
        <v>40</v>
      </c>
      <c r="K30" s="65" t="n">
        <f aca="false">G12</f>
        <v>77.77</v>
      </c>
      <c r="L30" s="37" t="n">
        <f aca="false">G36</f>
        <v>37.15</v>
      </c>
      <c r="M30" s="37" t="n">
        <f aca="false">G57</f>
        <v>15.26</v>
      </c>
      <c r="O30" s="49" t="s">
        <v>40</v>
      </c>
      <c r="P30" s="37" t="n">
        <f aca="false">H12</f>
        <v>47.77</v>
      </c>
      <c r="Q30" s="37" t="n">
        <f aca="false">H36</f>
        <v>20.4</v>
      </c>
      <c r="R30" s="37" t="n">
        <f aca="false">H57</f>
        <v>4.58</v>
      </c>
      <c r="T30" s="42" t="n">
        <v>11</v>
      </c>
      <c r="U30" s="50"/>
      <c r="V30" s="43" t="n">
        <v>550</v>
      </c>
      <c r="W30" s="127" t="n">
        <v>15.24</v>
      </c>
      <c r="X30" s="128" t="n">
        <v>6.11</v>
      </c>
      <c r="Z30" s="49" t="s">
        <v>40</v>
      </c>
      <c r="AA30" s="65" t="n">
        <f aca="false">W12</f>
        <v>47</v>
      </c>
      <c r="AB30" s="37" t="n">
        <f aca="false">W36</f>
        <v>11.32</v>
      </c>
      <c r="AC30" s="37" t="n">
        <v>12.63</v>
      </c>
      <c r="AE30" s="49" t="s">
        <v>40</v>
      </c>
      <c r="AF30" s="65" t="n">
        <f aca="false">X12</f>
        <v>34.31</v>
      </c>
      <c r="AG30" s="37" t="n">
        <f aca="false">X36</f>
        <v>5.62</v>
      </c>
      <c r="AH30" s="37" t="n">
        <v>3</v>
      </c>
    </row>
    <row r="31" customFormat="false" ht="15.75" hidden="false" customHeight="false" outlineLevel="0" collapsed="false">
      <c r="D31" s="53" t="n">
        <v>12</v>
      </c>
      <c r="E31" s="59"/>
      <c r="F31" s="129" t="n">
        <v>600</v>
      </c>
      <c r="G31" s="130" t="n">
        <v>51.64</v>
      </c>
      <c r="H31" s="131" t="n">
        <v>29.68</v>
      </c>
      <c r="I31" s="126"/>
      <c r="J31" s="63" t="s">
        <v>41</v>
      </c>
      <c r="K31" s="65" t="n">
        <f aca="false">G15</f>
        <v>95.57</v>
      </c>
      <c r="L31" s="37" t="n">
        <f aca="false">G39</f>
        <v>26.83</v>
      </c>
      <c r="M31" s="37" t="n">
        <f aca="false">G60</f>
        <v>13.59</v>
      </c>
      <c r="O31" s="63" t="s">
        <v>41</v>
      </c>
      <c r="P31" s="37" t="n">
        <f aca="false">H15</f>
        <v>37.36</v>
      </c>
      <c r="Q31" s="37" t="n">
        <f aca="false">H39</f>
        <v>13.42</v>
      </c>
      <c r="R31" s="37" t="n">
        <f aca="false">H60</f>
        <v>3.92</v>
      </c>
      <c r="T31" s="53" t="n">
        <v>12</v>
      </c>
      <c r="U31" s="59"/>
      <c r="V31" s="129" t="n">
        <v>600</v>
      </c>
      <c r="W31" s="130" t="n">
        <v>17.84</v>
      </c>
      <c r="X31" s="131" t="n">
        <v>9.48</v>
      </c>
      <c r="Z31" s="63" t="s">
        <v>41</v>
      </c>
      <c r="AA31" s="65" t="n">
        <f aca="false">W15</f>
        <v>28.91</v>
      </c>
      <c r="AB31" s="37" t="n">
        <f aca="false">W39</f>
        <v>8.55</v>
      </c>
      <c r="AC31" s="37" t="n">
        <v>2.75</v>
      </c>
      <c r="AE31" s="63" t="s">
        <v>41</v>
      </c>
      <c r="AF31" s="65" t="n">
        <f aca="false">X15</f>
        <v>21.01</v>
      </c>
      <c r="AG31" s="37" t="n">
        <f aca="false">X39</f>
        <v>4.43</v>
      </c>
      <c r="AH31" s="37" t="n">
        <v>1.05</v>
      </c>
    </row>
    <row r="32" customFormat="false" ht="15" hidden="false" customHeight="false" outlineLevel="0" collapsed="false">
      <c r="D32" s="26" t="n">
        <v>1</v>
      </c>
      <c r="E32" s="38" t="s">
        <v>39</v>
      </c>
      <c r="F32" s="123" t="n">
        <v>500</v>
      </c>
      <c r="G32" s="124" t="n">
        <v>42.11</v>
      </c>
      <c r="H32" s="132" t="n">
        <v>28.29</v>
      </c>
      <c r="I32" s="126"/>
      <c r="J32" s="66" t="s">
        <v>43</v>
      </c>
      <c r="K32" s="65" t="n">
        <f aca="false">G18</f>
        <v>90.11</v>
      </c>
      <c r="L32" s="37" t="n">
        <f aca="false">G42</f>
        <v>45.97</v>
      </c>
      <c r="M32" s="37" t="n">
        <f aca="false">G63</f>
        <v>19.91</v>
      </c>
      <c r="O32" s="66" t="s">
        <v>43</v>
      </c>
      <c r="P32" s="37" t="n">
        <f aca="false">H18</f>
        <v>45.14</v>
      </c>
      <c r="Q32" s="37" t="n">
        <f aca="false">H42</f>
        <v>4.74</v>
      </c>
      <c r="R32" s="37" t="n">
        <f aca="false">H63</f>
        <v>5.52</v>
      </c>
      <c r="T32" s="26" t="n">
        <v>1</v>
      </c>
      <c r="U32" s="38" t="s">
        <v>39</v>
      </c>
      <c r="V32" s="123" t="n">
        <v>500</v>
      </c>
      <c r="W32" s="124" t="n">
        <v>16.11</v>
      </c>
      <c r="X32" s="132" t="n">
        <v>7.07</v>
      </c>
      <c r="Z32" s="66" t="s">
        <v>43</v>
      </c>
      <c r="AA32" s="65" t="n">
        <f aca="false">W18</f>
        <v>50.29</v>
      </c>
      <c r="AB32" s="37" t="n">
        <f aca="false">W42</f>
        <v>15.63</v>
      </c>
      <c r="AC32" s="37" t="n">
        <v>3.8</v>
      </c>
      <c r="AE32" s="66" t="s">
        <v>43</v>
      </c>
      <c r="AF32" s="65" t="n">
        <f aca="false">X18</f>
        <v>24.62</v>
      </c>
      <c r="AG32" s="37" t="n">
        <f aca="false">X42</f>
        <v>2.57</v>
      </c>
      <c r="AH32" s="37" t="n">
        <v>2.2</v>
      </c>
    </row>
    <row r="33" customFormat="false" ht="15" hidden="false" customHeight="false" outlineLevel="0" collapsed="false">
      <c r="D33" s="42" t="n">
        <v>2</v>
      </c>
      <c r="E33" s="50"/>
      <c r="F33" s="43" t="n">
        <v>550</v>
      </c>
      <c r="G33" s="127" t="n">
        <v>36.65</v>
      </c>
      <c r="H33" s="128" t="n">
        <v>20.26</v>
      </c>
      <c r="I33" s="126"/>
      <c r="T33" s="42" t="n">
        <v>2</v>
      </c>
      <c r="U33" s="50"/>
      <c r="V33" s="43" t="n">
        <v>550</v>
      </c>
      <c r="W33" s="127" t="n">
        <v>13.18</v>
      </c>
      <c r="X33" s="128" t="n">
        <v>4.88</v>
      </c>
    </row>
    <row r="34" customFormat="false" ht="15.75" hidden="false" customHeight="false" outlineLevel="0" collapsed="false">
      <c r="D34" s="53" t="n">
        <v>3</v>
      </c>
      <c r="E34" s="59"/>
      <c r="F34" s="129" t="n">
        <v>600</v>
      </c>
      <c r="G34" s="130" t="n">
        <v>36.97</v>
      </c>
      <c r="H34" s="133" t="n">
        <v>20.59</v>
      </c>
      <c r="I34" s="126"/>
      <c r="T34" s="53" t="n">
        <v>3</v>
      </c>
      <c r="U34" s="59"/>
      <c r="V34" s="129" t="n">
        <v>600</v>
      </c>
      <c r="W34" s="130" t="n">
        <v>12.15</v>
      </c>
      <c r="X34" s="133" t="n">
        <v>6.84</v>
      </c>
    </row>
    <row r="35" customFormat="false" ht="15" hidden="false" customHeight="false" outlineLevel="0" collapsed="false">
      <c r="D35" s="26" t="n">
        <v>4</v>
      </c>
      <c r="E35" s="38" t="s">
        <v>40</v>
      </c>
      <c r="F35" s="123" t="n">
        <v>500</v>
      </c>
      <c r="G35" s="124" t="n">
        <v>42.38</v>
      </c>
      <c r="H35" s="125" t="n">
        <v>18.25</v>
      </c>
      <c r="I35" s="126"/>
      <c r="T35" s="26" t="n">
        <v>4</v>
      </c>
      <c r="U35" s="38" t="s">
        <v>40</v>
      </c>
      <c r="V35" s="123" t="n">
        <v>500</v>
      </c>
      <c r="W35" s="124" t="n">
        <v>11.85</v>
      </c>
      <c r="X35" s="125" t="n">
        <v>5.54</v>
      </c>
    </row>
    <row r="36" customFormat="false" ht="15" hidden="false" customHeight="false" outlineLevel="0" collapsed="false">
      <c r="D36" s="42" t="n">
        <v>5</v>
      </c>
      <c r="E36" s="50"/>
      <c r="F36" s="43" t="n">
        <v>550</v>
      </c>
      <c r="G36" s="127" t="n">
        <v>37.15</v>
      </c>
      <c r="H36" s="128" t="n">
        <v>20.4</v>
      </c>
      <c r="I36" s="126"/>
      <c r="T36" s="42" t="n">
        <v>5</v>
      </c>
      <c r="U36" s="50"/>
      <c r="V36" s="43" t="n">
        <v>550</v>
      </c>
      <c r="W36" s="127" t="n">
        <v>11.32</v>
      </c>
      <c r="X36" s="128" t="n">
        <v>5.62</v>
      </c>
    </row>
    <row r="37" customFormat="false" ht="15.75" hidden="false" customHeight="false" outlineLevel="0" collapsed="false">
      <c r="D37" s="53" t="n">
        <v>6</v>
      </c>
      <c r="E37" s="59"/>
      <c r="F37" s="129" t="n">
        <v>600</v>
      </c>
      <c r="G37" s="130" t="n">
        <v>35.39</v>
      </c>
      <c r="H37" s="131" t="n">
        <v>17.23</v>
      </c>
      <c r="I37" s="126"/>
      <c r="T37" s="53" t="n">
        <v>6</v>
      </c>
      <c r="U37" s="59"/>
      <c r="V37" s="129" t="n">
        <v>600</v>
      </c>
      <c r="W37" s="130" t="n">
        <v>11.3</v>
      </c>
      <c r="X37" s="131" t="n">
        <v>5.85</v>
      </c>
    </row>
    <row r="38" customFormat="false" ht="15" hidden="false" customHeight="false" outlineLevel="0" collapsed="false">
      <c r="D38" s="26" t="n">
        <v>7</v>
      </c>
      <c r="E38" s="38" t="s">
        <v>41</v>
      </c>
      <c r="F38" s="123" t="n">
        <v>500</v>
      </c>
      <c r="G38" s="124" t="n">
        <v>15.6</v>
      </c>
      <c r="H38" s="132" t="n">
        <v>5.17</v>
      </c>
      <c r="I38" s="126"/>
      <c r="T38" s="26" t="n">
        <v>7</v>
      </c>
      <c r="U38" s="38" t="s">
        <v>41</v>
      </c>
      <c r="V38" s="123" t="n">
        <v>500</v>
      </c>
      <c r="W38" s="124" t="n">
        <v>6.75</v>
      </c>
      <c r="X38" s="132" t="n">
        <v>2</v>
      </c>
    </row>
    <row r="39" customFormat="false" ht="15" hidden="false" customHeight="false" outlineLevel="0" collapsed="false">
      <c r="D39" s="42" t="n">
        <v>8</v>
      </c>
      <c r="E39" s="50"/>
      <c r="F39" s="43" t="n">
        <v>550</v>
      </c>
      <c r="G39" s="127" t="n">
        <v>26.83</v>
      </c>
      <c r="H39" s="128" t="n">
        <v>13.42</v>
      </c>
      <c r="I39" s="126"/>
      <c r="T39" s="42" t="n">
        <v>8</v>
      </c>
      <c r="U39" s="50"/>
      <c r="V39" s="43" t="n">
        <v>550</v>
      </c>
      <c r="W39" s="127" t="n">
        <v>8.55</v>
      </c>
      <c r="X39" s="128" t="n">
        <v>4.43</v>
      </c>
    </row>
    <row r="40" customFormat="false" ht="15.75" hidden="false" customHeight="false" outlineLevel="0" collapsed="false">
      <c r="D40" s="53" t="n">
        <v>9</v>
      </c>
      <c r="E40" s="59"/>
      <c r="F40" s="129" t="n">
        <v>600</v>
      </c>
      <c r="G40" s="130" t="n">
        <v>28.01</v>
      </c>
      <c r="H40" s="133" t="n">
        <v>18.45</v>
      </c>
      <c r="I40" s="126"/>
      <c r="T40" s="53" t="n">
        <v>9</v>
      </c>
      <c r="U40" s="59"/>
      <c r="V40" s="129" t="n">
        <v>600</v>
      </c>
      <c r="W40" s="130" t="n">
        <v>10.45</v>
      </c>
      <c r="X40" s="133" t="n">
        <v>5.22</v>
      </c>
    </row>
    <row r="41" customFormat="false" ht="15" hidden="false" customHeight="true" outlineLevel="0" collapsed="false">
      <c r="D41" s="69" t="n">
        <v>13</v>
      </c>
      <c r="E41" s="134" t="s">
        <v>43</v>
      </c>
      <c r="F41" s="135" t="n">
        <v>500</v>
      </c>
      <c r="G41" s="136" t="n">
        <v>45.86</v>
      </c>
      <c r="H41" s="132" t="n">
        <v>18.39</v>
      </c>
      <c r="I41" s="126"/>
      <c r="T41" s="69" t="n">
        <v>13</v>
      </c>
      <c r="U41" s="134" t="s">
        <v>43</v>
      </c>
      <c r="V41" s="135" t="n">
        <v>500</v>
      </c>
      <c r="W41" s="136" t="n">
        <v>15.65</v>
      </c>
      <c r="X41" s="132" t="n">
        <v>5.7</v>
      </c>
    </row>
    <row r="42" customFormat="false" ht="15" hidden="false" customHeight="false" outlineLevel="0" collapsed="false">
      <c r="D42" s="42" t="n">
        <v>14</v>
      </c>
      <c r="E42" s="137"/>
      <c r="F42" s="43" t="n">
        <v>550</v>
      </c>
      <c r="G42" s="127" t="n">
        <v>45.97</v>
      </c>
      <c r="H42" s="128" t="n">
        <v>4.74</v>
      </c>
      <c r="I42" s="126"/>
      <c r="T42" s="42" t="n">
        <v>14</v>
      </c>
      <c r="U42" s="137"/>
      <c r="V42" s="43" t="n">
        <v>550</v>
      </c>
      <c r="W42" s="127" t="n">
        <v>15.63</v>
      </c>
      <c r="X42" s="128" t="n">
        <v>2.57</v>
      </c>
    </row>
    <row r="43" customFormat="false" ht="15.75" hidden="false" customHeight="false" outlineLevel="0" collapsed="false">
      <c r="D43" s="53" t="n">
        <v>15</v>
      </c>
      <c r="E43" s="138"/>
      <c r="F43" s="129" t="n">
        <v>600</v>
      </c>
      <c r="G43" s="130" t="n">
        <v>38.21</v>
      </c>
      <c r="H43" s="133" t="n">
        <v>21.59</v>
      </c>
      <c r="I43" s="126"/>
      <c r="T43" s="53" t="n">
        <v>15</v>
      </c>
      <c r="U43" s="138"/>
      <c r="V43" s="129" t="n">
        <v>600</v>
      </c>
      <c r="W43" s="130" t="n">
        <v>12.41</v>
      </c>
      <c r="X43" s="133" t="n">
        <v>6.73</v>
      </c>
    </row>
    <row r="46" customFormat="false" ht="15.75" hidden="false" customHeight="false" outlineLevel="0" collapsed="false"/>
    <row r="47" customFormat="false" ht="15.75" hidden="false" customHeight="false" outlineLevel="0" collapsed="false">
      <c r="D47" s="82" t="s">
        <v>37</v>
      </c>
      <c r="E47" s="82"/>
      <c r="F47" s="82"/>
      <c r="G47" s="82"/>
      <c r="H47" s="82"/>
      <c r="T47" s="82" t="s">
        <v>37</v>
      </c>
      <c r="U47" s="82"/>
      <c r="V47" s="82"/>
      <c r="W47" s="82"/>
      <c r="X47" s="82"/>
    </row>
    <row r="48" customFormat="false" ht="15.75" hidden="false" customHeight="true" outlineLevel="0" collapsed="false">
      <c r="D48" s="82" t="s">
        <v>61</v>
      </c>
      <c r="E48" s="82"/>
      <c r="F48" s="82"/>
      <c r="G48" s="82"/>
      <c r="H48" s="82"/>
      <c r="I48" s="118"/>
      <c r="T48" s="82" t="s">
        <v>62</v>
      </c>
      <c r="U48" s="82"/>
      <c r="V48" s="82"/>
      <c r="W48" s="82"/>
      <c r="X48" s="82"/>
    </row>
    <row r="49" customFormat="false" ht="15.75" hidden="false" customHeight="false" outlineLevel="0" collapsed="false">
      <c r="D49" s="15" t="s">
        <v>20</v>
      </c>
      <c r="E49" s="16" t="s">
        <v>21</v>
      </c>
      <c r="F49" s="120" t="s">
        <v>22</v>
      </c>
      <c r="G49" s="24" t="s">
        <v>63</v>
      </c>
      <c r="H49" s="121" t="s">
        <v>64</v>
      </c>
      <c r="I49" s="118"/>
      <c r="T49" s="15" t="s">
        <v>20</v>
      </c>
      <c r="U49" s="16" t="s">
        <v>21</v>
      </c>
      <c r="V49" s="120" t="s">
        <v>22</v>
      </c>
      <c r="W49" s="24" t="s">
        <v>63</v>
      </c>
      <c r="X49" s="121" t="s">
        <v>64</v>
      </c>
    </row>
    <row r="50" customFormat="false" ht="15" hidden="false" customHeight="false" outlineLevel="0" collapsed="false">
      <c r="D50" s="26" t="n">
        <v>10</v>
      </c>
      <c r="E50" s="38" t="s">
        <v>38</v>
      </c>
      <c r="F50" s="123" t="n">
        <v>500</v>
      </c>
      <c r="G50" s="124" t="n">
        <v>42.04</v>
      </c>
      <c r="H50" s="125" t="n">
        <v>18.68</v>
      </c>
      <c r="I50" s="126"/>
      <c r="J50" s="122" t="s">
        <v>69</v>
      </c>
      <c r="K50" s="122"/>
      <c r="L50" s="122"/>
      <c r="M50" s="122"/>
      <c r="O50" s="122" t="s">
        <v>70</v>
      </c>
      <c r="P50" s="122"/>
      <c r="Q50" s="122"/>
      <c r="R50" s="122"/>
      <c r="T50" s="26" t="n">
        <v>10</v>
      </c>
      <c r="U50" s="38" t="s">
        <v>38</v>
      </c>
      <c r="V50" s="123" t="n">
        <v>500</v>
      </c>
      <c r="W50" s="124" t="n">
        <v>12.53</v>
      </c>
      <c r="X50" s="125" t="n">
        <v>7.81</v>
      </c>
    </row>
    <row r="51" customFormat="false" ht="15" hidden="false" customHeight="true" outlineLevel="0" collapsed="false">
      <c r="D51" s="42" t="n">
        <v>11</v>
      </c>
      <c r="E51" s="50"/>
      <c r="F51" s="43" t="n">
        <v>550</v>
      </c>
      <c r="G51" s="127" t="n">
        <v>37.52</v>
      </c>
      <c r="H51" s="128" t="n">
        <v>21.78</v>
      </c>
      <c r="I51" s="126"/>
      <c r="J51" s="21"/>
      <c r="K51" s="22" t="n">
        <f aca="false">D52</f>
        <v>12</v>
      </c>
      <c r="L51" s="23" t="n">
        <f aca="false">D73</f>
        <v>0</v>
      </c>
      <c r="M51" s="23" t="n">
        <f aca="false">D94</f>
        <v>0</v>
      </c>
      <c r="O51" s="21"/>
      <c r="P51" s="22" t="s">
        <v>13</v>
      </c>
      <c r="Q51" s="23" t="s">
        <v>36</v>
      </c>
      <c r="R51" s="23" t="s">
        <v>37</v>
      </c>
      <c r="T51" s="42" t="n">
        <v>11</v>
      </c>
      <c r="U51" s="50"/>
      <c r="V51" s="43" t="n">
        <v>550</v>
      </c>
      <c r="W51" s="127" t="n">
        <v>13.19</v>
      </c>
      <c r="X51" s="128" t="n">
        <v>4.19</v>
      </c>
      <c r="Z51" s="21"/>
      <c r="AA51" s="22" t="s">
        <v>13</v>
      </c>
      <c r="AB51" s="23" t="s">
        <v>36</v>
      </c>
      <c r="AC51" s="23" t="s">
        <v>37</v>
      </c>
      <c r="AE51" s="21"/>
      <c r="AF51" s="22" t="s">
        <v>13</v>
      </c>
      <c r="AG51" s="23" t="s">
        <v>36</v>
      </c>
      <c r="AH51" s="23" t="s">
        <v>37</v>
      </c>
    </row>
    <row r="52" customFormat="false" ht="15.75" hidden="false" customHeight="false" outlineLevel="0" collapsed="false">
      <c r="D52" s="53" t="n">
        <v>12</v>
      </c>
      <c r="E52" s="59"/>
      <c r="F52" s="129" t="n">
        <v>600</v>
      </c>
      <c r="G52" s="130" t="n">
        <v>38.27</v>
      </c>
      <c r="H52" s="131" t="n">
        <v>18.13</v>
      </c>
      <c r="I52" s="126"/>
      <c r="J52" s="35" t="s">
        <v>38</v>
      </c>
      <c r="K52" s="40" t="n">
        <f aca="false">G7</f>
        <v>91.13</v>
      </c>
      <c r="L52" s="40" t="n">
        <f aca="false">G31</f>
        <v>51.64</v>
      </c>
      <c r="M52" s="40" t="n">
        <f aca="false">G52</f>
        <v>38.27</v>
      </c>
      <c r="O52" s="35" t="s">
        <v>38</v>
      </c>
      <c r="P52" s="37" t="n">
        <f aca="false">H7</f>
        <v>59.88</v>
      </c>
      <c r="Q52" s="37" t="n">
        <f aca="false">H31</f>
        <v>29.68</v>
      </c>
      <c r="R52" s="37" t="n">
        <f aca="false">H52</f>
        <v>18.13</v>
      </c>
      <c r="T52" s="53" t="n">
        <v>12</v>
      </c>
      <c r="U52" s="59"/>
      <c r="V52" s="129" t="n">
        <v>600</v>
      </c>
      <c r="W52" s="130" t="n">
        <v>17.22</v>
      </c>
      <c r="X52" s="131" t="n">
        <v>8.68</v>
      </c>
      <c r="Z52" s="35" t="s">
        <v>38</v>
      </c>
      <c r="AA52" s="37" t="n">
        <f aca="false">W7</f>
        <v>40.62</v>
      </c>
      <c r="AB52" s="37" t="n">
        <f aca="false">W31</f>
        <v>17.84</v>
      </c>
      <c r="AC52" s="37" t="n">
        <f aca="false">W52</f>
        <v>17.22</v>
      </c>
      <c r="AE52" s="35" t="s">
        <v>38</v>
      </c>
      <c r="AF52" s="37" t="n">
        <f aca="false">X7</f>
        <v>26</v>
      </c>
      <c r="AG52" s="37" t="n">
        <f aca="false">X31</f>
        <v>9.48</v>
      </c>
      <c r="AH52" s="37" t="n">
        <f aca="false">X52</f>
        <v>8.68</v>
      </c>
    </row>
    <row r="53" customFormat="false" ht="15.75" hidden="false" customHeight="false" outlineLevel="0" collapsed="false">
      <c r="D53" s="26" t="n">
        <v>1</v>
      </c>
      <c r="E53" s="38" t="s">
        <v>39</v>
      </c>
      <c r="F53" s="123" t="n">
        <v>500</v>
      </c>
      <c r="G53" s="124" t="n">
        <v>13.68</v>
      </c>
      <c r="H53" s="132" t="n">
        <v>2.27</v>
      </c>
      <c r="I53" s="126"/>
      <c r="J53" s="49" t="s">
        <v>39</v>
      </c>
      <c r="K53" s="40" t="n">
        <f aca="false">G10</f>
        <v>82.27</v>
      </c>
      <c r="L53" s="40" t="n">
        <f aca="false">G34</f>
        <v>36.97</v>
      </c>
      <c r="M53" s="40" t="n">
        <f aca="false">G55</f>
        <v>13.53</v>
      </c>
      <c r="O53" s="49" t="s">
        <v>39</v>
      </c>
      <c r="P53" s="37" t="n">
        <f aca="false">H10</f>
        <v>49.75</v>
      </c>
      <c r="Q53" s="37" t="n">
        <f aca="false">H34</f>
        <v>20.59</v>
      </c>
      <c r="R53" s="37" t="n">
        <f aca="false">H55</f>
        <v>1.42</v>
      </c>
      <c r="T53" s="26" t="n">
        <v>1</v>
      </c>
      <c r="U53" s="38" t="s">
        <v>39</v>
      </c>
      <c r="V53" s="123" t="n">
        <v>500</v>
      </c>
      <c r="W53" s="124" t="s">
        <v>42</v>
      </c>
      <c r="X53" s="132" t="s">
        <v>42</v>
      </c>
      <c r="Z53" s="49" t="s">
        <v>39</v>
      </c>
      <c r="AA53" s="37" t="n">
        <f aca="false">W10</f>
        <v>39.69</v>
      </c>
      <c r="AB53" s="37" t="n">
        <f aca="false">W34</f>
        <v>12.15</v>
      </c>
      <c r="AC53" s="37" t="n">
        <v>5.4</v>
      </c>
      <c r="AE53" s="49" t="s">
        <v>39</v>
      </c>
      <c r="AF53" s="37" t="n">
        <f aca="false">X10</f>
        <v>19.73</v>
      </c>
      <c r="AG53" s="37" t="n">
        <f aca="false">X34</f>
        <v>6.84</v>
      </c>
      <c r="AH53" s="37" t="n">
        <v>2.68</v>
      </c>
    </row>
    <row r="54" customFormat="false" ht="15.75" hidden="false" customHeight="false" outlineLevel="0" collapsed="false">
      <c r="D54" s="42" t="n">
        <v>2</v>
      </c>
      <c r="E54" s="50"/>
      <c r="F54" s="43" t="n">
        <v>550</v>
      </c>
      <c r="G54" s="127" t="n">
        <v>13.08</v>
      </c>
      <c r="H54" s="128" t="n">
        <v>5.58</v>
      </c>
      <c r="I54" s="126"/>
      <c r="J54" s="49" t="s">
        <v>40</v>
      </c>
      <c r="K54" s="40" t="n">
        <f aca="false">G13</f>
        <v>88.43</v>
      </c>
      <c r="L54" s="40" t="n">
        <f aca="false">G37</f>
        <v>35.39</v>
      </c>
      <c r="M54" s="40" t="n">
        <f aca="false">G58</f>
        <v>18.77</v>
      </c>
      <c r="O54" s="49" t="s">
        <v>40</v>
      </c>
      <c r="P54" s="37" t="n">
        <f aca="false">H13</f>
        <v>27.5</v>
      </c>
      <c r="Q54" s="37" t="n">
        <f aca="false">H37</f>
        <v>17.23</v>
      </c>
      <c r="R54" s="37" t="n">
        <f aca="false">H58</f>
        <v>4.83</v>
      </c>
      <c r="T54" s="42" t="n">
        <v>2</v>
      </c>
      <c r="U54" s="50"/>
      <c r="V54" s="43" t="n">
        <v>550</v>
      </c>
      <c r="W54" s="127" t="s">
        <v>42</v>
      </c>
      <c r="X54" s="128" t="s">
        <v>42</v>
      </c>
      <c r="Z54" s="49" t="s">
        <v>40</v>
      </c>
      <c r="AA54" s="37" t="n">
        <f aca="false">W13</f>
        <v>51</v>
      </c>
      <c r="AB54" s="37" t="n">
        <f aca="false">W37</f>
        <v>11.3</v>
      </c>
      <c r="AC54" s="37" t="n">
        <v>5.01</v>
      </c>
      <c r="AE54" s="49" t="s">
        <v>40</v>
      </c>
      <c r="AF54" s="37" t="n">
        <f aca="false">X13</f>
        <v>24.31</v>
      </c>
      <c r="AG54" s="37" t="n">
        <f aca="false">X37</f>
        <v>5.85</v>
      </c>
      <c r="AH54" s="37" t="n">
        <v>3.05</v>
      </c>
    </row>
    <row r="55" customFormat="false" ht="15.75" hidden="false" customHeight="false" outlineLevel="0" collapsed="false">
      <c r="D55" s="53" t="n">
        <v>3</v>
      </c>
      <c r="E55" s="59"/>
      <c r="F55" s="129" t="n">
        <v>600</v>
      </c>
      <c r="G55" s="130" t="n">
        <v>13.53</v>
      </c>
      <c r="H55" s="133" t="n">
        <v>1.42</v>
      </c>
      <c r="I55" s="126"/>
      <c r="J55" s="63" t="s">
        <v>41</v>
      </c>
      <c r="K55" s="40" t="n">
        <f aca="false">G16</f>
        <v>73.35</v>
      </c>
      <c r="L55" s="40" t="n">
        <f aca="false">G40</f>
        <v>28.01</v>
      </c>
      <c r="M55" s="40" t="n">
        <f aca="false">G61</f>
        <v>12.83</v>
      </c>
      <c r="O55" s="63" t="s">
        <v>41</v>
      </c>
      <c r="P55" s="37" t="n">
        <f aca="false">H16</f>
        <v>14.81</v>
      </c>
      <c r="Q55" s="37" t="n">
        <f aca="false">H40</f>
        <v>18.45</v>
      </c>
      <c r="R55" s="37" t="n">
        <f aca="false">H61</f>
        <v>3.59</v>
      </c>
      <c r="T55" s="53" t="n">
        <v>3</v>
      </c>
      <c r="U55" s="59"/>
      <c r="V55" s="129" t="n">
        <v>600</v>
      </c>
      <c r="W55" s="130" t="s">
        <v>42</v>
      </c>
      <c r="X55" s="133" t="s">
        <v>42</v>
      </c>
      <c r="Z55" s="63" t="s">
        <v>41</v>
      </c>
      <c r="AA55" s="37" t="n">
        <f aca="false">W16</f>
        <v>29.42</v>
      </c>
      <c r="AB55" s="37" t="n">
        <f aca="false">W40</f>
        <v>10.45</v>
      </c>
      <c r="AC55" s="37" t="n">
        <v>3.6</v>
      </c>
      <c r="AE55" s="63" t="s">
        <v>41</v>
      </c>
      <c r="AF55" s="37" t="n">
        <f aca="false">X16</f>
        <v>5.56</v>
      </c>
      <c r="AG55" s="37" t="n">
        <f aca="false">X40</f>
        <v>5.22</v>
      </c>
      <c r="AH55" s="37" t="n">
        <v>1.29</v>
      </c>
    </row>
    <row r="56" customFormat="false" ht="15" hidden="false" customHeight="false" outlineLevel="0" collapsed="false">
      <c r="D56" s="26" t="n">
        <v>4</v>
      </c>
      <c r="E56" s="38" t="s">
        <v>40</v>
      </c>
      <c r="F56" s="123" t="n">
        <v>500</v>
      </c>
      <c r="G56" s="124" t="n">
        <v>15.78</v>
      </c>
      <c r="H56" s="125" t="n">
        <v>6.46</v>
      </c>
      <c r="I56" s="126"/>
      <c r="J56" s="66" t="s">
        <v>43</v>
      </c>
      <c r="K56" s="67" t="n">
        <f aca="false">G19</f>
        <v>97</v>
      </c>
      <c r="L56" s="67" t="n">
        <f aca="false">G43</f>
        <v>38.21</v>
      </c>
      <c r="M56" s="67" t="n">
        <f aca="false">G64</f>
        <v>17.37</v>
      </c>
      <c r="O56" s="66" t="s">
        <v>43</v>
      </c>
      <c r="P56" s="37" t="n">
        <f aca="false">H19</f>
        <v>44.29</v>
      </c>
      <c r="Q56" s="37" t="n">
        <f aca="false">H43</f>
        <v>21.59</v>
      </c>
      <c r="R56" s="37" t="n">
        <f aca="false">H64</f>
        <v>4.1</v>
      </c>
      <c r="T56" s="26" t="n">
        <v>4</v>
      </c>
      <c r="U56" s="38" t="s">
        <v>40</v>
      </c>
      <c r="V56" s="123" t="n">
        <v>500</v>
      </c>
      <c r="W56" s="124" t="n">
        <v>6.86</v>
      </c>
      <c r="X56" s="125" t="n">
        <v>4.05</v>
      </c>
      <c r="Z56" s="66" t="s">
        <v>43</v>
      </c>
      <c r="AA56" s="37" t="n">
        <f aca="false">W19</f>
        <v>45.25</v>
      </c>
      <c r="AB56" s="37" t="n">
        <f aca="false">W43</f>
        <v>12.41</v>
      </c>
      <c r="AC56" s="37" t="n">
        <v>7.8</v>
      </c>
      <c r="AE56" s="66" t="s">
        <v>43</v>
      </c>
      <c r="AF56" s="37" t="n">
        <f aca="false">X19</f>
        <v>25.09</v>
      </c>
      <c r="AG56" s="37" t="n">
        <f aca="false">X43</f>
        <v>6.73</v>
      </c>
      <c r="AH56" s="37" t="n">
        <v>3.68</v>
      </c>
    </row>
    <row r="57" customFormat="false" ht="15" hidden="false" customHeight="false" outlineLevel="0" collapsed="false">
      <c r="D57" s="42" t="n">
        <v>5</v>
      </c>
      <c r="E57" s="50"/>
      <c r="F57" s="43" t="n">
        <v>550</v>
      </c>
      <c r="G57" s="127" t="n">
        <v>15.26</v>
      </c>
      <c r="H57" s="128" t="n">
        <v>4.58</v>
      </c>
      <c r="I57" s="126"/>
      <c r="T57" s="42" t="n">
        <v>5</v>
      </c>
      <c r="U57" s="50"/>
      <c r="V57" s="43" t="n">
        <v>550</v>
      </c>
      <c r="W57" s="127" t="s">
        <v>42</v>
      </c>
      <c r="X57" s="128" t="s">
        <v>42</v>
      </c>
    </row>
    <row r="58" customFormat="false" ht="15.75" hidden="false" customHeight="false" outlineLevel="0" collapsed="false">
      <c r="D58" s="53" t="n">
        <v>6</v>
      </c>
      <c r="E58" s="59"/>
      <c r="F58" s="129" t="n">
        <v>600</v>
      </c>
      <c r="G58" s="130" t="n">
        <v>18.77</v>
      </c>
      <c r="H58" s="131" t="n">
        <v>4.83</v>
      </c>
      <c r="I58" s="126"/>
      <c r="T58" s="53" t="n">
        <v>6</v>
      </c>
      <c r="U58" s="59"/>
      <c r="V58" s="129" t="n">
        <v>600</v>
      </c>
      <c r="W58" s="130" t="s">
        <v>42</v>
      </c>
      <c r="X58" s="131" t="s">
        <v>42</v>
      </c>
    </row>
    <row r="59" customFormat="false" ht="15" hidden="false" customHeight="false" outlineLevel="0" collapsed="false">
      <c r="D59" s="26" t="n">
        <v>7</v>
      </c>
      <c r="E59" s="38" t="s">
        <v>41</v>
      </c>
      <c r="F59" s="123" t="n">
        <v>500</v>
      </c>
      <c r="G59" s="124" t="s">
        <v>42</v>
      </c>
      <c r="H59" s="132" t="s">
        <v>42</v>
      </c>
      <c r="I59" s="126"/>
      <c r="T59" s="26" t="n">
        <v>7</v>
      </c>
      <c r="U59" s="38" t="s">
        <v>41</v>
      </c>
      <c r="V59" s="123" t="n">
        <v>500</v>
      </c>
      <c r="W59" s="124" t="s">
        <v>42</v>
      </c>
      <c r="X59" s="132" t="s">
        <v>42</v>
      </c>
    </row>
    <row r="60" customFormat="false" ht="15" hidden="false" customHeight="false" outlineLevel="0" collapsed="false">
      <c r="D60" s="42" t="n">
        <v>8</v>
      </c>
      <c r="E60" s="50"/>
      <c r="F60" s="43" t="n">
        <v>550</v>
      </c>
      <c r="G60" s="127" t="n">
        <v>13.59</v>
      </c>
      <c r="H60" s="128" t="n">
        <v>3.92</v>
      </c>
      <c r="I60" s="126"/>
      <c r="T60" s="42" t="n">
        <v>8</v>
      </c>
      <c r="U60" s="50"/>
      <c r="V60" s="43" t="n">
        <v>550</v>
      </c>
      <c r="W60" s="127" t="s">
        <v>42</v>
      </c>
      <c r="X60" s="128" t="s">
        <v>42</v>
      </c>
    </row>
    <row r="61" customFormat="false" ht="15.75" hidden="false" customHeight="false" outlineLevel="0" collapsed="false">
      <c r="D61" s="53" t="n">
        <v>9</v>
      </c>
      <c r="E61" s="59"/>
      <c r="F61" s="129" t="n">
        <v>600</v>
      </c>
      <c r="G61" s="130" t="n">
        <v>12.83</v>
      </c>
      <c r="H61" s="133" t="n">
        <v>3.59</v>
      </c>
      <c r="I61" s="126"/>
      <c r="T61" s="53" t="n">
        <v>9</v>
      </c>
      <c r="U61" s="59"/>
      <c r="V61" s="129" t="n">
        <v>600</v>
      </c>
      <c r="W61" s="130" t="s">
        <v>42</v>
      </c>
      <c r="X61" s="133" t="s">
        <v>42</v>
      </c>
    </row>
    <row r="62" customFormat="false" ht="15" hidden="false" customHeight="true" outlineLevel="0" collapsed="false">
      <c r="D62" s="69" t="n">
        <v>13</v>
      </c>
      <c r="E62" s="134" t="s">
        <v>43</v>
      </c>
      <c r="F62" s="135" t="n">
        <v>500</v>
      </c>
      <c r="G62" s="136" t="n">
        <v>16.6</v>
      </c>
      <c r="H62" s="132" t="n">
        <v>4.26</v>
      </c>
      <c r="I62" s="126"/>
      <c r="T62" s="69" t="n">
        <v>13</v>
      </c>
      <c r="U62" s="134" t="s">
        <v>43</v>
      </c>
      <c r="V62" s="135" t="n">
        <v>500</v>
      </c>
      <c r="W62" s="136" t="s">
        <v>42</v>
      </c>
      <c r="X62" s="132" t="s">
        <v>42</v>
      </c>
    </row>
    <row r="63" customFormat="false" ht="15" hidden="false" customHeight="false" outlineLevel="0" collapsed="false">
      <c r="D63" s="42" t="n">
        <v>14</v>
      </c>
      <c r="E63" s="137"/>
      <c r="F63" s="43" t="n">
        <v>550</v>
      </c>
      <c r="G63" s="127" t="n">
        <v>19.91</v>
      </c>
      <c r="H63" s="128" t="n">
        <v>5.52</v>
      </c>
      <c r="I63" s="126"/>
      <c r="T63" s="42" t="n">
        <v>14</v>
      </c>
      <c r="U63" s="137"/>
      <c r="V63" s="43" t="n">
        <v>550</v>
      </c>
      <c r="W63" s="127" t="s">
        <v>42</v>
      </c>
      <c r="X63" s="128" t="s">
        <v>42</v>
      </c>
    </row>
    <row r="64" customFormat="false" ht="15.75" hidden="false" customHeight="false" outlineLevel="0" collapsed="false">
      <c r="D64" s="53" t="n">
        <v>15</v>
      </c>
      <c r="E64" s="138"/>
      <c r="F64" s="129" t="n">
        <v>600</v>
      </c>
      <c r="G64" s="130" t="n">
        <v>17.37</v>
      </c>
      <c r="H64" s="133" t="n">
        <v>4.1</v>
      </c>
      <c r="I64" s="126"/>
      <c r="T64" s="53" t="n">
        <v>15</v>
      </c>
      <c r="U64" s="138"/>
      <c r="V64" s="129" t="n">
        <v>600</v>
      </c>
      <c r="W64" s="130" t="s">
        <v>42</v>
      </c>
      <c r="X64" s="133" t="s">
        <v>42</v>
      </c>
    </row>
    <row r="68" customFormat="false" ht="15" hidden="false" customHeight="false" outlineLevel="0" collapsed="false">
      <c r="D68" s="141" t="s">
        <v>71</v>
      </c>
      <c r="F68" s="141" t="s">
        <v>72</v>
      </c>
      <c r="K68" s="141" t="s">
        <v>73</v>
      </c>
      <c r="L68" s="141" t="s">
        <v>72</v>
      </c>
      <c r="P68" s="141" t="s">
        <v>71</v>
      </c>
      <c r="Q68" s="141" t="s">
        <v>53</v>
      </c>
      <c r="R68" s="141"/>
      <c r="S68" s="141"/>
      <c r="T68" s="141"/>
      <c r="U68" s="141"/>
      <c r="V68" s="141" t="s">
        <v>73</v>
      </c>
      <c r="W68" s="141" t="s">
        <v>53</v>
      </c>
      <c r="X68" s="141"/>
      <c r="AB68" s="141"/>
      <c r="AC68" s="141" t="s">
        <v>74</v>
      </c>
      <c r="AD68" s="141"/>
      <c r="AE68" s="141" t="s">
        <v>75</v>
      </c>
      <c r="AF68" s="141"/>
      <c r="AG68" s="141" t="s">
        <v>76</v>
      </c>
      <c r="AH68" s="141"/>
      <c r="AI68" s="141" t="s">
        <v>75</v>
      </c>
      <c r="AJ68" s="141"/>
      <c r="AK68" s="141"/>
      <c r="AL68" s="141"/>
      <c r="AM68" s="141"/>
      <c r="AN68" s="141"/>
      <c r="AO68" s="141"/>
      <c r="AP68" s="141"/>
      <c r="AQ68" s="141" t="s">
        <v>74</v>
      </c>
      <c r="AR68" s="141"/>
      <c r="AS68" s="141" t="s">
        <v>53</v>
      </c>
      <c r="AT68" s="141"/>
      <c r="AU68" s="141"/>
      <c r="AV68" s="141"/>
      <c r="AW68" s="141"/>
      <c r="AX68" s="141" t="s">
        <v>76</v>
      </c>
      <c r="AY68" s="141"/>
      <c r="AZ68" s="141" t="s">
        <v>53</v>
      </c>
      <c r="BA68" s="141"/>
    </row>
    <row r="69" customFormat="false" ht="15" hidden="false" customHeight="false" outlineLevel="0" collapsed="false">
      <c r="P69" s="141"/>
      <c r="Q69" s="141"/>
      <c r="R69" s="141"/>
      <c r="S69" s="141"/>
      <c r="T69" s="141"/>
      <c r="U69" s="141"/>
      <c r="V69" s="141"/>
      <c r="W69" s="141"/>
      <c r="X69" s="141"/>
    </row>
  </sheetData>
  <mergeCells count="18">
    <mergeCell ref="D2:H2"/>
    <mergeCell ref="T2:X2"/>
    <mergeCell ref="D3:H3"/>
    <mergeCell ref="T3:X3"/>
    <mergeCell ref="J4:M4"/>
    <mergeCell ref="O4:R4"/>
    <mergeCell ref="D26:H26"/>
    <mergeCell ref="J26:M26"/>
    <mergeCell ref="O26:R26"/>
    <mergeCell ref="T26:X26"/>
    <mergeCell ref="D27:H27"/>
    <mergeCell ref="T27:X27"/>
    <mergeCell ref="D47:H47"/>
    <mergeCell ref="T47:X47"/>
    <mergeCell ref="D48:H48"/>
    <mergeCell ref="T48:X48"/>
    <mergeCell ref="J50:M50"/>
    <mergeCell ref="O50:R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C3:T65"/>
  <sheetViews>
    <sheetView showFormulas="false" showGridLines="true" showRowColHeaders="true" showZeros="true" rightToLeft="false" tabSelected="false" showOutlineSymbols="true" defaultGridColor="true" view="normal" topLeftCell="A28" colorId="64" zoomScale="85" zoomScaleNormal="85" zoomScalePageLayoutView="100" workbookViewId="0">
      <selection pane="topLeft" activeCell="N51" activeCellId="0" sqref="N51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11.85"/>
    <col collapsed="false" customWidth="true" hidden="false" outlineLevel="0" max="4" min="4" style="0" width="17"/>
    <col collapsed="false" customWidth="true" hidden="false" outlineLevel="0" max="5" min="5" style="0" width="12.43"/>
    <col collapsed="false" customWidth="true" hidden="true" outlineLevel="0" max="13" min="6" style="0" width="8.14"/>
    <col collapsed="false" customWidth="true" hidden="false" outlineLevel="0" max="14" min="14" style="0" width="10.71"/>
    <col collapsed="false" customWidth="true" hidden="false" outlineLevel="0" max="17" min="17" style="0" width="16.43"/>
    <col collapsed="false" customWidth="true" hidden="false" outlineLevel="0" max="18" min="18" style="0" width="16.85"/>
    <col collapsed="false" customWidth="true" hidden="false" outlineLevel="0" max="19" min="19" style="0" width="15.14"/>
    <col collapsed="false" customWidth="true" hidden="false" outlineLevel="0" max="20" min="20" style="0" width="10.85"/>
  </cols>
  <sheetData>
    <row r="3" customFormat="false" ht="15.75" hidden="false" customHeight="false" outlineLevel="0" collapsed="false"/>
    <row r="4" customFormat="false" ht="15.75" hidden="false" customHeight="false" outlineLevel="0" collapsed="false">
      <c r="C4" s="6" t="s">
        <v>13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Q4" s="122" t="s">
        <v>66</v>
      </c>
      <c r="R4" s="122"/>
      <c r="S4" s="122"/>
      <c r="T4" s="122"/>
    </row>
    <row r="5" customFormat="false" ht="27.75" hidden="false" customHeight="true" outlineLevel="0" collapsed="false">
      <c r="C5" s="7" t="s">
        <v>77</v>
      </c>
      <c r="D5" s="7"/>
      <c r="E5" s="7"/>
      <c r="F5" s="7"/>
      <c r="G5" s="7"/>
      <c r="H5" s="7"/>
      <c r="I5" s="7"/>
      <c r="J5" s="7"/>
      <c r="K5" s="7"/>
      <c r="L5" s="7"/>
      <c r="M5" s="7"/>
      <c r="N5" s="83" t="s">
        <v>78</v>
      </c>
      <c r="Q5" s="21"/>
      <c r="R5" s="22" t="s">
        <v>13</v>
      </c>
      <c r="S5" s="23" t="s">
        <v>36</v>
      </c>
      <c r="T5" s="23" t="s">
        <v>37</v>
      </c>
    </row>
    <row r="6" customFormat="false" ht="15.75" hidden="false" customHeight="false" outlineLevel="0" collapsed="false">
      <c r="C6" s="25" t="s">
        <v>20</v>
      </c>
      <c r="D6" s="142" t="s">
        <v>21</v>
      </c>
      <c r="E6" s="16" t="s">
        <v>22</v>
      </c>
      <c r="F6" s="143" t="s">
        <v>23</v>
      </c>
      <c r="G6" s="144" t="s">
        <v>24</v>
      </c>
      <c r="H6" s="144" t="s">
        <v>25</v>
      </c>
      <c r="I6" s="144" t="s">
        <v>26</v>
      </c>
      <c r="J6" s="144" t="s">
        <v>27</v>
      </c>
      <c r="K6" s="144" t="s">
        <v>28</v>
      </c>
      <c r="L6" s="144" t="s">
        <v>29</v>
      </c>
      <c r="M6" s="145" t="s">
        <v>30</v>
      </c>
      <c r="N6" s="83"/>
      <c r="Q6" s="35" t="s">
        <v>38</v>
      </c>
      <c r="R6" s="37" t="n">
        <f aca="false">N7</f>
        <v>1.6</v>
      </c>
      <c r="S6" s="37" t="n">
        <f aca="false">N29</f>
        <v>1.5975</v>
      </c>
      <c r="T6" s="37" t="n">
        <f aca="false">N51</f>
        <v>1.5475</v>
      </c>
    </row>
    <row r="7" customFormat="false" ht="15" hidden="false" customHeight="false" outlineLevel="0" collapsed="false">
      <c r="C7" s="146" t="n">
        <v>10</v>
      </c>
      <c r="D7" s="147" t="s">
        <v>38</v>
      </c>
      <c r="E7" s="148" t="n">
        <v>500</v>
      </c>
      <c r="F7" s="72" t="n">
        <v>1.49</v>
      </c>
      <c r="G7" s="87" t="n">
        <v>1.49</v>
      </c>
      <c r="H7" s="87" t="n">
        <v>1.62</v>
      </c>
      <c r="I7" s="87" t="n">
        <v>1.68</v>
      </c>
      <c r="J7" s="87" t="n">
        <v>1.67</v>
      </c>
      <c r="K7" s="87" t="n">
        <v>1.67</v>
      </c>
      <c r="L7" s="87" t="n">
        <v>1.59</v>
      </c>
      <c r="M7" s="74" t="n">
        <v>1.59</v>
      </c>
      <c r="N7" s="40" t="n">
        <f aca="false">AVERAGE(F7:M7)</f>
        <v>1.6</v>
      </c>
      <c r="Q7" s="49" t="s">
        <v>39</v>
      </c>
      <c r="R7" s="37" t="n">
        <f aca="false">N10</f>
        <v>1.3975</v>
      </c>
      <c r="S7" s="37" t="n">
        <f aca="false">N32</f>
        <v>1.7</v>
      </c>
      <c r="T7" s="37" t="n">
        <f aca="false">N54</f>
        <v>1.5175</v>
      </c>
    </row>
    <row r="8" customFormat="false" ht="15" hidden="false" customHeight="false" outlineLevel="0" collapsed="false">
      <c r="C8" s="149" t="n">
        <v>11</v>
      </c>
      <c r="D8" s="150"/>
      <c r="E8" s="149" t="n">
        <v>550</v>
      </c>
      <c r="F8" s="44" t="n">
        <v>1.41</v>
      </c>
      <c r="G8" s="65" t="n">
        <v>1.41</v>
      </c>
      <c r="H8" s="65" t="n">
        <v>1.41</v>
      </c>
      <c r="I8" s="65" t="n">
        <v>1.43</v>
      </c>
      <c r="J8" s="65" t="n">
        <v>1.45</v>
      </c>
      <c r="K8" s="65" t="n">
        <v>1.46</v>
      </c>
      <c r="L8" s="65" t="n">
        <v>1.45</v>
      </c>
      <c r="M8" s="46" t="n">
        <v>1.45</v>
      </c>
      <c r="N8" s="52" t="n">
        <f aca="false">AVERAGE(F8:M8)</f>
        <v>1.43375</v>
      </c>
      <c r="Q8" s="49" t="s">
        <v>40</v>
      </c>
      <c r="R8" s="37" t="n">
        <f aca="false">N13</f>
        <v>1.5375</v>
      </c>
      <c r="S8" s="37" t="n">
        <f aca="false">N35</f>
        <v>1.48</v>
      </c>
      <c r="T8" s="37" t="n">
        <f aca="false">N57</f>
        <v>1.445</v>
      </c>
    </row>
    <row r="9" customFormat="false" ht="15.75" hidden="false" customHeight="false" outlineLevel="0" collapsed="false">
      <c r="C9" s="151" t="n">
        <v>12</v>
      </c>
      <c r="D9" s="152"/>
      <c r="E9" s="133" t="n">
        <v>600</v>
      </c>
      <c r="F9" s="84" t="n">
        <v>1.6</v>
      </c>
      <c r="G9" s="85" t="n">
        <v>1.61</v>
      </c>
      <c r="H9" s="85" t="n">
        <v>1.61</v>
      </c>
      <c r="I9" s="85" t="n">
        <v>1.62</v>
      </c>
      <c r="J9" s="85" t="n">
        <v>1.62</v>
      </c>
      <c r="K9" s="85" t="n">
        <v>1.55</v>
      </c>
      <c r="L9" s="85" t="n">
        <v>1.55</v>
      </c>
      <c r="M9" s="86" t="n">
        <v>1.53</v>
      </c>
      <c r="N9" s="61" t="n">
        <f aca="false">AVERAGE(F9:M9)</f>
        <v>1.58625</v>
      </c>
      <c r="Q9" s="63" t="s">
        <v>41</v>
      </c>
      <c r="R9" s="37" t="n">
        <f aca="false">N16</f>
        <v>1.47</v>
      </c>
      <c r="S9" s="37" t="n">
        <f aca="false">N38</f>
        <v>1.51</v>
      </c>
      <c r="T9" s="37" t="n">
        <f aca="false">N60</f>
        <v>1.3975</v>
      </c>
    </row>
    <row r="10" customFormat="false" ht="15" hidden="false" customHeight="false" outlineLevel="0" collapsed="false">
      <c r="C10" s="146" t="n">
        <v>1</v>
      </c>
      <c r="D10" s="147" t="s">
        <v>39</v>
      </c>
      <c r="E10" s="148" t="n">
        <v>500</v>
      </c>
      <c r="F10" s="29" t="n">
        <v>1.51</v>
      </c>
      <c r="G10" s="62" t="n">
        <v>1.45</v>
      </c>
      <c r="H10" s="62" t="n">
        <v>1.42</v>
      </c>
      <c r="I10" s="62" t="n">
        <v>1.38</v>
      </c>
      <c r="J10" s="62" t="n">
        <v>1.36</v>
      </c>
      <c r="K10" s="62" t="n">
        <v>1.36</v>
      </c>
      <c r="L10" s="62" t="n">
        <v>1.35</v>
      </c>
      <c r="M10" s="31" t="n">
        <v>1.35</v>
      </c>
      <c r="N10" s="40" t="n">
        <f aca="false">AVERAGE(F10:M10)</f>
        <v>1.3975</v>
      </c>
      <c r="Q10" s="66" t="s">
        <v>43</v>
      </c>
      <c r="R10" s="37" t="n">
        <f aca="false">N19</f>
        <v>1.55</v>
      </c>
      <c r="S10" s="37" t="n">
        <f aca="false">N41</f>
        <v>1.52625</v>
      </c>
      <c r="T10" s="37" t="n">
        <f aca="false">N63</f>
        <v>1.3825</v>
      </c>
    </row>
    <row r="11" customFormat="false" ht="15" hidden="false" customHeight="false" outlineLevel="0" collapsed="false">
      <c r="C11" s="149" t="n">
        <v>2</v>
      </c>
      <c r="D11" s="150"/>
      <c r="E11" s="149" t="n">
        <v>550</v>
      </c>
      <c r="F11" s="44" t="n">
        <v>1.42</v>
      </c>
      <c r="G11" s="65" t="n">
        <v>1.54</v>
      </c>
      <c r="H11" s="65" t="n">
        <v>1.51</v>
      </c>
      <c r="I11" s="65" t="n">
        <v>1.51</v>
      </c>
      <c r="J11" s="65" t="n">
        <v>1.49</v>
      </c>
      <c r="K11" s="65" t="n">
        <v>1.49</v>
      </c>
      <c r="L11" s="65" t="n">
        <v>1.48</v>
      </c>
      <c r="M11" s="46" t="n">
        <v>1.29</v>
      </c>
      <c r="N11" s="52" t="n">
        <f aca="false">AVERAGE(F11:M11)</f>
        <v>1.46625</v>
      </c>
    </row>
    <row r="12" customFormat="false" ht="15.75" hidden="false" customHeight="false" outlineLevel="0" collapsed="false">
      <c r="C12" s="151" t="n">
        <v>3</v>
      </c>
      <c r="D12" s="152"/>
      <c r="E12" s="133" t="n">
        <v>600</v>
      </c>
      <c r="F12" s="55" t="n">
        <v>1.39</v>
      </c>
      <c r="G12" s="68" t="n">
        <v>1.47</v>
      </c>
      <c r="H12" s="68" t="n">
        <v>1.47</v>
      </c>
      <c r="I12" s="68" t="n">
        <v>1.47</v>
      </c>
      <c r="J12" s="68" t="n">
        <v>1.46</v>
      </c>
      <c r="K12" s="68" t="n">
        <v>1.46</v>
      </c>
      <c r="L12" s="68" t="n">
        <v>1.46</v>
      </c>
      <c r="M12" s="57" t="n">
        <v>1.48</v>
      </c>
      <c r="N12" s="61" t="n">
        <f aca="false">AVERAGE(F12:M12)</f>
        <v>1.4575</v>
      </c>
    </row>
    <row r="13" customFormat="false" ht="15" hidden="false" customHeight="false" outlineLevel="0" collapsed="false">
      <c r="C13" s="146" t="n">
        <v>4</v>
      </c>
      <c r="D13" s="147" t="s">
        <v>40</v>
      </c>
      <c r="E13" s="148" t="n">
        <v>500</v>
      </c>
      <c r="F13" s="29" t="n">
        <v>1.53</v>
      </c>
      <c r="G13" s="62" t="n">
        <v>1.53</v>
      </c>
      <c r="H13" s="62" t="n">
        <v>1.53</v>
      </c>
      <c r="I13" s="62" t="n">
        <v>1.54</v>
      </c>
      <c r="J13" s="62" t="n">
        <v>1.55</v>
      </c>
      <c r="K13" s="62" t="n">
        <v>1.54</v>
      </c>
      <c r="L13" s="62" t="n">
        <v>1.54</v>
      </c>
      <c r="M13" s="31" t="n">
        <v>1.54</v>
      </c>
      <c r="N13" s="40" t="n">
        <f aca="false">AVERAGE(F13:M13)</f>
        <v>1.5375</v>
      </c>
    </row>
    <row r="14" customFormat="false" ht="15" hidden="false" customHeight="false" outlineLevel="0" collapsed="false">
      <c r="C14" s="149" t="n">
        <v>5</v>
      </c>
      <c r="D14" s="150"/>
      <c r="E14" s="149" t="n">
        <v>550</v>
      </c>
      <c r="F14" s="44" t="n">
        <v>1.55</v>
      </c>
      <c r="G14" s="65" t="n">
        <v>1.55</v>
      </c>
      <c r="H14" s="65" t="n">
        <v>1.55</v>
      </c>
      <c r="I14" s="65" t="n">
        <v>1.55</v>
      </c>
      <c r="J14" s="65" t="n">
        <v>1.48</v>
      </c>
      <c r="K14" s="65" t="n">
        <v>1.42</v>
      </c>
      <c r="L14" s="65" t="n">
        <v>1.41</v>
      </c>
      <c r="M14" s="46" t="n">
        <v>1.59</v>
      </c>
      <c r="N14" s="52" t="n">
        <f aca="false">AVERAGE(F14:M14)</f>
        <v>1.5125</v>
      </c>
    </row>
    <row r="15" customFormat="false" ht="15.75" hidden="false" customHeight="false" outlineLevel="0" collapsed="false">
      <c r="C15" s="151" t="n">
        <v>6</v>
      </c>
      <c r="D15" s="152"/>
      <c r="E15" s="133" t="n">
        <v>600</v>
      </c>
      <c r="F15" s="55" t="n">
        <v>1.65</v>
      </c>
      <c r="G15" s="68" t="n">
        <v>1.79</v>
      </c>
      <c r="H15" s="68" t="n">
        <v>1.8</v>
      </c>
      <c r="I15" s="68" t="n">
        <v>1.79</v>
      </c>
      <c r="J15" s="68" t="n">
        <v>1.79</v>
      </c>
      <c r="K15" s="68" t="n">
        <v>1.76</v>
      </c>
      <c r="L15" s="68" t="n">
        <v>1.73</v>
      </c>
      <c r="M15" s="57" t="n">
        <v>1.71</v>
      </c>
      <c r="N15" s="61" t="n">
        <f aca="false">AVERAGE(F15:M15)</f>
        <v>1.7525</v>
      </c>
    </row>
    <row r="16" customFormat="false" ht="15" hidden="false" customHeight="false" outlineLevel="0" collapsed="false">
      <c r="C16" s="146" t="n">
        <v>7</v>
      </c>
      <c r="D16" s="147" t="s">
        <v>41</v>
      </c>
      <c r="E16" s="148" t="n">
        <v>500</v>
      </c>
      <c r="F16" s="29" t="n">
        <v>1.47</v>
      </c>
      <c r="G16" s="62" t="n">
        <v>1.48</v>
      </c>
      <c r="H16" s="62" t="n">
        <v>1.5</v>
      </c>
      <c r="I16" s="62" t="n">
        <v>1.5</v>
      </c>
      <c r="J16" s="62" t="n">
        <v>1.5</v>
      </c>
      <c r="K16" s="62" t="n">
        <v>1.46</v>
      </c>
      <c r="L16" s="62" t="n">
        <v>1.44</v>
      </c>
      <c r="M16" s="31" t="n">
        <v>1.41</v>
      </c>
      <c r="N16" s="40" t="n">
        <f aca="false">AVERAGE(F16:M16)</f>
        <v>1.47</v>
      </c>
    </row>
    <row r="17" customFormat="false" ht="15" hidden="false" customHeight="false" outlineLevel="0" collapsed="false">
      <c r="C17" s="149" t="n">
        <v>8</v>
      </c>
      <c r="D17" s="150"/>
      <c r="E17" s="149" t="n">
        <v>550</v>
      </c>
      <c r="F17" s="44" t="n">
        <v>1.93</v>
      </c>
      <c r="G17" s="65" t="n">
        <v>1.78</v>
      </c>
      <c r="H17" s="65" t="n">
        <v>1.78</v>
      </c>
      <c r="I17" s="65" t="n">
        <v>1.78</v>
      </c>
      <c r="J17" s="65" t="n">
        <v>1.78</v>
      </c>
      <c r="K17" s="65" t="n">
        <v>1.74</v>
      </c>
      <c r="L17" s="65" t="n">
        <v>1.67</v>
      </c>
      <c r="M17" s="46" t="n">
        <v>1.66</v>
      </c>
      <c r="N17" s="52" t="n">
        <f aca="false">AVERAGE(F17:M17)</f>
        <v>1.765</v>
      </c>
    </row>
    <row r="18" customFormat="false" ht="15.75" hidden="false" customHeight="false" outlineLevel="0" collapsed="false">
      <c r="C18" s="151" t="n">
        <v>9</v>
      </c>
      <c r="D18" s="152"/>
      <c r="E18" s="133" t="n">
        <v>600</v>
      </c>
      <c r="F18" s="55" t="n">
        <v>1.5</v>
      </c>
      <c r="G18" s="68" t="n">
        <v>1.7</v>
      </c>
      <c r="H18" s="68" t="n">
        <v>1.73</v>
      </c>
      <c r="I18" s="68" t="n">
        <v>1.71</v>
      </c>
      <c r="J18" s="68" t="n">
        <v>1.7</v>
      </c>
      <c r="K18" s="68" t="n">
        <v>1.7</v>
      </c>
      <c r="L18" s="68" t="n">
        <v>1.5</v>
      </c>
      <c r="M18" s="57" t="n">
        <v>1.49</v>
      </c>
      <c r="N18" s="61" t="n">
        <f aca="false">AVERAGE(F18:M18)</f>
        <v>1.62875</v>
      </c>
    </row>
    <row r="19" customFormat="false" ht="15" hidden="false" customHeight="false" outlineLevel="0" collapsed="false">
      <c r="C19" s="153" t="n">
        <v>13</v>
      </c>
      <c r="D19" s="147" t="s">
        <v>43</v>
      </c>
      <c r="E19" s="154" t="n">
        <v>500</v>
      </c>
      <c r="F19" s="29" t="n">
        <v>1.66</v>
      </c>
      <c r="G19" s="62" t="n">
        <v>1.66</v>
      </c>
      <c r="H19" s="62" t="n">
        <v>1.55</v>
      </c>
      <c r="I19" s="62" t="n">
        <v>1.56</v>
      </c>
      <c r="J19" s="62" t="n">
        <v>1.5</v>
      </c>
      <c r="K19" s="62" t="n">
        <v>1.49</v>
      </c>
      <c r="L19" s="62" t="n">
        <v>1.49</v>
      </c>
      <c r="M19" s="31" t="n">
        <v>1.49</v>
      </c>
      <c r="N19" s="67" t="n">
        <f aca="false">AVERAGE(F19:M19)</f>
        <v>1.55</v>
      </c>
    </row>
    <row r="20" customFormat="false" ht="15" hidden="false" customHeight="false" outlineLevel="0" collapsed="false">
      <c r="C20" s="149" t="n">
        <v>14</v>
      </c>
      <c r="D20" s="150"/>
      <c r="E20" s="149" t="n">
        <v>550</v>
      </c>
      <c r="F20" s="44" t="n">
        <v>1.37</v>
      </c>
      <c r="G20" s="65" t="n">
        <v>1.53</v>
      </c>
      <c r="H20" s="65" t="n">
        <v>1.52</v>
      </c>
      <c r="I20" s="65" t="n">
        <v>1.6</v>
      </c>
      <c r="J20" s="65" t="n">
        <v>1.6</v>
      </c>
      <c r="K20" s="65" t="n">
        <v>1.56</v>
      </c>
      <c r="L20" s="65" t="n">
        <v>1.56</v>
      </c>
      <c r="M20" s="46" t="n">
        <v>1.56</v>
      </c>
      <c r="N20" s="52" t="n">
        <f aca="false">AVERAGE(F20:M20)</f>
        <v>1.5375</v>
      </c>
    </row>
    <row r="21" customFormat="false" ht="15.75" hidden="false" customHeight="false" outlineLevel="0" collapsed="false">
      <c r="C21" s="151" t="n">
        <v>15</v>
      </c>
      <c r="D21" s="152"/>
      <c r="E21" s="133" t="n">
        <v>600</v>
      </c>
      <c r="F21" s="55" t="n">
        <v>1.49</v>
      </c>
      <c r="G21" s="68" t="n">
        <v>1.47</v>
      </c>
      <c r="H21" s="68" t="n">
        <v>1.47</v>
      </c>
      <c r="I21" s="68" t="n">
        <v>1.47</v>
      </c>
      <c r="J21" s="68" t="n">
        <v>1.42</v>
      </c>
      <c r="K21" s="68" t="n">
        <v>1.43</v>
      </c>
      <c r="L21" s="68" t="n">
        <v>1.44</v>
      </c>
      <c r="M21" s="57" t="n">
        <v>1.44</v>
      </c>
      <c r="N21" s="61" t="n">
        <f aca="false">AVERAGE(F21:M21)</f>
        <v>1.45375</v>
      </c>
    </row>
    <row r="25" customFormat="false" ht="15.75" hidden="false" customHeight="false" outlineLevel="0" collapsed="false"/>
    <row r="26" customFormat="false" ht="15.75" hidden="false" customHeight="true" outlineLevel="0" collapsed="false">
      <c r="C26" s="82" t="s">
        <v>36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Q26" s="122" t="s">
        <v>68</v>
      </c>
      <c r="R26" s="122"/>
      <c r="S26" s="122"/>
      <c r="T26" s="122"/>
    </row>
    <row r="27" customFormat="false" ht="30" hidden="false" customHeight="true" outlineLevel="0" collapsed="false">
      <c r="C27" s="7" t="s">
        <v>77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8" t="s">
        <v>78</v>
      </c>
      <c r="Q27" s="21"/>
      <c r="R27" s="22" t="s">
        <v>13</v>
      </c>
      <c r="S27" s="23" t="s">
        <v>36</v>
      </c>
      <c r="T27" s="23" t="s">
        <v>37</v>
      </c>
    </row>
    <row r="28" customFormat="false" ht="15.75" hidden="false" customHeight="true" outlineLevel="0" collapsed="false">
      <c r="C28" s="16" t="s">
        <v>20</v>
      </c>
      <c r="D28" s="24" t="s">
        <v>21</v>
      </c>
      <c r="E28" s="16" t="s">
        <v>22</v>
      </c>
      <c r="F28" s="143" t="s">
        <v>23</v>
      </c>
      <c r="G28" s="144" t="s">
        <v>24</v>
      </c>
      <c r="H28" s="144" t="s">
        <v>25</v>
      </c>
      <c r="I28" s="144" t="s">
        <v>26</v>
      </c>
      <c r="J28" s="144" t="s">
        <v>27</v>
      </c>
      <c r="K28" s="144" t="s">
        <v>28</v>
      </c>
      <c r="L28" s="144" t="s">
        <v>29</v>
      </c>
      <c r="M28" s="145" t="s">
        <v>30</v>
      </c>
      <c r="N28" s="8"/>
      <c r="Q28" s="35" t="s">
        <v>38</v>
      </c>
      <c r="R28" s="37" t="n">
        <f aca="false">N8</f>
        <v>1.43375</v>
      </c>
      <c r="S28" s="37" t="n">
        <f aca="false">N30</f>
        <v>1.6</v>
      </c>
      <c r="T28" s="37" t="n">
        <f aca="false">N52</f>
        <v>1.46375</v>
      </c>
    </row>
    <row r="29" customFormat="false" ht="15" hidden="false" customHeight="false" outlineLevel="0" collapsed="false">
      <c r="C29" s="146" t="n">
        <v>10</v>
      </c>
      <c r="D29" s="38" t="s">
        <v>38</v>
      </c>
      <c r="E29" s="148" t="n">
        <v>500</v>
      </c>
      <c r="F29" s="29" t="n">
        <v>1.63</v>
      </c>
      <c r="G29" s="62" t="n">
        <v>1.82</v>
      </c>
      <c r="H29" s="62" t="n">
        <v>1.6</v>
      </c>
      <c r="I29" s="62" t="n">
        <v>1.6</v>
      </c>
      <c r="J29" s="62" t="n">
        <v>1.55</v>
      </c>
      <c r="K29" s="62" t="n">
        <v>1.56</v>
      </c>
      <c r="L29" s="62" t="n">
        <v>1.51</v>
      </c>
      <c r="M29" s="31" t="n">
        <v>1.51</v>
      </c>
      <c r="N29" s="40" t="n">
        <f aca="false">AVERAGE(F29:M29)</f>
        <v>1.5975</v>
      </c>
      <c r="Q29" s="49" t="s">
        <v>39</v>
      </c>
      <c r="R29" s="37" t="n">
        <f aca="false">N11</f>
        <v>1.46625</v>
      </c>
      <c r="S29" s="37" t="n">
        <f aca="false">N33</f>
        <v>1.7175</v>
      </c>
      <c r="T29" s="37" t="n">
        <f aca="false">N55</f>
        <v>1.58</v>
      </c>
    </row>
    <row r="30" customFormat="false" ht="15" hidden="false" customHeight="false" outlineLevel="0" collapsed="false">
      <c r="C30" s="149" t="n">
        <v>11</v>
      </c>
      <c r="D30" s="50"/>
      <c r="E30" s="149" t="n">
        <v>550</v>
      </c>
      <c r="F30" s="44" t="n">
        <v>1.57</v>
      </c>
      <c r="G30" s="65" t="n">
        <v>1.58</v>
      </c>
      <c r="H30" s="65" t="n">
        <v>1.66</v>
      </c>
      <c r="I30" s="65" t="n">
        <v>1.65</v>
      </c>
      <c r="J30" s="65" t="n">
        <v>1.66</v>
      </c>
      <c r="K30" s="65" t="n">
        <v>1.66</v>
      </c>
      <c r="L30" s="65" t="n">
        <v>1.51</v>
      </c>
      <c r="M30" s="46" t="n">
        <v>1.51</v>
      </c>
      <c r="N30" s="52" t="n">
        <f aca="false">AVERAGE(F30:M30)</f>
        <v>1.6</v>
      </c>
      <c r="Q30" s="49" t="s">
        <v>40</v>
      </c>
      <c r="R30" s="37" t="n">
        <f aca="false">N14</f>
        <v>1.5125</v>
      </c>
      <c r="S30" s="37" t="n">
        <f aca="false">N36</f>
        <v>1.73875</v>
      </c>
      <c r="T30" s="37" t="n">
        <f aca="false">N58</f>
        <v>1.48375</v>
      </c>
    </row>
    <row r="31" customFormat="false" ht="15.75" hidden="false" customHeight="false" outlineLevel="0" collapsed="false">
      <c r="C31" s="151" t="n">
        <v>12</v>
      </c>
      <c r="D31" s="59"/>
      <c r="E31" s="133" t="n">
        <v>600</v>
      </c>
      <c r="F31" s="55" t="n">
        <v>1.8</v>
      </c>
      <c r="G31" s="68" t="n">
        <v>1.85</v>
      </c>
      <c r="H31" s="68" t="n">
        <v>1.82</v>
      </c>
      <c r="I31" s="68" t="n">
        <v>1.82</v>
      </c>
      <c r="J31" s="68" t="n">
        <v>1.82</v>
      </c>
      <c r="K31" s="68" t="n">
        <v>1.87</v>
      </c>
      <c r="L31" s="68" t="n">
        <v>1.87</v>
      </c>
      <c r="M31" s="57" t="n">
        <v>1.87</v>
      </c>
      <c r="N31" s="61" t="n">
        <f aca="false">AVERAGE(F31:M31)</f>
        <v>1.84</v>
      </c>
      <c r="Q31" s="63" t="s">
        <v>41</v>
      </c>
      <c r="R31" s="37" t="n">
        <f aca="false">N17</f>
        <v>1.765</v>
      </c>
      <c r="S31" s="37" t="n">
        <f aca="false">N39</f>
        <v>1.49625</v>
      </c>
      <c r="T31" s="37" t="n">
        <f aca="false">N61</f>
        <v>1.415</v>
      </c>
    </row>
    <row r="32" customFormat="false" ht="15.75" hidden="false" customHeight="true" outlineLevel="0" collapsed="false">
      <c r="C32" s="146" t="n">
        <v>1</v>
      </c>
      <c r="D32" s="38" t="s">
        <v>39</v>
      </c>
      <c r="E32" s="148" t="n">
        <v>500</v>
      </c>
      <c r="F32" s="29" t="n">
        <v>1.8</v>
      </c>
      <c r="G32" s="62" t="n">
        <v>1.8</v>
      </c>
      <c r="H32" s="62" t="n">
        <v>1.72</v>
      </c>
      <c r="I32" s="62" t="n">
        <v>1.69</v>
      </c>
      <c r="J32" s="62" t="n">
        <v>1.69</v>
      </c>
      <c r="K32" s="62" t="n">
        <v>1.64</v>
      </c>
      <c r="L32" s="62" t="n">
        <v>1.64</v>
      </c>
      <c r="M32" s="31" t="n">
        <v>1.62</v>
      </c>
      <c r="N32" s="40" t="n">
        <f aca="false">AVERAGE(F32:M32)</f>
        <v>1.7</v>
      </c>
      <c r="Q32" s="66" t="s">
        <v>43</v>
      </c>
      <c r="R32" s="37" t="n">
        <f aca="false">N20</f>
        <v>1.5375</v>
      </c>
      <c r="S32" s="37" t="n">
        <f aca="false">N42</f>
        <v>1.7625</v>
      </c>
      <c r="T32" s="37" t="n">
        <f aca="false">N64</f>
        <v>1.3725</v>
      </c>
    </row>
    <row r="33" customFormat="false" ht="15.75" hidden="false" customHeight="true" outlineLevel="0" collapsed="false">
      <c r="C33" s="149" t="n">
        <v>2</v>
      </c>
      <c r="D33" s="50"/>
      <c r="E33" s="149" t="n">
        <v>550</v>
      </c>
      <c r="F33" s="44" t="n">
        <v>1.85</v>
      </c>
      <c r="G33" s="65" t="n">
        <v>1.88</v>
      </c>
      <c r="H33" s="65" t="n">
        <v>1.86</v>
      </c>
      <c r="I33" s="65" t="n">
        <v>1.86</v>
      </c>
      <c r="J33" s="65" t="n">
        <v>1.66</v>
      </c>
      <c r="K33" s="65" t="n">
        <v>1.54</v>
      </c>
      <c r="L33" s="65" t="n">
        <v>1.54</v>
      </c>
      <c r="M33" s="46" t="n">
        <v>1.55</v>
      </c>
      <c r="N33" s="52" t="n">
        <f aca="false">AVERAGE(F33:M33)</f>
        <v>1.7175</v>
      </c>
    </row>
    <row r="34" customFormat="false" ht="15.75" hidden="false" customHeight="true" outlineLevel="0" collapsed="false">
      <c r="C34" s="151" t="n">
        <v>3</v>
      </c>
      <c r="D34" s="59"/>
      <c r="E34" s="133" t="n">
        <v>600</v>
      </c>
      <c r="F34" s="84" t="n">
        <v>1.36</v>
      </c>
      <c r="G34" s="85" t="n">
        <v>1.37</v>
      </c>
      <c r="H34" s="85" t="n">
        <v>1.41</v>
      </c>
      <c r="I34" s="85" t="n">
        <v>1.45</v>
      </c>
      <c r="J34" s="85" t="n">
        <v>1.45</v>
      </c>
      <c r="K34" s="85" t="n">
        <v>1.45</v>
      </c>
      <c r="L34" s="85" t="n">
        <v>1.45</v>
      </c>
      <c r="M34" s="86" t="n">
        <v>1.45</v>
      </c>
      <c r="N34" s="61" t="n">
        <f aca="false">AVERAGE(F34:M34)</f>
        <v>1.42375</v>
      </c>
    </row>
    <row r="35" customFormat="false" ht="15.75" hidden="false" customHeight="true" outlineLevel="0" collapsed="false">
      <c r="C35" s="146" t="n">
        <v>4</v>
      </c>
      <c r="D35" s="38" t="s">
        <v>40</v>
      </c>
      <c r="E35" s="148" t="n">
        <v>500</v>
      </c>
      <c r="F35" s="29" t="n">
        <v>1.48</v>
      </c>
      <c r="G35" s="62" t="n">
        <v>1.48</v>
      </c>
      <c r="H35" s="62" t="n">
        <v>1.48</v>
      </c>
      <c r="I35" s="62" t="n">
        <v>1.47</v>
      </c>
      <c r="J35" s="62" t="n">
        <v>1.47</v>
      </c>
      <c r="K35" s="62" t="n">
        <v>1.48</v>
      </c>
      <c r="L35" s="62" t="n">
        <v>1.49</v>
      </c>
      <c r="M35" s="31" t="n">
        <v>1.49</v>
      </c>
      <c r="N35" s="40" t="n">
        <f aca="false">AVERAGE(F35:M35)</f>
        <v>1.48</v>
      </c>
    </row>
    <row r="36" customFormat="false" ht="15.75" hidden="false" customHeight="true" outlineLevel="0" collapsed="false">
      <c r="C36" s="149" t="n">
        <v>5</v>
      </c>
      <c r="D36" s="50"/>
      <c r="E36" s="149" t="n">
        <v>550</v>
      </c>
      <c r="F36" s="44" t="n">
        <v>1.77</v>
      </c>
      <c r="G36" s="65" t="n">
        <v>1.8</v>
      </c>
      <c r="H36" s="65" t="n">
        <v>1.96</v>
      </c>
      <c r="I36" s="65" t="n">
        <v>1.73</v>
      </c>
      <c r="J36" s="65" t="n">
        <v>1.68</v>
      </c>
      <c r="K36" s="65" t="n">
        <v>1.66</v>
      </c>
      <c r="L36" s="65" t="n">
        <v>1.66</v>
      </c>
      <c r="M36" s="46" t="n">
        <v>1.65</v>
      </c>
      <c r="N36" s="52" t="n">
        <f aca="false">AVERAGE(F36:M36)</f>
        <v>1.73875</v>
      </c>
    </row>
    <row r="37" customFormat="false" ht="15.75" hidden="false" customHeight="true" outlineLevel="0" collapsed="false">
      <c r="C37" s="151" t="n">
        <v>6</v>
      </c>
      <c r="D37" s="59"/>
      <c r="E37" s="133" t="n">
        <v>600</v>
      </c>
      <c r="F37" s="55" t="n">
        <v>1.73</v>
      </c>
      <c r="G37" s="68" t="n">
        <v>1.73</v>
      </c>
      <c r="H37" s="68" t="n">
        <v>1.74</v>
      </c>
      <c r="I37" s="68" t="n">
        <v>1.74</v>
      </c>
      <c r="J37" s="68" t="n">
        <v>1.69</v>
      </c>
      <c r="K37" s="68" t="n">
        <v>1.68</v>
      </c>
      <c r="L37" s="68" t="n">
        <v>1.69</v>
      </c>
      <c r="M37" s="57" t="n">
        <v>1.66</v>
      </c>
      <c r="N37" s="61" t="n">
        <f aca="false">AVERAGE(F37:M37)</f>
        <v>1.7075</v>
      </c>
    </row>
    <row r="38" customFormat="false" ht="15.75" hidden="false" customHeight="true" outlineLevel="0" collapsed="false">
      <c r="C38" s="146" t="n">
        <v>7</v>
      </c>
      <c r="D38" s="38" t="s">
        <v>41</v>
      </c>
      <c r="E38" s="148" t="n">
        <v>500</v>
      </c>
      <c r="F38" s="72" t="n">
        <v>1.36</v>
      </c>
      <c r="G38" s="87" t="n">
        <v>1.49</v>
      </c>
      <c r="H38" s="87" t="n">
        <v>1.5</v>
      </c>
      <c r="I38" s="87" t="n">
        <v>1.52</v>
      </c>
      <c r="J38" s="87" t="n">
        <v>1.54</v>
      </c>
      <c r="K38" s="87" t="n">
        <v>1.55</v>
      </c>
      <c r="L38" s="87" t="n">
        <v>1.56</v>
      </c>
      <c r="M38" s="74" t="n">
        <v>1.56</v>
      </c>
      <c r="N38" s="40" t="n">
        <f aca="false">AVERAGE(F38:M38)</f>
        <v>1.51</v>
      </c>
    </row>
    <row r="39" customFormat="false" ht="15.75" hidden="false" customHeight="true" outlineLevel="0" collapsed="false">
      <c r="C39" s="149" t="n">
        <v>8</v>
      </c>
      <c r="D39" s="50"/>
      <c r="E39" s="149" t="n">
        <v>550</v>
      </c>
      <c r="F39" s="44" t="n">
        <v>1.46</v>
      </c>
      <c r="G39" s="65" t="n">
        <v>1.46</v>
      </c>
      <c r="H39" s="65" t="n">
        <v>1.5</v>
      </c>
      <c r="I39" s="65" t="n">
        <v>1.49</v>
      </c>
      <c r="J39" s="65" t="n">
        <v>1.49</v>
      </c>
      <c r="K39" s="65" t="n">
        <v>1.52</v>
      </c>
      <c r="L39" s="65" t="n">
        <v>1.48</v>
      </c>
      <c r="M39" s="46" t="n">
        <v>1.57</v>
      </c>
      <c r="N39" s="52" t="n">
        <f aca="false">AVERAGE(F39:M39)</f>
        <v>1.49625</v>
      </c>
    </row>
    <row r="40" customFormat="false" ht="15.75" hidden="false" customHeight="true" outlineLevel="0" collapsed="false">
      <c r="C40" s="151" t="n">
        <v>9</v>
      </c>
      <c r="D40" s="59"/>
      <c r="E40" s="133" t="n">
        <v>600</v>
      </c>
      <c r="F40" s="84" t="n">
        <v>1.86</v>
      </c>
      <c r="G40" s="85" t="n">
        <v>1.67</v>
      </c>
      <c r="H40" s="85" t="n">
        <v>1.5</v>
      </c>
      <c r="I40" s="85" t="n">
        <v>1.49</v>
      </c>
      <c r="J40" s="85" t="n">
        <v>1.5</v>
      </c>
      <c r="K40" s="85" t="n">
        <v>1.78</v>
      </c>
      <c r="L40" s="85" t="n">
        <v>1.78</v>
      </c>
      <c r="M40" s="86" t="n">
        <v>1.78</v>
      </c>
      <c r="N40" s="61" t="n">
        <f aca="false">AVERAGE(F40:M40)</f>
        <v>1.67</v>
      </c>
    </row>
    <row r="41" customFormat="false" ht="15" hidden="false" customHeight="false" outlineLevel="0" collapsed="false">
      <c r="C41" s="153" t="n">
        <v>13</v>
      </c>
      <c r="D41" s="38" t="s">
        <v>43</v>
      </c>
      <c r="E41" s="154" t="n">
        <v>500</v>
      </c>
      <c r="F41" s="72" t="n">
        <v>1.55</v>
      </c>
      <c r="G41" s="87" t="n">
        <v>1.55</v>
      </c>
      <c r="H41" s="87" t="n">
        <v>1.56</v>
      </c>
      <c r="I41" s="87" t="n">
        <v>1.56</v>
      </c>
      <c r="J41" s="87" t="n">
        <v>1.53</v>
      </c>
      <c r="K41" s="87" t="n">
        <v>1.52</v>
      </c>
      <c r="L41" s="87" t="n">
        <v>1.52</v>
      </c>
      <c r="M41" s="74" t="n">
        <v>1.42</v>
      </c>
      <c r="N41" s="67" t="n">
        <f aca="false">AVERAGE(F41:M41)</f>
        <v>1.52625</v>
      </c>
    </row>
    <row r="42" customFormat="false" ht="15" hidden="false" customHeight="false" outlineLevel="0" collapsed="false">
      <c r="C42" s="149" t="n">
        <v>14</v>
      </c>
      <c r="D42" s="50"/>
      <c r="E42" s="149" t="n">
        <v>550</v>
      </c>
      <c r="F42" s="44" t="n">
        <v>1.87</v>
      </c>
      <c r="G42" s="65" t="n">
        <v>1.87</v>
      </c>
      <c r="H42" s="65" t="n">
        <v>1.84</v>
      </c>
      <c r="I42" s="65" t="n">
        <v>1.83</v>
      </c>
      <c r="J42" s="65" t="n">
        <v>1.83</v>
      </c>
      <c r="K42" s="65" t="n">
        <v>1.62</v>
      </c>
      <c r="L42" s="65" t="n">
        <v>1.62</v>
      </c>
      <c r="M42" s="46" t="n">
        <v>1.62</v>
      </c>
      <c r="N42" s="52" t="n">
        <f aca="false">AVERAGE(F42:M42)</f>
        <v>1.7625</v>
      </c>
    </row>
    <row r="43" customFormat="false" ht="15.75" hidden="false" customHeight="false" outlineLevel="0" collapsed="false">
      <c r="C43" s="151" t="n">
        <v>15</v>
      </c>
      <c r="D43" s="59"/>
      <c r="E43" s="133" t="n">
        <v>600</v>
      </c>
      <c r="F43" s="55" t="n">
        <v>1.61</v>
      </c>
      <c r="G43" s="68" t="n">
        <v>1.61</v>
      </c>
      <c r="H43" s="68" t="n">
        <v>1.61</v>
      </c>
      <c r="I43" s="68" t="n">
        <v>1.57</v>
      </c>
      <c r="J43" s="68" t="n">
        <v>1.57</v>
      </c>
      <c r="K43" s="68" t="n">
        <v>1.57</v>
      </c>
      <c r="L43" s="68" t="n">
        <v>1.6</v>
      </c>
      <c r="M43" s="57" t="n">
        <v>1.6</v>
      </c>
      <c r="N43" s="61" t="n">
        <f aca="false">AVERAGE(F43:M43)</f>
        <v>1.5925</v>
      </c>
    </row>
    <row r="47" customFormat="false" ht="15.75" hidden="false" customHeight="false" outlineLevel="0" collapsed="false"/>
    <row r="48" customFormat="false" ht="15.75" hidden="false" customHeight="false" outlineLevel="0" collapsed="false">
      <c r="C48" s="6" t="s">
        <v>37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Q48" s="122" t="s">
        <v>70</v>
      </c>
      <c r="R48" s="122"/>
      <c r="S48" s="122"/>
      <c r="T48" s="122"/>
    </row>
    <row r="49" customFormat="false" ht="30" hidden="false" customHeight="true" outlineLevel="0" collapsed="false">
      <c r="C49" s="7" t="s">
        <v>77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83" t="s">
        <v>78</v>
      </c>
      <c r="Q49" s="21"/>
      <c r="R49" s="22" t="s">
        <v>13</v>
      </c>
      <c r="S49" s="23" t="s">
        <v>36</v>
      </c>
      <c r="T49" s="23" t="s">
        <v>37</v>
      </c>
    </row>
    <row r="50" customFormat="false" ht="15.75" hidden="false" customHeight="false" outlineLevel="0" collapsed="false">
      <c r="C50" s="15" t="s">
        <v>20</v>
      </c>
      <c r="D50" s="16" t="s">
        <v>21</v>
      </c>
      <c r="E50" s="16" t="s">
        <v>22</v>
      </c>
      <c r="F50" s="143" t="s">
        <v>23</v>
      </c>
      <c r="G50" s="144" t="s">
        <v>24</v>
      </c>
      <c r="H50" s="144" t="s">
        <v>25</v>
      </c>
      <c r="I50" s="144" t="s">
        <v>26</v>
      </c>
      <c r="J50" s="144" t="s">
        <v>27</v>
      </c>
      <c r="K50" s="144" t="s">
        <v>28</v>
      </c>
      <c r="L50" s="144" t="s">
        <v>29</v>
      </c>
      <c r="M50" s="145" t="s">
        <v>30</v>
      </c>
      <c r="N50" s="83"/>
      <c r="Q50" s="35" t="s">
        <v>38</v>
      </c>
      <c r="R50" s="37" t="n">
        <f aca="false">N9</f>
        <v>1.58625</v>
      </c>
      <c r="S50" s="37" t="n">
        <f aca="false">N31</f>
        <v>1.84</v>
      </c>
      <c r="T50" s="37" t="n">
        <f aca="false">N53</f>
        <v>1.375</v>
      </c>
    </row>
    <row r="51" customFormat="false" ht="15" hidden="false" customHeight="false" outlineLevel="0" collapsed="false">
      <c r="C51" s="26" t="n">
        <v>10</v>
      </c>
      <c r="D51" s="38" t="s">
        <v>38</v>
      </c>
      <c r="E51" s="148" t="n">
        <v>500</v>
      </c>
      <c r="F51" s="29" t="n">
        <v>1.47</v>
      </c>
      <c r="G51" s="62" t="n">
        <v>1.47</v>
      </c>
      <c r="H51" s="62" t="n">
        <v>1.47</v>
      </c>
      <c r="I51" s="62" t="n">
        <v>1.58</v>
      </c>
      <c r="J51" s="62" t="n">
        <v>1.61</v>
      </c>
      <c r="K51" s="62" t="n">
        <v>1.66</v>
      </c>
      <c r="L51" s="62" t="n">
        <v>1.61</v>
      </c>
      <c r="M51" s="31" t="n">
        <v>1.51</v>
      </c>
      <c r="N51" s="40" t="n">
        <f aca="false">AVERAGE(F51:M51)</f>
        <v>1.5475</v>
      </c>
      <c r="Q51" s="49" t="s">
        <v>39</v>
      </c>
      <c r="R51" s="37" t="n">
        <f aca="false">N12</f>
        <v>1.4575</v>
      </c>
      <c r="S51" s="37" t="n">
        <f aca="false">N34</f>
        <v>1.42375</v>
      </c>
      <c r="T51" s="37" t="n">
        <f aca="false">N56</f>
        <v>1.545</v>
      </c>
    </row>
    <row r="52" customFormat="false" ht="15" hidden="false" customHeight="false" outlineLevel="0" collapsed="false">
      <c r="C52" s="42" t="n">
        <v>11</v>
      </c>
      <c r="D52" s="50"/>
      <c r="E52" s="149" t="n">
        <v>550</v>
      </c>
      <c r="F52" s="44" t="n">
        <v>1.51</v>
      </c>
      <c r="G52" s="65" t="n">
        <v>1.51</v>
      </c>
      <c r="H52" s="65" t="n">
        <v>1.44</v>
      </c>
      <c r="I52" s="65" t="n">
        <v>1.44</v>
      </c>
      <c r="J52" s="65" t="n">
        <v>1.44</v>
      </c>
      <c r="K52" s="65" t="n">
        <v>1.46</v>
      </c>
      <c r="L52" s="65" t="n">
        <v>1.5</v>
      </c>
      <c r="M52" s="46" t="n">
        <v>1.41</v>
      </c>
      <c r="N52" s="52" t="n">
        <f aca="false">AVERAGE(F52:M52)</f>
        <v>1.46375</v>
      </c>
      <c r="Q52" s="49" t="s">
        <v>40</v>
      </c>
      <c r="R52" s="37" t="n">
        <f aca="false">N15</f>
        <v>1.7525</v>
      </c>
      <c r="S52" s="37" t="n">
        <f aca="false">N37</f>
        <v>1.7075</v>
      </c>
      <c r="T52" s="37" t="n">
        <f aca="false">N59</f>
        <v>1.6025</v>
      </c>
    </row>
    <row r="53" customFormat="false" ht="15.75" hidden="false" customHeight="false" outlineLevel="0" collapsed="false">
      <c r="C53" s="53" t="n">
        <v>12</v>
      </c>
      <c r="D53" s="59"/>
      <c r="E53" s="133" t="n">
        <v>600</v>
      </c>
      <c r="F53" s="55" t="n">
        <v>1.51</v>
      </c>
      <c r="G53" s="68" t="n">
        <v>1.44</v>
      </c>
      <c r="H53" s="68" t="n">
        <v>1.32</v>
      </c>
      <c r="I53" s="68" t="n">
        <v>1.32</v>
      </c>
      <c r="J53" s="68" t="n">
        <v>1.31</v>
      </c>
      <c r="K53" s="68" t="n">
        <v>1.32</v>
      </c>
      <c r="L53" s="68" t="n">
        <v>1.38</v>
      </c>
      <c r="M53" s="57" t="n">
        <v>1.4</v>
      </c>
      <c r="N53" s="61" t="n">
        <f aca="false">AVERAGE(F53:M53)</f>
        <v>1.375</v>
      </c>
      <c r="Q53" s="63" t="s">
        <v>41</v>
      </c>
      <c r="R53" s="37" t="n">
        <f aca="false">N18</f>
        <v>1.62875</v>
      </c>
      <c r="S53" s="37" t="n">
        <f aca="false">N40</f>
        <v>1.67</v>
      </c>
      <c r="T53" s="37" t="n">
        <f aca="false">N62</f>
        <v>1.52125</v>
      </c>
    </row>
    <row r="54" customFormat="false" ht="15" hidden="false" customHeight="false" outlineLevel="0" collapsed="false">
      <c r="C54" s="26" t="n">
        <v>1</v>
      </c>
      <c r="D54" s="38" t="s">
        <v>39</v>
      </c>
      <c r="E54" s="148" t="n">
        <v>500</v>
      </c>
      <c r="F54" s="29" t="n">
        <v>1.54</v>
      </c>
      <c r="G54" s="62" t="n">
        <v>1.54</v>
      </c>
      <c r="H54" s="62" t="n">
        <v>1.37</v>
      </c>
      <c r="I54" s="62" t="n">
        <v>1.36</v>
      </c>
      <c r="J54" s="62" t="n">
        <v>1.63</v>
      </c>
      <c r="K54" s="62" t="n">
        <v>1.41</v>
      </c>
      <c r="L54" s="62" t="n">
        <v>1.55</v>
      </c>
      <c r="M54" s="31" t="n">
        <v>1.74</v>
      </c>
      <c r="N54" s="40" t="n">
        <f aca="false">AVERAGE(F54:M54)</f>
        <v>1.5175</v>
      </c>
      <c r="Q54" s="66" t="s">
        <v>43</v>
      </c>
      <c r="R54" s="37" t="n">
        <f aca="false">N21</f>
        <v>1.45375</v>
      </c>
      <c r="S54" s="37" t="n">
        <f aca="false">N43</f>
        <v>1.5925</v>
      </c>
      <c r="T54" s="37" t="n">
        <f aca="false">N65</f>
        <v>1.56</v>
      </c>
    </row>
    <row r="55" customFormat="false" ht="15" hidden="false" customHeight="false" outlineLevel="0" collapsed="false">
      <c r="C55" s="42" t="n">
        <v>2</v>
      </c>
      <c r="D55" s="50"/>
      <c r="E55" s="149" t="n">
        <v>550</v>
      </c>
      <c r="F55" s="44" t="n">
        <v>1.7</v>
      </c>
      <c r="G55" s="65" t="n">
        <v>1.7</v>
      </c>
      <c r="H55" s="65" t="n">
        <v>1.57</v>
      </c>
      <c r="I55" s="65" t="n">
        <v>1.56</v>
      </c>
      <c r="J55" s="65" t="n">
        <v>1.56</v>
      </c>
      <c r="K55" s="65" t="n">
        <v>1.58</v>
      </c>
      <c r="L55" s="65" t="n">
        <v>1.49</v>
      </c>
      <c r="M55" s="46" t="n">
        <v>1.48</v>
      </c>
      <c r="N55" s="52" t="n">
        <f aca="false">AVERAGE(F55:M55)</f>
        <v>1.58</v>
      </c>
    </row>
    <row r="56" customFormat="false" ht="15.75" hidden="false" customHeight="false" outlineLevel="0" collapsed="false">
      <c r="C56" s="53" t="n">
        <v>3</v>
      </c>
      <c r="D56" s="59"/>
      <c r="E56" s="133" t="n">
        <v>600</v>
      </c>
      <c r="F56" s="84" t="n">
        <v>1.6</v>
      </c>
      <c r="G56" s="85" t="n">
        <v>1.61</v>
      </c>
      <c r="H56" s="85" t="n">
        <v>1.43</v>
      </c>
      <c r="I56" s="85" t="n">
        <v>1.47</v>
      </c>
      <c r="J56" s="85" t="n">
        <v>1.6</v>
      </c>
      <c r="K56" s="85" t="n">
        <v>1.54</v>
      </c>
      <c r="L56" s="85" t="n">
        <v>1.55</v>
      </c>
      <c r="M56" s="86" t="n">
        <v>1.56</v>
      </c>
      <c r="N56" s="61" t="n">
        <f aca="false">AVERAGE(F56:M56)</f>
        <v>1.545</v>
      </c>
    </row>
    <row r="57" customFormat="false" ht="15" hidden="false" customHeight="false" outlineLevel="0" collapsed="false">
      <c r="C57" s="26" t="n">
        <v>4</v>
      </c>
      <c r="D57" s="38" t="s">
        <v>40</v>
      </c>
      <c r="E57" s="148" t="n">
        <v>500</v>
      </c>
      <c r="F57" s="29" t="n">
        <v>1.41</v>
      </c>
      <c r="G57" s="62" t="n">
        <v>1.41</v>
      </c>
      <c r="H57" s="62" t="n">
        <v>1.41</v>
      </c>
      <c r="I57" s="62" t="n">
        <v>1.47</v>
      </c>
      <c r="J57" s="62" t="n">
        <v>1.47</v>
      </c>
      <c r="K57" s="62" t="n">
        <v>1.53</v>
      </c>
      <c r="L57" s="62" t="n">
        <v>1.41</v>
      </c>
      <c r="M57" s="31" t="n">
        <v>1.45</v>
      </c>
      <c r="N57" s="40" t="n">
        <f aca="false">AVERAGE(F57:M57)</f>
        <v>1.445</v>
      </c>
    </row>
    <row r="58" customFormat="false" ht="15" hidden="false" customHeight="false" outlineLevel="0" collapsed="false">
      <c r="C58" s="42" t="n">
        <v>5</v>
      </c>
      <c r="D58" s="50"/>
      <c r="E58" s="149" t="n">
        <v>550</v>
      </c>
      <c r="F58" s="44" t="n">
        <v>1.47</v>
      </c>
      <c r="G58" s="65" t="n">
        <v>1.49</v>
      </c>
      <c r="H58" s="65" t="n">
        <v>1.32</v>
      </c>
      <c r="I58" s="65" t="n">
        <v>1.52</v>
      </c>
      <c r="J58" s="65" t="n">
        <v>1.49</v>
      </c>
      <c r="K58" s="65" t="n">
        <v>1.38</v>
      </c>
      <c r="L58" s="65" t="n">
        <v>1.5</v>
      </c>
      <c r="M58" s="46" t="n">
        <v>1.7</v>
      </c>
      <c r="N58" s="52" t="n">
        <f aca="false">AVERAGE(F58:M58)</f>
        <v>1.48375</v>
      </c>
    </row>
    <row r="59" customFormat="false" ht="15.75" hidden="false" customHeight="false" outlineLevel="0" collapsed="false">
      <c r="C59" s="53" t="n">
        <v>6</v>
      </c>
      <c r="D59" s="59"/>
      <c r="E59" s="133" t="n">
        <v>600</v>
      </c>
      <c r="F59" s="55" t="n">
        <v>1.55</v>
      </c>
      <c r="G59" s="68" t="n">
        <v>1.55</v>
      </c>
      <c r="H59" s="68" t="n">
        <v>1.6</v>
      </c>
      <c r="I59" s="68" t="n">
        <v>1.6</v>
      </c>
      <c r="J59" s="68" t="n">
        <v>1.62</v>
      </c>
      <c r="K59" s="68" t="n">
        <v>1.74</v>
      </c>
      <c r="L59" s="68" t="n">
        <v>1.69</v>
      </c>
      <c r="M59" s="57" t="n">
        <v>1.47</v>
      </c>
      <c r="N59" s="61" t="n">
        <f aca="false">AVERAGE(F59:M59)</f>
        <v>1.6025</v>
      </c>
    </row>
    <row r="60" customFormat="false" ht="15" hidden="false" customHeight="false" outlineLevel="0" collapsed="false">
      <c r="C60" s="26" t="n">
        <v>7</v>
      </c>
      <c r="D60" s="38" t="s">
        <v>41</v>
      </c>
      <c r="E60" s="148" t="n">
        <v>500</v>
      </c>
      <c r="F60" s="72" t="n">
        <v>1.27</v>
      </c>
      <c r="G60" s="87" t="n">
        <v>1.34</v>
      </c>
      <c r="H60" s="87" t="n">
        <v>1.52</v>
      </c>
      <c r="I60" s="87" t="n">
        <v>1.52</v>
      </c>
      <c r="J60" s="87" t="n">
        <v>1.51</v>
      </c>
      <c r="K60" s="87" t="n">
        <v>1.39</v>
      </c>
      <c r="L60" s="87" t="n">
        <v>1.32</v>
      </c>
      <c r="M60" s="74" t="n">
        <v>1.31</v>
      </c>
      <c r="N60" s="40" t="n">
        <f aca="false">AVERAGE(F60:M60)</f>
        <v>1.3975</v>
      </c>
    </row>
    <row r="61" customFormat="false" ht="15" hidden="false" customHeight="false" outlineLevel="0" collapsed="false">
      <c r="C61" s="42" t="n">
        <v>8</v>
      </c>
      <c r="D61" s="50"/>
      <c r="E61" s="149" t="n">
        <v>550</v>
      </c>
      <c r="F61" s="44" t="n">
        <v>1.39</v>
      </c>
      <c r="G61" s="65" t="n">
        <v>1.4</v>
      </c>
      <c r="H61" s="65" t="n">
        <v>1.35</v>
      </c>
      <c r="I61" s="65" t="n">
        <v>1.38</v>
      </c>
      <c r="J61" s="65" t="n">
        <v>1.36</v>
      </c>
      <c r="K61" s="65" t="n">
        <v>1.43</v>
      </c>
      <c r="L61" s="65" t="n">
        <v>1.44</v>
      </c>
      <c r="M61" s="46" t="n">
        <v>1.57</v>
      </c>
      <c r="N61" s="52" t="n">
        <f aca="false">AVERAGE(F61:M61)</f>
        <v>1.415</v>
      </c>
    </row>
    <row r="62" customFormat="false" ht="15.75" hidden="false" customHeight="false" outlineLevel="0" collapsed="false">
      <c r="C62" s="53" t="n">
        <v>9</v>
      </c>
      <c r="D62" s="59"/>
      <c r="E62" s="133" t="n">
        <v>600</v>
      </c>
      <c r="F62" s="84" t="n">
        <v>1.57</v>
      </c>
      <c r="G62" s="85" t="n">
        <v>1.53</v>
      </c>
      <c r="H62" s="85" t="n">
        <v>1.47</v>
      </c>
      <c r="I62" s="85" t="n">
        <v>1.44</v>
      </c>
      <c r="J62" s="85" t="n">
        <v>1.44</v>
      </c>
      <c r="K62" s="85" t="n">
        <v>1.71</v>
      </c>
      <c r="L62" s="85" t="n">
        <v>1.54</v>
      </c>
      <c r="M62" s="86" t="n">
        <v>1.47</v>
      </c>
      <c r="N62" s="61" t="n">
        <f aca="false">AVERAGE(F62:M62)</f>
        <v>1.52125</v>
      </c>
    </row>
    <row r="63" customFormat="false" ht="15" hidden="false" customHeight="false" outlineLevel="0" collapsed="false">
      <c r="C63" s="69" t="n">
        <v>13</v>
      </c>
      <c r="D63" s="38" t="s">
        <v>43</v>
      </c>
      <c r="E63" s="154" t="n">
        <v>500</v>
      </c>
      <c r="F63" s="72" t="n">
        <v>1.34</v>
      </c>
      <c r="G63" s="87" t="n">
        <v>1.38</v>
      </c>
      <c r="H63" s="87" t="n">
        <v>1.4</v>
      </c>
      <c r="I63" s="87" t="n">
        <v>1.43</v>
      </c>
      <c r="J63" s="87" t="n">
        <v>1.39</v>
      </c>
      <c r="K63" s="87" t="n">
        <v>1.38</v>
      </c>
      <c r="L63" s="87" t="n">
        <v>1.37</v>
      </c>
      <c r="M63" s="74" t="n">
        <v>1.37</v>
      </c>
      <c r="N63" s="67" t="n">
        <f aca="false">AVERAGE(F63:M63)</f>
        <v>1.3825</v>
      </c>
    </row>
    <row r="64" customFormat="false" ht="15" hidden="false" customHeight="false" outlineLevel="0" collapsed="false">
      <c r="C64" s="42" t="n">
        <v>14</v>
      </c>
      <c r="D64" s="50"/>
      <c r="E64" s="149" t="n">
        <v>550</v>
      </c>
      <c r="F64" s="44" t="n">
        <v>1.46</v>
      </c>
      <c r="G64" s="65" t="n">
        <v>1.35</v>
      </c>
      <c r="H64" s="65" t="n">
        <v>1.36</v>
      </c>
      <c r="I64" s="65" t="n">
        <v>1.36</v>
      </c>
      <c r="J64" s="65" t="n">
        <v>1.36</v>
      </c>
      <c r="K64" s="65" t="n">
        <v>1.36</v>
      </c>
      <c r="L64" s="65" t="n">
        <v>1.36</v>
      </c>
      <c r="M64" s="46" t="n">
        <v>1.37</v>
      </c>
      <c r="N64" s="52" t="n">
        <f aca="false">AVERAGE(F64:M64)</f>
        <v>1.3725</v>
      </c>
    </row>
    <row r="65" customFormat="false" ht="15.75" hidden="false" customHeight="false" outlineLevel="0" collapsed="false">
      <c r="C65" s="53" t="n">
        <v>15</v>
      </c>
      <c r="D65" s="59"/>
      <c r="E65" s="133" t="n">
        <v>600</v>
      </c>
      <c r="F65" s="55" t="n">
        <v>1.57</v>
      </c>
      <c r="G65" s="68" t="n">
        <v>1.56</v>
      </c>
      <c r="H65" s="68" t="n">
        <v>1.56</v>
      </c>
      <c r="I65" s="68" t="n">
        <v>1.54</v>
      </c>
      <c r="J65" s="68" t="n">
        <v>1.54</v>
      </c>
      <c r="K65" s="68" t="n">
        <v>1.54</v>
      </c>
      <c r="L65" s="68" t="n">
        <v>1.57</v>
      </c>
      <c r="M65" s="57" t="n">
        <v>1.6</v>
      </c>
      <c r="N65" s="61" t="n">
        <f aca="false">AVERAGE(F65:M65)</f>
        <v>1.56</v>
      </c>
    </row>
  </sheetData>
  <mergeCells count="12">
    <mergeCell ref="C4:N4"/>
    <mergeCell ref="Q4:T4"/>
    <mergeCell ref="C5:M5"/>
    <mergeCell ref="N5:N6"/>
    <mergeCell ref="C26:N26"/>
    <mergeCell ref="Q26:T26"/>
    <mergeCell ref="C27:M27"/>
    <mergeCell ref="N27:N28"/>
    <mergeCell ref="C48:N48"/>
    <mergeCell ref="Q48:T48"/>
    <mergeCell ref="C49:M49"/>
    <mergeCell ref="N49:N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C3:AL67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D53" activeCellId="0" sqref="AD53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15.14"/>
    <col collapsed="false" customWidth="true" hidden="false" outlineLevel="0" max="4" min="4" style="155" width="11.85"/>
    <col collapsed="false" customWidth="true" hidden="false" outlineLevel="0" max="5" min="5" style="0" width="10.85"/>
    <col collapsed="false" customWidth="true" hidden="true" outlineLevel="0" max="6" min="6" style="0" width="6.57"/>
    <col collapsed="false" customWidth="true" hidden="true" outlineLevel="0" max="7" min="7" style="0" width="7.43"/>
    <col collapsed="false" customWidth="true" hidden="true" outlineLevel="0" max="9" min="8" style="0" width="6.85"/>
    <col collapsed="false" customWidth="true" hidden="true" outlineLevel="0" max="10" min="10" style="0" width="7.43"/>
    <col collapsed="false" customWidth="true" hidden="true" outlineLevel="0" max="12" min="11" style="0" width="6.85"/>
    <col collapsed="false" customWidth="true" hidden="true" outlineLevel="0" max="14" min="13" style="0" width="7.43"/>
    <col collapsed="false" customWidth="true" hidden="true" outlineLevel="0" max="15" min="15" style="0" width="6.85"/>
    <col collapsed="false" customWidth="true" hidden="true" outlineLevel="0" max="16" min="16" style="0" width="7.43"/>
    <col collapsed="false" customWidth="true" hidden="true" outlineLevel="0" max="18" min="17" style="0" width="6.85"/>
    <col collapsed="false" customWidth="true" hidden="true" outlineLevel="0" max="19" min="19" style="0" width="7.43"/>
    <col collapsed="false" customWidth="true" hidden="true" outlineLevel="0" max="21" min="20" style="0" width="6.85"/>
    <col collapsed="false" customWidth="true" hidden="true" outlineLevel="0" max="22" min="22" style="0" width="7.43"/>
    <col collapsed="false" customWidth="true" hidden="true" outlineLevel="0" max="23" min="23" style="0" width="6.85"/>
    <col collapsed="false" customWidth="true" hidden="true" outlineLevel="0" max="24" min="24" style="0" width="6.14"/>
    <col collapsed="false" customWidth="true" hidden="true" outlineLevel="0" max="25" min="25" style="0" width="7.43"/>
    <col collapsed="false" customWidth="true" hidden="true" outlineLevel="0" max="26" min="26" style="0" width="6.85"/>
    <col collapsed="false" customWidth="true" hidden="true" outlineLevel="0" max="27" min="27" style="0" width="6.43"/>
    <col collapsed="false" customWidth="true" hidden="true" outlineLevel="0" max="28" min="28" style="0" width="7.43"/>
    <col collapsed="false" customWidth="true" hidden="true" outlineLevel="0" max="29" min="29" style="0" width="6.85"/>
    <col collapsed="false" customWidth="true" hidden="false" outlineLevel="0" max="30" min="30" style="0" width="7.28"/>
    <col collapsed="false" customWidth="true" hidden="false" outlineLevel="0" max="32" min="31" style="0" width="5.71"/>
    <col collapsed="false" customWidth="true" hidden="false" outlineLevel="0" max="35" min="35" style="0" width="16.85"/>
    <col collapsed="false" customWidth="true" hidden="false" outlineLevel="0" max="36" min="36" style="0" width="15.28"/>
    <col collapsed="false" customWidth="true" hidden="false" outlineLevel="0" max="37" min="37" style="0" width="13.43"/>
    <col collapsed="false" customWidth="true" hidden="false" outlineLevel="0" max="38" min="38" style="0" width="9.57"/>
  </cols>
  <sheetData>
    <row r="3" customFormat="false" ht="15.75" hidden="false" customHeight="false" outlineLevel="0" collapsed="false"/>
    <row r="4" customFormat="false" ht="15.75" hidden="false" customHeight="false" outlineLevel="0" collapsed="false">
      <c r="C4" s="82" t="s">
        <v>13</v>
      </c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I4" s="122" t="s">
        <v>66</v>
      </c>
      <c r="AJ4" s="122"/>
      <c r="AK4" s="122"/>
      <c r="AL4" s="122"/>
    </row>
    <row r="5" customFormat="false" ht="15.75" hidden="false" customHeight="true" outlineLevel="0" collapsed="false">
      <c r="C5" s="156" t="s">
        <v>20</v>
      </c>
      <c r="D5" s="157" t="s">
        <v>21</v>
      </c>
      <c r="E5" s="158" t="s">
        <v>22</v>
      </c>
      <c r="F5" s="159" t="n">
        <v>1</v>
      </c>
      <c r="G5" s="159"/>
      <c r="H5" s="159"/>
      <c r="I5" s="159" t="n">
        <v>2</v>
      </c>
      <c r="J5" s="159"/>
      <c r="K5" s="159"/>
      <c r="L5" s="159" t="n">
        <v>3</v>
      </c>
      <c r="M5" s="159"/>
      <c r="N5" s="159"/>
      <c r="O5" s="160" t="n">
        <v>4</v>
      </c>
      <c r="P5" s="160"/>
      <c r="Q5" s="160"/>
      <c r="R5" s="159" t="n">
        <v>5</v>
      </c>
      <c r="S5" s="159"/>
      <c r="T5" s="159"/>
      <c r="U5" s="161" t="n">
        <v>6</v>
      </c>
      <c r="V5" s="161"/>
      <c r="W5" s="161"/>
      <c r="X5" s="159" t="n">
        <v>7</v>
      </c>
      <c r="Y5" s="159"/>
      <c r="Z5" s="159"/>
      <c r="AA5" s="159" t="n">
        <v>8</v>
      </c>
      <c r="AB5" s="159"/>
      <c r="AC5" s="159"/>
      <c r="AD5" s="162" t="s">
        <v>79</v>
      </c>
      <c r="AE5" s="162"/>
      <c r="AF5" s="162"/>
      <c r="AI5" s="114"/>
      <c r="AJ5" s="115" t="s">
        <v>13</v>
      </c>
      <c r="AK5" s="116" t="s">
        <v>36</v>
      </c>
      <c r="AL5" s="116" t="s">
        <v>37</v>
      </c>
    </row>
    <row r="6" customFormat="false" ht="18.75" hidden="false" customHeight="false" outlineLevel="0" collapsed="false">
      <c r="C6" s="156"/>
      <c r="D6" s="157"/>
      <c r="E6" s="158"/>
      <c r="F6" s="163" t="s">
        <v>80</v>
      </c>
      <c r="G6" s="164" t="s">
        <v>81</v>
      </c>
      <c r="H6" s="165" t="s">
        <v>82</v>
      </c>
      <c r="I6" s="163" t="s">
        <v>80</v>
      </c>
      <c r="J6" s="164" t="s">
        <v>81</v>
      </c>
      <c r="K6" s="165" t="s">
        <v>82</v>
      </c>
      <c r="L6" s="163" t="s">
        <v>80</v>
      </c>
      <c r="M6" s="164" t="s">
        <v>81</v>
      </c>
      <c r="N6" s="165" t="s">
        <v>82</v>
      </c>
      <c r="O6" s="163" t="s">
        <v>80</v>
      </c>
      <c r="P6" s="164" t="s">
        <v>81</v>
      </c>
      <c r="Q6" s="166" t="s">
        <v>82</v>
      </c>
      <c r="R6" s="163" t="s">
        <v>80</v>
      </c>
      <c r="S6" s="164" t="s">
        <v>81</v>
      </c>
      <c r="T6" s="165" t="s">
        <v>82</v>
      </c>
      <c r="U6" s="166" t="s">
        <v>80</v>
      </c>
      <c r="V6" s="164" t="s">
        <v>81</v>
      </c>
      <c r="W6" s="165" t="s">
        <v>82</v>
      </c>
      <c r="X6" s="163" t="s">
        <v>80</v>
      </c>
      <c r="Y6" s="164" t="s">
        <v>81</v>
      </c>
      <c r="Z6" s="165" t="s">
        <v>82</v>
      </c>
      <c r="AA6" s="163" t="s">
        <v>80</v>
      </c>
      <c r="AB6" s="164" t="s">
        <v>81</v>
      </c>
      <c r="AC6" s="165" t="s">
        <v>82</v>
      </c>
      <c r="AD6" s="163" t="s">
        <v>80</v>
      </c>
      <c r="AE6" s="167" t="s">
        <v>81</v>
      </c>
      <c r="AF6" s="165" t="s">
        <v>82</v>
      </c>
      <c r="AI6" s="35" t="s">
        <v>38</v>
      </c>
      <c r="AJ6" s="119" t="n">
        <f aca="false">AD7</f>
        <v>8.685</v>
      </c>
      <c r="AK6" s="119" t="n">
        <f aca="false">AD29</f>
        <v>9.15</v>
      </c>
      <c r="AL6" s="119" t="n">
        <f aca="false">AD53</f>
        <v>7.54375</v>
      </c>
    </row>
    <row r="7" customFormat="false" ht="15" hidden="false" customHeight="true" outlineLevel="0" collapsed="false">
      <c r="C7" s="69" t="n">
        <v>10</v>
      </c>
      <c r="D7" s="70" t="s">
        <v>38</v>
      </c>
      <c r="E7" s="76" t="n">
        <v>500</v>
      </c>
      <c r="F7" s="168" t="n">
        <v>9.34</v>
      </c>
      <c r="G7" s="169" t="n">
        <v>57.23</v>
      </c>
      <c r="H7" s="170" t="n">
        <v>12.17</v>
      </c>
      <c r="I7" s="168" t="n">
        <v>7.25</v>
      </c>
      <c r="J7" s="169" t="n">
        <v>39.16</v>
      </c>
      <c r="K7" s="170" t="n">
        <v>8.86</v>
      </c>
      <c r="L7" s="168" t="n">
        <v>9.84</v>
      </c>
      <c r="M7" s="169" t="n">
        <v>55.36</v>
      </c>
      <c r="N7" s="170" t="n">
        <v>12.72</v>
      </c>
      <c r="O7" s="168" t="n">
        <v>9.84</v>
      </c>
      <c r="P7" s="169" t="n">
        <v>55.35</v>
      </c>
      <c r="Q7" s="171" t="n">
        <v>12.08</v>
      </c>
      <c r="R7" s="168" t="n">
        <v>8.55</v>
      </c>
      <c r="S7" s="169" t="n">
        <v>48.65</v>
      </c>
      <c r="T7" s="170" t="n">
        <v>10.5</v>
      </c>
      <c r="U7" s="172" t="n">
        <v>7.72</v>
      </c>
      <c r="V7" s="169" t="n">
        <v>46</v>
      </c>
      <c r="W7" s="170" t="n">
        <v>9.99</v>
      </c>
      <c r="X7" s="168" t="n">
        <v>8.3</v>
      </c>
      <c r="Y7" s="169" t="n">
        <v>44.85</v>
      </c>
      <c r="Z7" s="170" t="n">
        <v>10</v>
      </c>
      <c r="AA7" s="168" t="n">
        <v>8.64</v>
      </c>
      <c r="AB7" s="169" t="n">
        <v>40.65</v>
      </c>
      <c r="AC7" s="171" t="n">
        <v>10.38</v>
      </c>
      <c r="AD7" s="29" t="n">
        <f aca="false">AVERAGE(AA7,X7,U7,R7,O7,L7,I7,F7)</f>
        <v>8.685</v>
      </c>
      <c r="AE7" s="62" t="n">
        <f aca="false">AVERAGE(AB7,Y7,V7,S7,P7,M7,J7,G7)</f>
        <v>48.40625</v>
      </c>
      <c r="AF7" s="31" t="n">
        <f aca="false">AVERAGE(AC7,Z7,W7,T7,Q7,N7,K7,H7)</f>
        <v>10.8375</v>
      </c>
      <c r="AI7" s="35" t="s">
        <v>39</v>
      </c>
      <c r="AJ7" s="119" t="n">
        <f aca="false">AD10</f>
        <v>8.7775</v>
      </c>
      <c r="AK7" s="119" t="n">
        <f aca="false">AD32</f>
        <v>7.74375</v>
      </c>
      <c r="AL7" s="119" t="s">
        <v>42</v>
      </c>
    </row>
    <row r="8" customFormat="false" ht="15" hidden="false" customHeight="false" outlineLevel="0" collapsed="false">
      <c r="C8" s="42" t="n">
        <v>11</v>
      </c>
      <c r="D8" s="70"/>
      <c r="E8" s="51" t="n">
        <v>550</v>
      </c>
      <c r="F8" s="173" t="n">
        <v>7.88</v>
      </c>
      <c r="G8" s="37" t="n">
        <v>46.18</v>
      </c>
      <c r="H8" s="174" t="n">
        <v>10.04</v>
      </c>
      <c r="I8" s="173" t="n">
        <v>9.56</v>
      </c>
      <c r="J8" s="37" t="n">
        <v>52.03</v>
      </c>
      <c r="K8" s="174" t="n">
        <v>12.29</v>
      </c>
      <c r="L8" s="173" t="n">
        <v>9.55</v>
      </c>
      <c r="M8" s="37" t="n">
        <v>55.99</v>
      </c>
      <c r="N8" s="174" t="n">
        <v>12.47</v>
      </c>
      <c r="O8" s="173" t="n">
        <v>9.53</v>
      </c>
      <c r="P8" s="37" t="n">
        <v>49.78</v>
      </c>
      <c r="Q8" s="175" t="n">
        <v>11.7</v>
      </c>
      <c r="R8" s="173" t="n">
        <v>8.14</v>
      </c>
      <c r="S8" s="37" t="n">
        <v>42.59</v>
      </c>
      <c r="T8" s="174" t="n">
        <v>1.06</v>
      </c>
      <c r="U8" s="176" t="n">
        <v>9.31</v>
      </c>
      <c r="V8" s="37" t="n">
        <v>43.36</v>
      </c>
      <c r="W8" s="174" t="n">
        <v>11.28</v>
      </c>
      <c r="X8" s="173" t="n">
        <v>9.45</v>
      </c>
      <c r="Y8" s="37" t="n">
        <v>44.64</v>
      </c>
      <c r="Z8" s="174" t="n">
        <v>11.47</v>
      </c>
      <c r="AA8" s="173" t="n">
        <v>7.63</v>
      </c>
      <c r="AB8" s="37" t="n">
        <v>47.28</v>
      </c>
      <c r="AC8" s="175" t="n">
        <v>10.1</v>
      </c>
      <c r="AD8" s="44" t="n">
        <f aca="false">AVERAGE(AA8,X8,U8,R8,O8,L8,I8,F8)</f>
        <v>8.88125</v>
      </c>
      <c r="AE8" s="65" t="n">
        <f aca="false">AVERAGE(AB8,Y8,V8,S8,P8,M8,J8,G8)</f>
        <v>47.73125</v>
      </c>
      <c r="AF8" s="46" t="n">
        <f aca="false">AVERAGE(AC8,Z8,W8,T8,Q8,N8,K8,H8)</f>
        <v>10.05125</v>
      </c>
      <c r="AI8" s="35" t="s">
        <v>40</v>
      </c>
      <c r="AJ8" s="119" t="n">
        <f aca="false">AD13</f>
        <v>6.64375</v>
      </c>
      <c r="AK8" s="119" t="n">
        <f aca="false">AD35</f>
        <v>7.54375</v>
      </c>
      <c r="AL8" s="119" t="str">
        <f aca="false">AF60</f>
        <v>-</v>
      </c>
    </row>
    <row r="9" customFormat="false" ht="15.75" hidden="false" customHeight="false" outlineLevel="0" collapsed="false">
      <c r="C9" s="177" t="n">
        <v>12</v>
      </c>
      <c r="D9" s="70"/>
      <c r="E9" s="178" t="n">
        <v>600</v>
      </c>
      <c r="F9" s="179" t="n">
        <v>9.43</v>
      </c>
      <c r="G9" s="180" t="n">
        <v>44.65</v>
      </c>
      <c r="H9" s="181" t="n">
        <v>11.45</v>
      </c>
      <c r="I9" s="179" t="n">
        <v>11.36</v>
      </c>
      <c r="J9" s="180" t="n">
        <v>56.61</v>
      </c>
      <c r="K9" s="181" t="n">
        <v>13.73</v>
      </c>
      <c r="L9" s="179" t="n">
        <v>7.89</v>
      </c>
      <c r="M9" s="180" t="n">
        <v>45.72</v>
      </c>
      <c r="N9" s="181" t="n">
        <v>9.86</v>
      </c>
      <c r="O9" s="179" t="n">
        <v>7.63</v>
      </c>
      <c r="P9" s="180" t="n">
        <v>44.25</v>
      </c>
      <c r="Q9" s="182" t="n">
        <v>9.49</v>
      </c>
      <c r="R9" s="179" t="n">
        <v>9.06</v>
      </c>
      <c r="S9" s="180" t="n">
        <v>50.96</v>
      </c>
      <c r="T9" s="181" t="n">
        <v>11.34</v>
      </c>
      <c r="U9" s="183" t="n">
        <v>6.47</v>
      </c>
      <c r="V9" s="180" t="n">
        <v>36.3</v>
      </c>
      <c r="W9" s="181" t="n">
        <v>8.12</v>
      </c>
      <c r="X9" s="179" t="n">
        <v>8.04</v>
      </c>
      <c r="Y9" s="180" t="n">
        <v>71.83</v>
      </c>
      <c r="Z9" s="181" t="n">
        <v>10.44</v>
      </c>
      <c r="AA9" s="179" t="n">
        <v>7.08</v>
      </c>
      <c r="AB9" s="180" t="n">
        <v>39.98</v>
      </c>
      <c r="AC9" s="182" t="n">
        <v>8.82</v>
      </c>
      <c r="AD9" s="55" t="n">
        <f aca="false">AVERAGE(AA9,X9,U9,R9,O9,L9,I9,F9)</f>
        <v>8.37</v>
      </c>
      <c r="AE9" s="68" t="n">
        <f aca="false">AVERAGE(AB9,Y9,V9,S9,P9,M9,J9,G9)</f>
        <v>48.7875</v>
      </c>
      <c r="AF9" s="57" t="n">
        <f aca="false">AVERAGE(AC9,Z9,W9,T9,Q9,N9,K9,H9)</f>
        <v>10.40625</v>
      </c>
      <c r="AI9" s="63" t="s">
        <v>41</v>
      </c>
      <c r="AJ9" s="119" t="n">
        <f aca="false">AD16</f>
        <v>9.325</v>
      </c>
      <c r="AK9" s="119" t="n">
        <f aca="false">AD38</f>
        <v>10.754</v>
      </c>
      <c r="AL9" s="119" t="str">
        <f aca="false">AF63</f>
        <v>-</v>
      </c>
    </row>
    <row r="10" customFormat="false" ht="15" hidden="false" customHeight="true" outlineLevel="0" collapsed="false">
      <c r="C10" s="26" t="n">
        <v>1</v>
      </c>
      <c r="D10" s="70" t="s">
        <v>39</v>
      </c>
      <c r="E10" s="39" t="n">
        <v>500</v>
      </c>
      <c r="F10" s="184" t="n">
        <v>9.41</v>
      </c>
      <c r="G10" s="185" t="n">
        <v>54.33</v>
      </c>
      <c r="H10" s="186" t="n">
        <v>11.76</v>
      </c>
      <c r="I10" s="184" t="n">
        <v>9.85</v>
      </c>
      <c r="J10" s="185" t="n">
        <v>54.15</v>
      </c>
      <c r="K10" s="186" t="n">
        <v>12.31</v>
      </c>
      <c r="L10" s="184" t="n">
        <v>8.59</v>
      </c>
      <c r="M10" s="185" t="n">
        <v>45.54</v>
      </c>
      <c r="N10" s="186" t="n">
        <v>10.75</v>
      </c>
      <c r="O10" s="184" t="n">
        <v>8.09</v>
      </c>
      <c r="P10" s="185" t="n">
        <v>44.95</v>
      </c>
      <c r="Q10" s="187" t="n">
        <v>10.12</v>
      </c>
      <c r="R10" s="184" t="n">
        <v>7.85</v>
      </c>
      <c r="S10" s="185" t="n">
        <v>40.38</v>
      </c>
      <c r="T10" s="186" t="n">
        <v>9.42</v>
      </c>
      <c r="U10" s="188" t="n">
        <v>7.35</v>
      </c>
      <c r="V10" s="185" t="n">
        <v>43.3</v>
      </c>
      <c r="W10" s="186" t="n">
        <v>9.06</v>
      </c>
      <c r="X10" s="184" t="n">
        <v>8.53</v>
      </c>
      <c r="Y10" s="185" t="n">
        <v>44.67</v>
      </c>
      <c r="Z10" s="186" t="n">
        <v>10.58</v>
      </c>
      <c r="AA10" s="184" t="n">
        <v>10.55</v>
      </c>
      <c r="AB10" s="185" t="n">
        <v>47.25</v>
      </c>
      <c r="AC10" s="187" t="n">
        <v>12.34</v>
      </c>
      <c r="AD10" s="29" t="n">
        <f aca="false">AVERAGE(AA10,X10,U10,R10,O10,L10,I10,F10)</f>
        <v>8.7775</v>
      </c>
      <c r="AE10" s="62" t="n">
        <f aca="false">AVERAGE(AB10,Y10,V10,S10,P10,M10,J10,G10)</f>
        <v>46.82125</v>
      </c>
      <c r="AF10" s="31" t="n">
        <f aca="false">AVERAGE(AC10,Z10,W10,T10,Q10,N10,K10,H10)</f>
        <v>10.7925</v>
      </c>
      <c r="AI10" s="66" t="s">
        <v>43</v>
      </c>
      <c r="AJ10" s="119" t="n">
        <f aca="false">AD19</f>
        <v>8.49375</v>
      </c>
      <c r="AK10" s="119" t="n">
        <f aca="false">AD41</f>
        <v>7.405</v>
      </c>
      <c r="AL10" s="119" t="s">
        <v>42</v>
      </c>
    </row>
    <row r="11" customFormat="false" ht="15" hidden="false" customHeight="false" outlineLevel="0" collapsed="false">
      <c r="C11" s="42" t="n">
        <v>2</v>
      </c>
      <c r="D11" s="70"/>
      <c r="E11" s="51" t="n">
        <v>550</v>
      </c>
      <c r="F11" s="173" t="n">
        <v>8.53</v>
      </c>
      <c r="G11" s="37" t="n">
        <v>47.6</v>
      </c>
      <c r="H11" s="174" t="n">
        <v>10.97</v>
      </c>
      <c r="I11" s="173" t="n">
        <v>10.72</v>
      </c>
      <c r="J11" s="37" t="n">
        <v>59.83</v>
      </c>
      <c r="K11" s="174" t="n">
        <v>13.41</v>
      </c>
      <c r="L11" s="173" t="n">
        <v>6.09</v>
      </c>
      <c r="M11" s="37" t="n">
        <v>32.62</v>
      </c>
      <c r="N11" s="174" t="n">
        <v>7.46</v>
      </c>
      <c r="O11" s="173" t="n">
        <v>6.67</v>
      </c>
      <c r="P11" s="37" t="n">
        <v>35.81</v>
      </c>
      <c r="Q11" s="175" t="n">
        <v>8.54</v>
      </c>
      <c r="R11" s="173" t="n">
        <v>7.02</v>
      </c>
      <c r="S11" s="37" t="n">
        <v>44.38</v>
      </c>
      <c r="T11" s="174" t="n">
        <v>8.66</v>
      </c>
      <c r="U11" s="176" t="n">
        <v>7.73</v>
      </c>
      <c r="V11" s="37" t="n">
        <v>46.72</v>
      </c>
      <c r="W11" s="174" t="n">
        <v>10.01</v>
      </c>
      <c r="X11" s="173" t="n">
        <v>7.35</v>
      </c>
      <c r="Y11" s="37" t="n">
        <v>39.93</v>
      </c>
      <c r="Z11" s="174" t="n">
        <v>9.41</v>
      </c>
      <c r="AA11" s="173" t="n">
        <v>5.76</v>
      </c>
      <c r="AB11" s="37" t="n">
        <v>34.04</v>
      </c>
      <c r="AC11" s="175" t="n">
        <v>7.21</v>
      </c>
      <c r="AD11" s="44" t="n">
        <f aca="false">AVERAGE(AA11,X11,U11,R11,O11,L11,I11,F11)</f>
        <v>7.48375</v>
      </c>
      <c r="AE11" s="65" t="n">
        <f aca="false">AVERAGE(AB11,Y11,V11,S11,P11,M11,J11,G11)</f>
        <v>42.61625</v>
      </c>
      <c r="AF11" s="46" t="n">
        <f aca="false">AVERAGE(AC11,Z11,W11,T11,Q11,N11,K11,H11)</f>
        <v>9.45875</v>
      </c>
    </row>
    <row r="12" customFormat="false" ht="15.75" hidden="false" customHeight="false" outlineLevel="0" collapsed="false">
      <c r="C12" s="53" t="n">
        <v>3</v>
      </c>
      <c r="D12" s="70"/>
      <c r="E12" s="60" t="n">
        <v>600</v>
      </c>
      <c r="F12" s="189" t="n">
        <v>8.25</v>
      </c>
      <c r="G12" s="190" t="n">
        <v>42.19</v>
      </c>
      <c r="H12" s="191" t="n">
        <v>10.6</v>
      </c>
      <c r="I12" s="189" t="n">
        <v>7.34</v>
      </c>
      <c r="J12" s="190" t="n">
        <v>37.65</v>
      </c>
      <c r="K12" s="191" t="n">
        <v>9</v>
      </c>
      <c r="L12" s="189" t="n">
        <v>6.96</v>
      </c>
      <c r="M12" s="190" t="n">
        <v>41.07</v>
      </c>
      <c r="N12" s="191" t="n">
        <v>8.86</v>
      </c>
      <c r="O12" s="189" t="n">
        <v>10.6</v>
      </c>
      <c r="P12" s="190" t="n">
        <v>64.84</v>
      </c>
      <c r="Q12" s="192" t="n">
        <v>14.25</v>
      </c>
      <c r="R12" s="189" t="n">
        <v>8.22</v>
      </c>
      <c r="S12" s="190" t="n">
        <v>66.03</v>
      </c>
      <c r="T12" s="191" t="n">
        <v>10.47</v>
      </c>
      <c r="U12" s="193" t="n">
        <v>8.83</v>
      </c>
      <c r="V12" s="190" t="n">
        <v>47.55</v>
      </c>
      <c r="W12" s="191" t="n">
        <v>11.01</v>
      </c>
      <c r="X12" s="189" t="n">
        <v>8.48</v>
      </c>
      <c r="Y12" s="190" t="n">
        <v>48.45</v>
      </c>
      <c r="Z12" s="191" t="n">
        <v>10.54</v>
      </c>
      <c r="AA12" s="189" t="n">
        <v>9.15</v>
      </c>
      <c r="AB12" s="190" t="n">
        <v>52.34</v>
      </c>
      <c r="AC12" s="192" t="n">
        <v>11.63</v>
      </c>
      <c r="AD12" s="84" t="n">
        <f aca="false">AVERAGE(AA12,X12,U12,R12,O12,L12,I12,F12)</f>
        <v>8.47875</v>
      </c>
      <c r="AE12" s="85" t="n">
        <f aca="false">AVERAGE(AB12,Y12,V12,S12,P12,M12,J12,G12)</f>
        <v>50.015</v>
      </c>
      <c r="AF12" s="86" t="n">
        <f aca="false">AVERAGE(AC12,Z12,W12,T12,Q12,N12,K12,H12)</f>
        <v>10.795</v>
      </c>
    </row>
    <row r="13" customFormat="false" ht="15" hidden="false" customHeight="true" outlineLevel="0" collapsed="false">
      <c r="C13" s="69" t="n">
        <v>4</v>
      </c>
      <c r="D13" s="70" t="s">
        <v>40</v>
      </c>
      <c r="E13" s="76" t="n">
        <v>500</v>
      </c>
      <c r="F13" s="168" t="n">
        <v>6.02</v>
      </c>
      <c r="G13" s="169" t="n">
        <v>28.7</v>
      </c>
      <c r="H13" s="170" t="n">
        <v>7.03</v>
      </c>
      <c r="I13" s="168" t="n">
        <v>6.52</v>
      </c>
      <c r="J13" s="169" t="n">
        <v>37.34</v>
      </c>
      <c r="K13" s="170" t="n">
        <v>8.49</v>
      </c>
      <c r="L13" s="168" t="n">
        <v>6.21</v>
      </c>
      <c r="M13" s="169" t="n">
        <v>35.51</v>
      </c>
      <c r="N13" s="170" t="n">
        <v>7.99</v>
      </c>
      <c r="O13" s="168" t="n">
        <v>8.02</v>
      </c>
      <c r="P13" s="169" t="n">
        <v>40.32</v>
      </c>
      <c r="Q13" s="171" t="n">
        <v>9.56</v>
      </c>
      <c r="R13" s="168" t="n">
        <v>6.3</v>
      </c>
      <c r="S13" s="169" t="n">
        <v>35.25</v>
      </c>
      <c r="T13" s="170" t="n">
        <v>7.87</v>
      </c>
      <c r="U13" s="172" t="n">
        <v>6.1</v>
      </c>
      <c r="V13" s="169" t="n">
        <v>35.06</v>
      </c>
      <c r="W13" s="170" t="n">
        <v>7.77</v>
      </c>
      <c r="X13" s="168" t="n">
        <v>6.4</v>
      </c>
      <c r="Y13" s="169" t="n">
        <v>30.93</v>
      </c>
      <c r="Z13" s="170" t="n">
        <v>7.69</v>
      </c>
      <c r="AA13" s="168" t="n">
        <v>7.58</v>
      </c>
      <c r="AB13" s="169" t="n">
        <v>39.5</v>
      </c>
      <c r="AC13" s="171" t="n">
        <v>9.24</v>
      </c>
      <c r="AD13" s="29" t="n">
        <f aca="false">AVERAGE(AA13,X13,U13,R13,O13,L13,I13,F13)</f>
        <v>6.64375</v>
      </c>
      <c r="AE13" s="62" t="n">
        <f aca="false">AVERAGE(AB13,Y13,V13,S13,P13,M13,J13,G13)</f>
        <v>35.32625</v>
      </c>
      <c r="AF13" s="31" t="n">
        <f aca="false">AVERAGE(AC13,Z13,W13,T13,Q13,N13,K13,H13)</f>
        <v>8.205</v>
      </c>
    </row>
    <row r="14" customFormat="false" ht="15" hidden="false" customHeight="false" outlineLevel="0" collapsed="false">
      <c r="C14" s="42" t="n">
        <v>5</v>
      </c>
      <c r="D14" s="70"/>
      <c r="E14" s="51" t="n">
        <v>550</v>
      </c>
      <c r="F14" s="173" t="n">
        <v>8.28</v>
      </c>
      <c r="G14" s="37" t="n">
        <v>49.59</v>
      </c>
      <c r="H14" s="174" t="n">
        <v>10.27</v>
      </c>
      <c r="I14" s="173" t="n">
        <v>6.71</v>
      </c>
      <c r="J14" s="37" t="n">
        <v>40.4</v>
      </c>
      <c r="K14" s="174" t="n">
        <v>8.54</v>
      </c>
      <c r="L14" s="173" t="n">
        <v>6.99</v>
      </c>
      <c r="M14" s="37" t="n">
        <v>37.38</v>
      </c>
      <c r="N14" s="174" t="n">
        <v>8.46</v>
      </c>
      <c r="O14" s="173" t="n">
        <v>8.22</v>
      </c>
      <c r="P14" s="37" t="n">
        <v>39.85</v>
      </c>
      <c r="Q14" s="175" t="n">
        <v>9.91</v>
      </c>
      <c r="R14" s="173" t="n">
        <v>8.83</v>
      </c>
      <c r="S14" s="37" t="n">
        <v>45.7</v>
      </c>
      <c r="T14" s="174" t="n">
        <v>11.08</v>
      </c>
      <c r="U14" s="176" t="n">
        <v>7.6</v>
      </c>
      <c r="V14" s="37" t="n">
        <v>45.33</v>
      </c>
      <c r="W14" s="174" t="n">
        <v>9.81</v>
      </c>
      <c r="X14" s="173" t="n">
        <v>7.64</v>
      </c>
      <c r="Y14" s="37" t="n">
        <v>36.7</v>
      </c>
      <c r="Z14" s="174" t="n">
        <v>9.26</v>
      </c>
      <c r="AA14" s="173" t="n">
        <v>7.99</v>
      </c>
      <c r="AB14" s="37" t="n">
        <v>41.13</v>
      </c>
      <c r="AC14" s="175" t="n">
        <v>10.04</v>
      </c>
      <c r="AD14" s="44" t="n">
        <f aca="false">AVERAGE(AA14,X14,U14,R14,O14,L14,I14,F14)</f>
        <v>7.7825</v>
      </c>
      <c r="AE14" s="65" t="n">
        <f aca="false">AVERAGE(AB14,Y14,V14,S14,P14,M14,J14,G14)</f>
        <v>42.01</v>
      </c>
      <c r="AF14" s="46" t="n">
        <f aca="false">AVERAGE(AC14,Z14,W14,T14,Q14,N14,K14,H14)</f>
        <v>9.67125</v>
      </c>
    </row>
    <row r="15" customFormat="false" ht="15.75" hidden="false" customHeight="false" outlineLevel="0" collapsed="false">
      <c r="C15" s="177" t="n">
        <v>6</v>
      </c>
      <c r="D15" s="70"/>
      <c r="E15" s="178" t="n">
        <v>600</v>
      </c>
      <c r="F15" s="179" t="n">
        <v>6.95</v>
      </c>
      <c r="G15" s="180" t="n">
        <v>42.15</v>
      </c>
      <c r="H15" s="181" t="n">
        <v>9.11</v>
      </c>
      <c r="I15" s="179" t="n">
        <v>9.48</v>
      </c>
      <c r="J15" s="180" t="n">
        <v>51.74</v>
      </c>
      <c r="K15" s="181" t="n">
        <v>11.57</v>
      </c>
      <c r="L15" s="179" t="n">
        <v>7.5</v>
      </c>
      <c r="M15" s="180" t="n">
        <v>47.14</v>
      </c>
      <c r="N15" s="181" t="n">
        <v>9.66</v>
      </c>
      <c r="O15" s="179" t="n">
        <v>9.28</v>
      </c>
      <c r="P15" s="180" t="n">
        <v>58</v>
      </c>
      <c r="Q15" s="182" t="n">
        <v>11.31</v>
      </c>
      <c r="R15" s="179" t="n">
        <v>8.28</v>
      </c>
      <c r="S15" s="180" t="n">
        <v>45.3</v>
      </c>
      <c r="T15" s="181" t="n">
        <v>10.15</v>
      </c>
      <c r="U15" s="183" t="n">
        <v>8.57</v>
      </c>
      <c r="V15" s="180" t="n">
        <v>44.98</v>
      </c>
      <c r="W15" s="181" t="n">
        <v>10.41</v>
      </c>
      <c r="X15" s="179" t="n">
        <v>8.59</v>
      </c>
      <c r="Y15" s="180" t="n">
        <v>40.37</v>
      </c>
      <c r="Z15" s="181" t="n">
        <v>10.27</v>
      </c>
      <c r="AA15" s="179" t="n">
        <v>8.13</v>
      </c>
      <c r="AB15" s="180" t="n">
        <v>44.6</v>
      </c>
      <c r="AC15" s="182" t="n">
        <v>10.06</v>
      </c>
      <c r="AD15" s="55" t="n">
        <f aca="false">AVERAGE(AA15,X15,U15,R15,O15,L15,I15,F15)</f>
        <v>8.3475</v>
      </c>
      <c r="AE15" s="68" t="n">
        <f aca="false">AVERAGE(AB15,Y15,V15,S15,P15,M15,J15,G15)</f>
        <v>46.785</v>
      </c>
      <c r="AF15" s="57" t="n">
        <f aca="false">AVERAGE(AC15,Z15,W15,T15,Q15,N15,K15,H15)</f>
        <v>10.3175</v>
      </c>
    </row>
    <row r="16" customFormat="false" ht="15" hidden="false" customHeight="true" outlineLevel="0" collapsed="false">
      <c r="C16" s="26" t="n">
        <v>7</v>
      </c>
      <c r="D16" s="70" t="s">
        <v>41</v>
      </c>
      <c r="E16" s="148" t="n">
        <v>500</v>
      </c>
      <c r="F16" s="184" t="n">
        <v>11.01</v>
      </c>
      <c r="G16" s="185" t="n">
        <v>52.9</v>
      </c>
      <c r="H16" s="186" t="n">
        <v>13.41</v>
      </c>
      <c r="I16" s="184" t="n">
        <v>8.82</v>
      </c>
      <c r="J16" s="185" t="n">
        <v>44.44</v>
      </c>
      <c r="K16" s="186" t="n">
        <v>10.76</v>
      </c>
      <c r="L16" s="184" t="n">
        <v>9.16</v>
      </c>
      <c r="M16" s="185" t="n">
        <v>57.05</v>
      </c>
      <c r="N16" s="186" t="n">
        <v>12.03</v>
      </c>
      <c r="O16" s="184" t="n">
        <v>8.93</v>
      </c>
      <c r="P16" s="185" t="n">
        <v>50.44</v>
      </c>
      <c r="Q16" s="187" t="n">
        <v>11.35</v>
      </c>
      <c r="R16" s="184" t="n">
        <v>10.87</v>
      </c>
      <c r="S16" s="185" t="n">
        <v>58.14</v>
      </c>
      <c r="T16" s="186" t="n">
        <v>14.01</v>
      </c>
      <c r="U16" s="188" t="n">
        <v>9.96</v>
      </c>
      <c r="V16" s="185" t="n">
        <v>49.24</v>
      </c>
      <c r="W16" s="187" t="n">
        <v>12.28</v>
      </c>
      <c r="X16" s="184" t="n">
        <v>6.92</v>
      </c>
      <c r="Y16" s="185" t="n">
        <v>37.58</v>
      </c>
      <c r="Z16" s="187" t="n">
        <v>8.53</v>
      </c>
      <c r="AA16" s="184" t="n">
        <v>8.93</v>
      </c>
      <c r="AB16" s="185" t="n">
        <v>43.74</v>
      </c>
      <c r="AC16" s="186" t="n">
        <v>10.83</v>
      </c>
      <c r="AD16" s="194" t="n">
        <f aca="false">AVERAGE(AA16,X16,U16,R16,O16,L16,I16,F16)</f>
        <v>9.325</v>
      </c>
      <c r="AE16" s="87" t="n">
        <f aca="false">AVERAGE(AB16,Y16,V16,S16,P16,M16,J16,G16)</f>
        <v>49.19125</v>
      </c>
      <c r="AF16" s="74" t="n">
        <f aca="false">AVERAGE(AC16,Z16,W16,T16,Q16,N16,K16,H16)</f>
        <v>11.65</v>
      </c>
    </row>
    <row r="17" customFormat="false" ht="15" hidden="false" customHeight="false" outlineLevel="0" collapsed="false">
      <c r="C17" s="42" t="n">
        <v>8</v>
      </c>
      <c r="D17" s="70"/>
      <c r="E17" s="149" t="n">
        <v>550</v>
      </c>
      <c r="F17" s="173" t="n">
        <v>10.11</v>
      </c>
      <c r="G17" s="37" t="n">
        <v>56.8</v>
      </c>
      <c r="H17" s="174" t="n">
        <v>12.5</v>
      </c>
      <c r="I17" s="173" t="n">
        <v>10.34</v>
      </c>
      <c r="J17" s="37" t="n">
        <v>57.98</v>
      </c>
      <c r="K17" s="174" t="n">
        <v>13.34</v>
      </c>
      <c r="L17" s="173" t="n">
        <v>10.67</v>
      </c>
      <c r="M17" s="37" t="n">
        <v>54.1</v>
      </c>
      <c r="N17" s="174" t="n">
        <v>13.48</v>
      </c>
      <c r="O17" s="173" t="n">
        <v>8.43</v>
      </c>
      <c r="P17" s="37" t="n">
        <v>40.17</v>
      </c>
      <c r="Q17" s="175" t="n">
        <v>10.06</v>
      </c>
      <c r="R17" s="173" t="n">
        <v>5.57</v>
      </c>
      <c r="S17" s="37" t="n">
        <v>29.14</v>
      </c>
      <c r="T17" s="174" t="n">
        <v>6.77</v>
      </c>
      <c r="U17" s="176" t="n">
        <v>5.83</v>
      </c>
      <c r="V17" s="37" t="n">
        <v>30.69</v>
      </c>
      <c r="W17" s="175" t="n">
        <v>7.06</v>
      </c>
      <c r="X17" s="173" t="n">
        <v>6.69</v>
      </c>
      <c r="Y17" s="37" t="n">
        <v>43.46</v>
      </c>
      <c r="Z17" s="175" t="n">
        <v>8.62</v>
      </c>
      <c r="AA17" s="173" t="n">
        <v>8.95</v>
      </c>
      <c r="AB17" s="37" t="n">
        <v>40.48</v>
      </c>
      <c r="AC17" s="174" t="n">
        <v>10.56</v>
      </c>
      <c r="AD17" s="195" t="n">
        <f aca="false">AVERAGE(AA17,X17,U17,R17,O17,L17,I17,F17)</f>
        <v>8.32375</v>
      </c>
      <c r="AE17" s="65" t="n">
        <f aca="false">AVERAGE(AB17,Y17,V17,S17,P17,M17,J17,G17)</f>
        <v>44.1025</v>
      </c>
      <c r="AF17" s="46" t="n">
        <f aca="false">AVERAGE(AC17,Z17,W17,T17,Q17,N17,K17,H17)</f>
        <v>10.29875</v>
      </c>
    </row>
    <row r="18" customFormat="false" ht="15.75" hidden="false" customHeight="false" outlineLevel="0" collapsed="false">
      <c r="C18" s="53" t="n">
        <v>9</v>
      </c>
      <c r="D18" s="70"/>
      <c r="E18" s="133" t="n">
        <v>600</v>
      </c>
      <c r="F18" s="189" t="n">
        <v>11.42</v>
      </c>
      <c r="G18" s="190" t="n">
        <v>68.84</v>
      </c>
      <c r="H18" s="191" t="n">
        <v>15.12</v>
      </c>
      <c r="I18" s="189" t="n">
        <v>10.03</v>
      </c>
      <c r="J18" s="190" t="n">
        <v>45.51</v>
      </c>
      <c r="K18" s="191" t="n">
        <v>13.36</v>
      </c>
      <c r="L18" s="189" t="n">
        <v>6.25</v>
      </c>
      <c r="M18" s="190" t="n">
        <v>32.48</v>
      </c>
      <c r="N18" s="191" t="n">
        <v>7.69</v>
      </c>
      <c r="O18" s="189" t="n">
        <v>7.07</v>
      </c>
      <c r="P18" s="190" t="n">
        <v>37.85</v>
      </c>
      <c r="Q18" s="192" t="n">
        <v>8.73</v>
      </c>
      <c r="R18" s="189" t="n">
        <v>9.79</v>
      </c>
      <c r="S18" s="190" t="n">
        <v>50.7</v>
      </c>
      <c r="T18" s="191" t="n">
        <v>12.64</v>
      </c>
      <c r="U18" s="193" t="n">
        <v>7.25</v>
      </c>
      <c r="V18" s="190" t="n">
        <v>42.06</v>
      </c>
      <c r="W18" s="192" t="n">
        <v>9.24</v>
      </c>
      <c r="X18" s="189" t="s">
        <v>42</v>
      </c>
      <c r="Y18" s="190" t="s">
        <v>42</v>
      </c>
      <c r="Z18" s="192" t="s">
        <v>42</v>
      </c>
      <c r="AA18" s="189" t="s">
        <v>42</v>
      </c>
      <c r="AB18" s="190" t="s">
        <v>42</v>
      </c>
      <c r="AC18" s="191" t="s">
        <v>42</v>
      </c>
      <c r="AD18" s="196" t="n">
        <f aca="false">AVERAGE(AA18,X18,U18,R18,O18,L18,I18,F18)</f>
        <v>8.635</v>
      </c>
      <c r="AE18" s="85" t="n">
        <f aca="false">AVERAGE(AB18,Y18,V18,S18,P18,M18,J18,G18)</f>
        <v>46.24</v>
      </c>
      <c r="AF18" s="86" t="n">
        <f aca="false">AVERAGE(AC18,Z18,W18,T18,Q18,N18,K18,H18)</f>
        <v>11.13</v>
      </c>
    </row>
    <row r="19" customFormat="false" ht="15" hidden="false" customHeight="true" outlineLevel="0" collapsed="false">
      <c r="C19" s="26" t="n">
        <v>13</v>
      </c>
      <c r="D19" s="70" t="s">
        <v>43</v>
      </c>
      <c r="E19" s="39" t="n">
        <v>500</v>
      </c>
      <c r="F19" s="184" t="n">
        <v>9.69</v>
      </c>
      <c r="G19" s="185" t="n">
        <v>51.78</v>
      </c>
      <c r="H19" s="186" t="n">
        <v>11.95</v>
      </c>
      <c r="I19" s="184" t="n">
        <v>6.69</v>
      </c>
      <c r="J19" s="185" t="n">
        <v>43.95</v>
      </c>
      <c r="K19" s="186" t="n">
        <v>8.93</v>
      </c>
      <c r="L19" s="184" t="n">
        <v>9.39</v>
      </c>
      <c r="M19" s="185" t="n">
        <v>56.38</v>
      </c>
      <c r="N19" s="186" t="n">
        <v>11.89</v>
      </c>
      <c r="O19" s="184" t="n">
        <v>6.91</v>
      </c>
      <c r="P19" s="185" t="n">
        <v>35.6</v>
      </c>
      <c r="Q19" s="187" t="n">
        <v>8.49</v>
      </c>
      <c r="R19" s="184" t="n">
        <v>9.59</v>
      </c>
      <c r="S19" s="185" t="n">
        <v>55.67</v>
      </c>
      <c r="T19" s="186" t="n">
        <v>11.87</v>
      </c>
      <c r="U19" s="188" t="n">
        <v>7.01</v>
      </c>
      <c r="V19" s="185" t="n">
        <v>43.21</v>
      </c>
      <c r="W19" s="186" t="n">
        <v>9.38</v>
      </c>
      <c r="X19" s="184" t="n">
        <v>9.57</v>
      </c>
      <c r="Y19" s="185" t="n">
        <v>57.55</v>
      </c>
      <c r="Z19" s="186" t="n">
        <v>12.53</v>
      </c>
      <c r="AA19" s="184" t="n">
        <v>9.1</v>
      </c>
      <c r="AB19" s="185" t="n">
        <v>50.62</v>
      </c>
      <c r="AC19" s="187" t="n">
        <v>11.53</v>
      </c>
      <c r="AD19" s="72" t="n">
        <f aca="false">AVERAGE(AA19,X19,U19,R19,O19,L19,I19,F19)</f>
        <v>8.49375</v>
      </c>
      <c r="AE19" s="87" t="n">
        <f aca="false">AVERAGE(AB19,Y19,V19,S19,P19,M19,J19,G19)</f>
        <v>49.345</v>
      </c>
      <c r="AF19" s="74" t="n">
        <f aca="false">AVERAGE(AC19,Z19,W19,T19,Q19,N19,K19,H19)</f>
        <v>10.82125</v>
      </c>
    </row>
    <row r="20" customFormat="false" ht="15" hidden="false" customHeight="false" outlineLevel="0" collapsed="false">
      <c r="C20" s="42" t="n">
        <v>14</v>
      </c>
      <c r="D20" s="70"/>
      <c r="E20" s="51" t="n">
        <v>550</v>
      </c>
      <c r="F20" s="173" t="n">
        <v>9.57</v>
      </c>
      <c r="G20" s="37" t="n">
        <v>56.33</v>
      </c>
      <c r="H20" s="174" t="n">
        <v>12.74</v>
      </c>
      <c r="I20" s="173" t="n">
        <v>11.11</v>
      </c>
      <c r="J20" s="37" t="n">
        <v>60.9</v>
      </c>
      <c r="K20" s="174" t="n">
        <v>13.71</v>
      </c>
      <c r="L20" s="173" t="n">
        <v>6.02</v>
      </c>
      <c r="M20" s="37" t="n">
        <v>31.82</v>
      </c>
      <c r="N20" s="174" t="n">
        <v>7.51</v>
      </c>
      <c r="O20" s="173" t="n">
        <v>7</v>
      </c>
      <c r="P20" s="37" t="n">
        <v>37.84</v>
      </c>
      <c r="Q20" s="175" t="n">
        <v>8.82</v>
      </c>
      <c r="R20" s="173" t="n">
        <v>7.06</v>
      </c>
      <c r="S20" s="37" t="n">
        <v>40.68</v>
      </c>
      <c r="T20" s="174" t="n">
        <v>8.74</v>
      </c>
      <c r="U20" s="176" t="n">
        <v>10.02</v>
      </c>
      <c r="V20" s="37" t="n">
        <v>49.41</v>
      </c>
      <c r="W20" s="174" t="n">
        <v>12.29</v>
      </c>
      <c r="X20" s="173" t="n">
        <v>6.78</v>
      </c>
      <c r="Y20" s="37" t="n">
        <v>36.21</v>
      </c>
      <c r="Z20" s="174" t="n">
        <v>8.35</v>
      </c>
      <c r="AA20" s="173" t="n">
        <v>7.33</v>
      </c>
      <c r="AB20" s="37" t="n">
        <v>43.71</v>
      </c>
      <c r="AC20" s="175" t="n">
        <v>9.39</v>
      </c>
      <c r="AD20" s="44" t="n">
        <f aca="false">AVERAGE(AA20,X20,U20,R20,O20,L20,I20,F20)</f>
        <v>8.11125</v>
      </c>
      <c r="AE20" s="65" t="n">
        <f aca="false">AVERAGE(AB20,Y20,V20,S20,P20,M20,J20,G20)</f>
        <v>44.6125</v>
      </c>
      <c r="AF20" s="46" t="n">
        <f aca="false">AVERAGE(AC20,Z20,W20,T20,Q20,N20,K20,H20)</f>
        <v>10.19375</v>
      </c>
    </row>
    <row r="21" customFormat="false" ht="15.75" hidden="false" customHeight="false" outlineLevel="0" collapsed="false">
      <c r="C21" s="53" t="n">
        <v>15</v>
      </c>
      <c r="D21" s="70"/>
      <c r="E21" s="60" t="n">
        <v>600</v>
      </c>
      <c r="F21" s="189" t="n">
        <v>9.56</v>
      </c>
      <c r="G21" s="190" t="n">
        <v>52.21</v>
      </c>
      <c r="H21" s="191" t="n">
        <v>11.99</v>
      </c>
      <c r="I21" s="189" t="n">
        <v>7.76</v>
      </c>
      <c r="J21" s="190" t="n">
        <v>44.84</v>
      </c>
      <c r="K21" s="191" t="n">
        <v>9.89</v>
      </c>
      <c r="L21" s="189" t="n">
        <v>8.63</v>
      </c>
      <c r="M21" s="190" t="n">
        <v>54.88</v>
      </c>
      <c r="N21" s="191" t="n">
        <v>11.38</v>
      </c>
      <c r="O21" s="189" t="n">
        <v>6.5</v>
      </c>
      <c r="P21" s="190" t="n">
        <v>36.19</v>
      </c>
      <c r="Q21" s="192" t="n">
        <v>8.12</v>
      </c>
      <c r="R21" s="189" t="n">
        <v>7.79</v>
      </c>
      <c r="S21" s="190" t="n">
        <v>37.49</v>
      </c>
      <c r="T21" s="191" t="n">
        <v>9.42</v>
      </c>
      <c r="U21" s="193" t="n">
        <v>8.05</v>
      </c>
      <c r="V21" s="190" t="n">
        <v>44</v>
      </c>
      <c r="W21" s="191" t="n">
        <v>9.76</v>
      </c>
      <c r="X21" s="189" t="n">
        <v>9.39</v>
      </c>
      <c r="Y21" s="190" t="n">
        <v>48.71</v>
      </c>
      <c r="Z21" s="191" t="n">
        <v>11.56</v>
      </c>
      <c r="AA21" s="189" t="n">
        <v>8.01</v>
      </c>
      <c r="AB21" s="190" t="n">
        <v>45.32</v>
      </c>
      <c r="AC21" s="192" t="n">
        <v>10.09</v>
      </c>
      <c r="AD21" s="55" t="n">
        <f aca="false">AVERAGE(AA21,X21,U21,R21,O21,L21,I21,F21)</f>
        <v>8.21125</v>
      </c>
      <c r="AE21" s="68" t="n">
        <f aca="false">AVERAGE(AB21,Y21,V21,S21,P21,M21,J21,G21)</f>
        <v>45.455</v>
      </c>
      <c r="AF21" s="57" t="n">
        <f aca="false">AVERAGE(AC21,Z21,W21,T21,Q21,N21,K21,H21)</f>
        <v>10.27625</v>
      </c>
    </row>
    <row r="25" customFormat="false" ht="15.75" hidden="false" customHeight="false" outlineLevel="0" collapsed="false"/>
    <row r="26" customFormat="false" ht="15.75" hidden="false" customHeight="false" outlineLevel="0" collapsed="false">
      <c r="C26" s="82" t="s">
        <v>36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I26" s="122" t="s">
        <v>66</v>
      </c>
      <c r="AJ26" s="122"/>
      <c r="AK26" s="122"/>
      <c r="AL26" s="122"/>
    </row>
    <row r="27" customFormat="false" ht="15.75" hidden="false" customHeight="true" outlineLevel="0" collapsed="false">
      <c r="C27" s="197" t="s">
        <v>20</v>
      </c>
      <c r="D27" s="157" t="s">
        <v>21</v>
      </c>
      <c r="E27" s="198" t="s">
        <v>22</v>
      </c>
      <c r="F27" s="199" t="n">
        <v>1</v>
      </c>
      <c r="G27" s="199"/>
      <c r="H27" s="199"/>
      <c r="I27" s="199" t="n">
        <v>2</v>
      </c>
      <c r="J27" s="199"/>
      <c r="K27" s="199"/>
      <c r="L27" s="199" t="n">
        <v>3</v>
      </c>
      <c r="M27" s="199"/>
      <c r="N27" s="199"/>
      <c r="O27" s="199" t="n">
        <v>4</v>
      </c>
      <c r="P27" s="199"/>
      <c r="Q27" s="199"/>
      <c r="R27" s="199" t="n">
        <v>5</v>
      </c>
      <c r="S27" s="199"/>
      <c r="T27" s="199"/>
      <c r="U27" s="199" t="n">
        <v>6</v>
      </c>
      <c r="V27" s="199"/>
      <c r="W27" s="199"/>
      <c r="X27" s="199" t="n">
        <v>7</v>
      </c>
      <c r="Y27" s="199"/>
      <c r="Z27" s="199"/>
      <c r="AA27" s="199" t="n">
        <v>8</v>
      </c>
      <c r="AB27" s="199"/>
      <c r="AC27" s="199"/>
      <c r="AD27" s="200" t="s">
        <v>79</v>
      </c>
      <c r="AE27" s="200"/>
      <c r="AF27" s="200"/>
      <c r="AI27" s="114"/>
      <c r="AJ27" s="115" t="s">
        <v>13</v>
      </c>
      <c r="AK27" s="116" t="s">
        <v>36</v>
      </c>
      <c r="AL27" s="116" t="s">
        <v>37</v>
      </c>
    </row>
    <row r="28" customFormat="false" ht="18.75" hidden="false" customHeight="false" outlineLevel="0" collapsed="false">
      <c r="C28" s="197"/>
      <c r="D28" s="157"/>
      <c r="E28" s="198"/>
      <c r="F28" s="201" t="s">
        <v>80</v>
      </c>
      <c r="G28" s="164" t="s">
        <v>81</v>
      </c>
      <c r="H28" s="202" t="s">
        <v>82</v>
      </c>
      <c r="I28" s="201" t="s">
        <v>80</v>
      </c>
      <c r="J28" s="164" t="s">
        <v>81</v>
      </c>
      <c r="K28" s="202" t="s">
        <v>82</v>
      </c>
      <c r="L28" s="201" t="s">
        <v>80</v>
      </c>
      <c r="M28" s="164" t="s">
        <v>81</v>
      </c>
      <c r="N28" s="202" t="s">
        <v>82</v>
      </c>
      <c r="O28" s="201" t="s">
        <v>80</v>
      </c>
      <c r="P28" s="164" t="s">
        <v>81</v>
      </c>
      <c r="Q28" s="202" t="s">
        <v>82</v>
      </c>
      <c r="R28" s="201" t="s">
        <v>80</v>
      </c>
      <c r="S28" s="164" t="s">
        <v>81</v>
      </c>
      <c r="T28" s="202" t="s">
        <v>82</v>
      </c>
      <c r="U28" s="201" t="s">
        <v>80</v>
      </c>
      <c r="V28" s="164" t="s">
        <v>81</v>
      </c>
      <c r="W28" s="202" t="s">
        <v>82</v>
      </c>
      <c r="X28" s="201" t="s">
        <v>80</v>
      </c>
      <c r="Y28" s="164" t="s">
        <v>81</v>
      </c>
      <c r="Z28" s="202" t="s">
        <v>82</v>
      </c>
      <c r="AA28" s="201" t="s">
        <v>80</v>
      </c>
      <c r="AB28" s="164" t="s">
        <v>81</v>
      </c>
      <c r="AC28" s="202" t="s">
        <v>82</v>
      </c>
      <c r="AD28" s="203" t="s">
        <v>80</v>
      </c>
      <c r="AE28" s="164" t="s">
        <v>81</v>
      </c>
      <c r="AF28" s="202" t="s">
        <v>82</v>
      </c>
      <c r="AI28" s="35" t="s">
        <v>38</v>
      </c>
      <c r="AJ28" s="119" t="n">
        <f aca="false">AD8</f>
        <v>8.88125</v>
      </c>
      <c r="AK28" s="119" t="n">
        <f aca="false">AD30</f>
        <v>7.57375</v>
      </c>
      <c r="AL28" s="119" t="n">
        <f aca="false">AD54</f>
        <v>7.78125</v>
      </c>
    </row>
    <row r="29" customFormat="false" ht="15" hidden="false" customHeight="true" outlineLevel="0" collapsed="false">
      <c r="C29" s="26" t="n">
        <v>10</v>
      </c>
      <c r="D29" s="70" t="s">
        <v>38</v>
      </c>
      <c r="E29" s="39" t="n">
        <v>500</v>
      </c>
      <c r="F29" s="204" t="n">
        <v>7.83</v>
      </c>
      <c r="G29" s="205" t="n">
        <v>32.68</v>
      </c>
      <c r="H29" s="206" t="n">
        <v>9.2</v>
      </c>
      <c r="I29" s="204" t="n">
        <v>12.23</v>
      </c>
      <c r="J29" s="205" t="n">
        <v>59.29</v>
      </c>
      <c r="K29" s="206" t="n">
        <v>14.87</v>
      </c>
      <c r="L29" s="204" t="n">
        <v>9.62</v>
      </c>
      <c r="M29" s="205" t="n">
        <v>43.29</v>
      </c>
      <c r="N29" s="206" t="n">
        <v>11.35</v>
      </c>
      <c r="O29" s="204" t="n">
        <v>11</v>
      </c>
      <c r="P29" s="205" t="n">
        <v>49.43</v>
      </c>
      <c r="Q29" s="206" t="n">
        <v>12.97</v>
      </c>
      <c r="R29" s="204" t="n">
        <v>7.49</v>
      </c>
      <c r="S29" s="205" t="n">
        <v>38.87</v>
      </c>
      <c r="T29" s="206" t="n">
        <v>9.07</v>
      </c>
      <c r="U29" s="204" t="n">
        <v>8.29</v>
      </c>
      <c r="V29" s="205" t="n">
        <v>42.09</v>
      </c>
      <c r="W29" s="206" t="n">
        <v>10.07</v>
      </c>
      <c r="X29" s="204" t="n">
        <v>7.16</v>
      </c>
      <c r="Y29" s="205" t="n">
        <v>38.86</v>
      </c>
      <c r="Z29" s="206" t="n">
        <v>9.16</v>
      </c>
      <c r="AA29" s="204" t="n">
        <v>9.58</v>
      </c>
      <c r="AB29" s="205" t="n">
        <v>40.98</v>
      </c>
      <c r="AC29" s="206" t="n">
        <v>10.85</v>
      </c>
      <c r="AD29" s="207" t="n">
        <f aca="false">AVERAGE(AA29,X29,U29,R29,O29,L29,I29,F29)</f>
        <v>9.15</v>
      </c>
      <c r="AE29" s="62" t="n">
        <f aca="false">AVERAGE(AB29,Y29,V29,S29,P29,M29,J29,G29)</f>
        <v>43.18625</v>
      </c>
      <c r="AF29" s="31" t="n">
        <f aca="false">AVERAGE(AC29,Z29,W29,T29,Q29,N29,K29,H29)</f>
        <v>10.9425</v>
      </c>
      <c r="AI29" s="35" t="s">
        <v>39</v>
      </c>
      <c r="AJ29" s="119" t="n">
        <f aca="false">AD11</f>
        <v>7.48375</v>
      </c>
      <c r="AK29" s="119" t="n">
        <f aca="false">AD33</f>
        <v>7.79375</v>
      </c>
      <c r="AL29" s="119" t="str">
        <f aca="false">AD57</f>
        <v>-</v>
      </c>
    </row>
    <row r="30" customFormat="false" ht="15" hidden="false" customHeight="false" outlineLevel="0" collapsed="false">
      <c r="C30" s="42" t="n">
        <v>11</v>
      </c>
      <c r="D30" s="70"/>
      <c r="E30" s="51" t="n">
        <v>550</v>
      </c>
      <c r="F30" s="208" t="n">
        <v>9.19</v>
      </c>
      <c r="G30" s="33" t="n">
        <v>47.54</v>
      </c>
      <c r="H30" s="209" t="n">
        <v>11.38</v>
      </c>
      <c r="I30" s="208" t="n">
        <v>6.86</v>
      </c>
      <c r="J30" s="33" t="n">
        <v>37.02</v>
      </c>
      <c r="K30" s="209" t="n">
        <v>8.57</v>
      </c>
      <c r="L30" s="208" t="n">
        <v>7.98</v>
      </c>
      <c r="M30" s="33" t="n">
        <v>39.6</v>
      </c>
      <c r="N30" s="209" t="n">
        <v>96.46</v>
      </c>
      <c r="O30" s="208" t="n">
        <v>6.2</v>
      </c>
      <c r="P30" s="33" t="n">
        <v>34.01</v>
      </c>
      <c r="Q30" s="209" t="n">
        <v>7.69</v>
      </c>
      <c r="R30" s="208" t="n">
        <v>9.11</v>
      </c>
      <c r="S30" s="33" t="n">
        <v>50.45</v>
      </c>
      <c r="T30" s="209" t="n">
        <v>11.3</v>
      </c>
      <c r="U30" s="208" t="n">
        <v>7.29</v>
      </c>
      <c r="V30" s="33" t="n">
        <v>35.15</v>
      </c>
      <c r="W30" s="209" t="n">
        <v>8.6</v>
      </c>
      <c r="X30" s="208" t="n">
        <v>7.22</v>
      </c>
      <c r="Y30" s="33" t="n">
        <v>38.19</v>
      </c>
      <c r="Z30" s="209" t="n">
        <v>8.88</v>
      </c>
      <c r="AA30" s="208" t="n">
        <v>6.74</v>
      </c>
      <c r="AB30" s="33" t="n">
        <v>38.8</v>
      </c>
      <c r="AC30" s="209" t="n">
        <v>8.47</v>
      </c>
      <c r="AD30" s="195" t="n">
        <f aca="false">AVERAGE(AA30,X30,U30,R30,O30,L30,I30,F30)</f>
        <v>7.57375</v>
      </c>
      <c r="AE30" s="65" t="n">
        <f aca="false">AVERAGE(AB30,Y30,V30,S30,P30,M30,J30,G30)</f>
        <v>40.095</v>
      </c>
      <c r="AF30" s="46" t="n">
        <f aca="false">AVERAGE(AC30,Z30,W30,T30,Q30,N30,K30,H30)</f>
        <v>20.16875</v>
      </c>
      <c r="AI30" s="35" t="s">
        <v>40</v>
      </c>
      <c r="AJ30" s="119" t="n">
        <f aca="false">AD14</f>
        <v>7.7825</v>
      </c>
      <c r="AK30" s="119" t="n">
        <f aca="false">AD36</f>
        <v>7.89125</v>
      </c>
      <c r="AL30" s="119" t="str">
        <f aca="false">AD60</f>
        <v>-</v>
      </c>
    </row>
    <row r="31" customFormat="false" ht="15.75" hidden="false" customHeight="false" outlineLevel="0" collapsed="false">
      <c r="C31" s="53" t="n">
        <v>12</v>
      </c>
      <c r="D31" s="70"/>
      <c r="E31" s="60" t="n">
        <v>600</v>
      </c>
      <c r="F31" s="210" t="n">
        <v>8.27</v>
      </c>
      <c r="G31" s="211" t="n">
        <v>39.44</v>
      </c>
      <c r="H31" s="212" t="n">
        <v>9.85</v>
      </c>
      <c r="I31" s="210" t="n">
        <v>7.33</v>
      </c>
      <c r="J31" s="211" t="n">
        <v>38.87</v>
      </c>
      <c r="K31" s="212" t="n">
        <v>8.81</v>
      </c>
      <c r="L31" s="210" t="n">
        <v>7.62</v>
      </c>
      <c r="M31" s="211" t="n">
        <v>35.91</v>
      </c>
      <c r="N31" s="212" t="n">
        <v>8.96</v>
      </c>
      <c r="O31" s="210" t="n">
        <v>8.85</v>
      </c>
      <c r="P31" s="211" t="n">
        <v>42.62</v>
      </c>
      <c r="Q31" s="212" t="n">
        <v>10.81</v>
      </c>
      <c r="R31" s="210" t="n">
        <v>10.09</v>
      </c>
      <c r="S31" s="211" t="n">
        <v>47.82</v>
      </c>
      <c r="T31" s="212" t="n">
        <v>12.68</v>
      </c>
      <c r="U31" s="210" t="n">
        <v>8.78</v>
      </c>
      <c r="V31" s="211" t="n">
        <v>46.46</v>
      </c>
      <c r="W31" s="212" t="n">
        <v>10.96</v>
      </c>
      <c r="X31" s="210" t="n">
        <v>8.28</v>
      </c>
      <c r="Y31" s="211" t="n">
        <v>43.13</v>
      </c>
      <c r="Z31" s="212" t="n">
        <v>10.07</v>
      </c>
      <c r="AA31" s="210" t="n">
        <v>6.35</v>
      </c>
      <c r="AB31" s="211" t="n">
        <v>29.85</v>
      </c>
      <c r="AC31" s="212" t="n">
        <v>7.71</v>
      </c>
      <c r="AD31" s="213" t="n">
        <f aca="false">AVERAGE(AA31,X31,U31,R31,O31,L31,I31,F31)</f>
        <v>8.19625</v>
      </c>
      <c r="AE31" s="68" t="n">
        <f aca="false">AVERAGE(AB31,Y31,V31,S31,P31,M31,J31,G31)</f>
        <v>40.5125</v>
      </c>
      <c r="AF31" s="57" t="n">
        <f aca="false">AVERAGE(AC31,Z31,W31,T31,Q31,N31,K31,H31)</f>
        <v>9.98125</v>
      </c>
      <c r="AI31" s="63" t="s">
        <v>41</v>
      </c>
      <c r="AJ31" s="119" t="n">
        <f aca="false">AD17</f>
        <v>8.32375</v>
      </c>
      <c r="AK31" s="119" t="n">
        <f aca="false">AD39</f>
        <v>8.56875</v>
      </c>
      <c r="AL31" s="119" t="str">
        <f aca="false">AD63</f>
        <v>-</v>
      </c>
    </row>
    <row r="32" customFormat="false" ht="15" hidden="false" customHeight="true" outlineLevel="0" collapsed="false">
      <c r="C32" s="26" t="n">
        <v>1</v>
      </c>
      <c r="D32" s="70" t="s">
        <v>39</v>
      </c>
      <c r="E32" s="39" t="n">
        <v>500</v>
      </c>
      <c r="F32" s="204" t="n">
        <v>5.89</v>
      </c>
      <c r="G32" s="205" t="n">
        <v>35.98</v>
      </c>
      <c r="H32" s="206" t="n">
        <v>7.6</v>
      </c>
      <c r="I32" s="204" t="n">
        <v>7.58</v>
      </c>
      <c r="J32" s="205" t="n">
        <v>34.95</v>
      </c>
      <c r="K32" s="206" t="n">
        <v>9</v>
      </c>
      <c r="L32" s="204" t="n">
        <v>6.82</v>
      </c>
      <c r="M32" s="205" t="n">
        <v>37.22</v>
      </c>
      <c r="N32" s="206" t="n">
        <v>8.71</v>
      </c>
      <c r="O32" s="204" t="n">
        <v>7.26</v>
      </c>
      <c r="P32" s="205" t="n">
        <v>37.08</v>
      </c>
      <c r="Q32" s="206" t="n">
        <v>8.77</v>
      </c>
      <c r="R32" s="204" t="n">
        <v>9.65</v>
      </c>
      <c r="S32" s="205" t="n">
        <v>48.48</v>
      </c>
      <c r="T32" s="206" t="n">
        <v>12.28</v>
      </c>
      <c r="U32" s="204" t="n">
        <v>7.47</v>
      </c>
      <c r="V32" s="205" t="n">
        <v>39.33</v>
      </c>
      <c r="W32" s="206" t="n">
        <v>9.17</v>
      </c>
      <c r="X32" s="204" t="n">
        <v>8.7</v>
      </c>
      <c r="Y32" s="205" t="n">
        <v>45.88</v>
      </c>
      <c r="Z32" s="206" t="n">
        <v>10.59</v>
      </c>
      <c r="AA32" s="204" t="n">
        <v>8.58</v>
      </c>
      <c r="AB32" s="205" t="n">
        <v>42.45</v>
      </c>
      <c r="AC32" s="206" t="n">
        <v>10.59</v>
      </c>
      <c r="AD32" s="207" t="n">
        <f aca="false">AVERAGE(AA32,X32,U32,R32,O32,L32,I32,F32)</f>
        <v>7.74375</v>
      </c>
      <c r="AE32" s="62" t="n">
        <f aca="false">AVERAGE(AB32,Y32,V32,S32,P32,M32,J32,G32)</f>
        <v>40.17125</v>
      </c>
      <c r="AF32" s="31" t="n">
        <f aca="false">AVERAGE(AC32,Z32,W32,T32,Q32,N32,K32,H32)</f>
        <v>9.58875</v>
      </c>
      <c r="AI32" s="66" t="s">
        <v>43</v>
      </c>
      <c r="AJ32" s="119" t="n">
        <f aca="false">AD20</f>
        <v>8.11125</v>
      </c>
      <c r="AK32" s="119" t="n">
        <f aca="false">AD42</f>
        <v>7.18714285714286</v>
      </c>
      <c r="AL32" s="119" t="n">
        <f aca="false">AD66</f>
        <v>10.2533333333333</v>
      </c>
    </row>
    <row r="33" customFormat="false" ht="15" hidden="false" customHeight="false" outlineLevel="0" collapsed="false">
      <c r="C33" s="42" t="n">
        <v>2</v>
      </c>
      <c r="D33" s="70"/>
      <c r="E33" s="51" t="n">
        <v>550</v>
      </c>
      <c r="F33" s="208" t="n">
        <v>7.86</v>
      </c>
      <c r="G33" s="33" t="n">
        <v>39.44</v>
      </c>
      <c r="H33" s="209" t="n">
        <v>9.77</v>
      </c>
      <c r="I33" s="208" t="n">
        <v>6.46</v>
      </c>
      <c r="J33" s="33" t="n">
        <v>33.96</v>
      </c>
      <c r="K33" s="209" t="n">
        <v>8.5</v>
      </c>
      <c r="L33" s="208" t="n">
        <v>8.95</v>
      </c>
      <c r="M33" s="33" t="n">
        <v>37.4</v>
      </c>
      <c r="N33" s="209" t="n">
        <v>10.17</v>
      </c>
      <c r="O33" s="208" t="n">
        <v>8.03</v>
      </c>
      <c r="P33" s="33" t="n">
        <v>42.35</v>
      </c>
      <c r="Q33" s="209" t="n">
        <v>10.09</v>
      </c>
      <c r="R33" s="208" t="n">
        <v>8.63</v>
      </c>
      <c r="S33" s="33" t="n">
        <v>39.68</v>
      </c>
      <c r="T33" s="209" t="n">
        <v>10.51</v>
      </c>
      <c r="U33" s="208" t="n">
        <v>9.03</v>
      </c>
      <c r="V33" s="33" t="n">
        <v>41.24</v>
      </c>
      <c r="W33" s="209" t="n">
        <v>10.76</v>
      </c>
      <c r="X33" s="208" t="n">
        <v>7.07</v>
      </c>
      <c r="Y33" s="33" t="n">
        <v>33.07</v>
      </c>
      <c r="Z33" s="209" t="n">
        <v>8.21</v>
      </c>
      <c r="AA33" s="208" t="n">
        <v>6.32</v>
      </c>
      <c r="AB33" s="33" t="n">
        <v>35.68</v>
      </c>
      <c r="AC33" s="209" t="n">
        <v>8.15</v>
      </c>
      <c r="AD33" s="195" t="n">
        <f aca="false">AVERAGE(AA33,X33,U33,R33,O33,L33,I33,F33)</f>
        <v>7.79375</v>
      </c>
      <c r="AE33" s="65" t="n">
        <f aca="false">AVERAGE(AB33,Y33,V33,S33,P33,M33,J33,G33)</f>
        <v>37.8525</v>
      </c>
      <c r="AF33" s="46" t="n">
        <f aca="false">AVERAGE(AC33,Z33,W33,T33,Q33,N33,K33,H33)</f>
        <v>9.52</v>
      </c>
    </row>
    <row r="34" customFormat="false" ht="15.75" hidden="false" customHeight="false" outlineLevel="0" collapsed="false">
      <c r="C34" s="53" t="n">
        <v>3</v>
      </c>
      <c r="D34" s="70"/>
      <c r="E34" s="60" t="n">
        <v>600</v>
      </c>
      <c r="F34" s="208" t="n">
        <v>9.42</v>
      </c>
      <c r="G34" s="33" t="n">
        <v>54.12</v>
      </c>
      <c r="H34" s="209" t="n">
        <v>12.53</v>
      </c>
      <c r="I34" s="208" t="n">
        <v>7.88</v>
      </c>
      <c r="J34" s="33" t="n">
        <v>41.43</v>
      </c>
      <c r="K34" s="209" t="n">
        <v>10.26</v>
      </c>
      <c r="L34" s="208" t="n">
        <v>7.63</v>
      </c>
      <c r="M34" s="33" t="n">
        <v>37.45</v>
      </c>
      <c r="N34" s="209" t="n">
        <v>9.6</v>
      </c>
      <c r="O34" s="208" t="n">
        <v>9.6</v>
      </c>
      <c r="P34" s="33" t="n">
        <v>57.65</v>
      </c>
      <c r="Q34" s="209" t="n">
        <v>13.26</v>
      </c>
      <c r="R34" s="208" t="n">
        <v>9.23</v>
      </c>
      <c r="S34" s="33" t="n">
        <v>43.97</v>
      </c>
      <c r="T34" s="209" t="n">
        <v>11.25</v>
      </c>
      <c r="U34" s="208" t="n">
        <v>7.1</v>
      </c>
      <c r="V34" s="33" t="n">
        <v>36.84</v>
      </c>
      <c r="W34" s="209" t="n">
        <v>8.54</v>
      </c>
      <c r="X34" s="208" t="n">
        <v>7.11</v>
      </c>
      <c r="Y34" s="33" t="n">
        <v>34.32</v>
      </c>
      <c r="Z34" s="209" t="n">
        <v>8.52</v>
      </c>
      <c r="AA34" s="208" t="n">
        <v>6.54</v>
      </c>
      <c r="AB34" s="33" t="n">
        <v>34.52</v>
      </c>
      <c r="AC34" s="209" t="n">
        <v>8.09</v>
      </c>
      <c r="AD34" s="196" t="n">
        <f aca="false">AVERAGE(AA34,X34,U34,R34,O34,L34,I34,F34)</f>
        <v>8.06375</v>
      </c>
      <c r="AE34" s="85" t="n">
        <f aca="false">AVERAGE(AB34,Y34,V34,S34,P34,M34,J34,G34)</f>
        <v>42.5375</v>
      </c>
      <c r="AF34" s="86" t="n">
        <f aca="false">AVERAGE(AC34,Z34,W34,T34,Q34,N34,K34,H34)</f>
        <v>10.25625</v>
      </c>
    </row>
    <row r="35" customFormat="false" ht="15" hidden="false" customHeight="true" outlineLevel="0" collapsed="false">
      <c r="C35" s="26" t="n">
        <v>4</v>
      </c>
      <c r="D35" s="70" t="s">
        <v>40</v>
      </c>
      <c r="E35" s="39" t="n">
        <v>500</v>
      </c>
      <c r="F35" s="204" t="n">
        <v>6.59</v>
      </c>
      <c r="G35" s="205" t="n">
        <v>38.56</v>
      </c>
      <c r="H35" s="206" t="n">
        <v>8.26</v>
      </c>
      <c r="I35" s="204" t="n">
        <v>9.44</v>
      </c>
      <c r="J35" s="205" t="n">
        <v>46.01</v>
      </c>
      <c r="K35" s="206" t="n">
        <v>11.46</v>
      </c>
      <c r="L35" s="204" t="n">
        <v>6.84</v>
      </c>
      <c r="M35" s="205" t="n">
        <v>33.8</v>
      </c>
      <c r="N35" s="206" t="n">
        <v>8.13</v>
      </c>
      <c r="O35" s="204" t="n">
        <v>9.1</v>
      </c>
      <c r="P35" s="205" t="n">
        <v>41.22</v>
      </c>
      <c r="Q35" s="206" t="n">
        <v>10.86</v>
      </c>
      <c r="R35" s="204" t="n">
        <v>6.65</v>
      </c>
      <c r="S35" s="205" t="n">
        <v>33.8</v>
      </c>
      <c r="T35" s="206" t="n">
        <v>7.99</v>
      </c>
      <c r="U35" s="204" t="n">
        <v>8.57</v>
      </c>
      <c r="V35" s="205" t="n">
        <v>45.2</v>
      </c>
      <c r="W35" s="206" t="n">
        <v>10.81</v>
      </c>
      <c r="X35" s="204" t="n">
        <v>7.32</v>
      </c>
      <c r="Y35" s="205" t="n">
        <v>37.92</v>
      </c>
      <c r="Z35" s="206" t="n">
        <v>8.82</v>
      </c>
      <c r="AA35" s="204" t="n">
        <v>5.84</v>
      </c>
      <c r="AB35" s="205" t="n">
        <v>37.34</v>
      </c>
      <c r="AC35" s="206" t="n">
        <v>7.57</v>
      </c>
      <c r="AD35" s="207" t="n">
        <f aca="false">AVERAGE(AA35,X35,U35,R35,O35,L35,I35,F35)</f>
        <v>7.54375</v>
      </c>
      <c r="AE35" s="62" t="n">
        <f aca="false">AVERAGE(AB35,Y35,V35,S35,P35,M35,J35,G35)</f>
        <v>39.23125</v>
      </c>
      <c r="AF35" s="31" t="n">
        <f aca="false">AVERAGE(AC35,Z35,W35,T35,Q35,N35,K35,H35)</f>
        <v>9.2375</v>
      </c>
    </row>
    <row r="36" customFormat="false" ht="15" hidden="false" customHeight="false" outlineLevel="0" collapsed="false">
      <c r="C36" s="42" t="n">
        <v>5</v>
      </c>
      <c r="D36" s="70"/>
      <c r="E36" s="51" t="n">
        <v>550</v>
      </c>
      <c r="F36" s="208" t="n">
        <v>6.74</v>
      </c>
      <c r="G36" s="33" t="n">
        <v>34.02</v>
      </c>
      <c r="H36" s="209" t="n">
        <v>8.49</v>
      </c>
      <c r="I36" s="208" t="n">
        <v>10.02</v>
      </c>
      <c r="J36" s="33" t="n">
        <v>50.33</v>
      </c>
      <c r="K36" s="209" t="n">
        <v>12.13</v>
      </c>
      <c r="L36" s="208" t="n">
        <v>6.82</v>
      </c>
      <c r="M36" s="33" t="n">
        <v>39.65</v>
      </c>
      <c r="N36" s="209" t="n">
        <v>9.13</v>
      </c>
      <c r="O36" s="208" t="n">
        <v>7.41</v>
      </c>
      <c r="P36" s="33" t="n">
        <v>41.5</v>
      </c>
      <c r="Q36" s="209" t="n">
        <v>9.4</v>
      </c>
      <c r="R36" s="208" t="n">
        <v>9.64</v>
      </c>
      <c r="S36" s="33" t="n">
        <v>57.46</v>
      </c>
      <c r="T36" s="209" t="n">
        <v>12.85</v>
      </c>
      <c r="U36" s="208" t="n">
        <v>7.78</v>
      </c>
      <c r="V36" s="33" t="n">
        <v>41.01</v>
      </c>
      <c r="W36" s="209" t="n">
        <v>9.83</v>
      </c>
      <c r="X36" s="208" t="n">
        <v>8.01</v>
      </c>
      <c r="Y36" s="33" t="n">
        <v>46.31</v>
      </c>
      <c r="Z36" s="209" t="n">
        <v>9.92</v>
      </c>
      <c r="AA36" s="208" t="n">
        <v>6.71</v>
      </c>
      <c r="AB36" s="33" t="n">
        <v>36.04</v>
      </c>
      <c r="AC36" s="209" t="n">
        <v>8.43</v>
      </c>
      <c r="AD36" s="195" t="n">
        <f aca="false">AVERAGE(AA36,X36,U36,R36,O36,L36,I36,F36)</f>
        <v>7.89125</v>
      </c>
      <c r="AE36" s="65" t="n">
        <f aca="false">AVERAGE(AB36,Y36,V36,S36,P36,M36,J36,G36)</f>
        <v>43.29</v>
      </c>
      <c r="AF36" s="46" t="n">
        <f aca="false">AVERAGE(AC36,Z36,W36,T36,Q36,N36,K36,H36)</f>
        <v>10.0225</v>
      </c>
    </row>
    <row r="37" customFormat="false" ht="15.75" hidden="false" customHeight="false" outlineLevel="0" collapsed="false">
      <c r="C37" s="53" t="n">
        <v>6</v>
      </c>
      <c r="D37" s="70"/>
      <c r="E37" s="60" t="n">
        <v>600</v>
      </c>
      <c r="F37" s="210" t="n">
        <v>6.58</v>
      </c>
      <c r="G37" s="211" t="n">
        <v>38.48</v>
      </c>
      <c r="H37" s="212" t="n">
        <v>8.5</v>
      </c>
      <c r="I37" s="210" t="n">
        <v>7.26</v>
      </c>
      <c r="J37" s="211" t="n">
        <v>35.43</v>
      </c>
      <c r="K37" s="212" t="n">
        <v>8.67</v>
      </c>
      <c r="L37" s="210" t="n">
        <v>8.56</v>
      </c>
      <c r="M37" s="211" t="n">
        <v>41.76</v>
      </c>
      <c r="N37" s="212" t="n">
        <v>10.29</v>
      </c>
      <c r="O37" s="210" t="n">
        <v>7.05</v>
      </c>
      <c r="P37" s="211" t="n">
        <v>41.48</v>
      </c>
      <c r="Q37" s="212" t="n">
        <v>9.03</v>
      </c>
      <c r="R37" s="210" t="n">
        <v>7.95</v>
      </c>
      <c r="S37" s="211" t="n">
        <v>37.97</v>
      </c>
      <c r="T37" s="212" t="n">
        <v>9.49</v>
      </c>
      <c r="U37" s="210" t="n">
        <v>10.1</v>
      </c>
      <c r="V37" s="211" t="n">
        <v>44.59</v>
      </c>
      <c r="W37" s="212" t="n">
        <v>12.01</v>
      </c>
      <c r="X37" s="210" t="n">
        <v>5.78</v>
      </c>
      <c r="Y37" s="211" t="n">
        <v>32.83</v>
      </c>
      <c r="Z37" s="212" t="n">
        <v>7.16</v>
      </c>
      <c r="AA37" s="210" t="n">
        <v>6.12</v>
      </c>
      <c r="AB37" s="211" t="n">
        <v>33.56</v>
      </c>
      <c r="AC37" s="212" t="n">
        <v>7.65</v>
      </c>
      <c r="AD37" s="213" t="n">
        <f aca="false">AVERAGE(AA37,X37,U37,R37,O37,L37,I37,F37)</f>
        <v>7.425</v>
      </c>
      <c r="AE37" s="68" t="n">
        <f aca="false">AVERAGE(AB37,Y37,V37,S37,P37,M37,J37,G37)</f>
        <v>38.2625</v>
      </c>
      <c r="AF37" s="57" t="n">
        <f aca="false">AVERAGE(AC37,Z37,W37,T37,Q37,N37,K37,H37)</f>
        <v>9.1</v>
      </c>
    </row>
    <row r="38" customFormat="false" ht="15" hidden="false" customHeight="true" outlineLevel="0" collapsed="false">
      <c r="C38" s="26" t="n">
        <v>7</v>
      </c>
      <c r="D38" s="70" t="s">
        <v>41</v>
      </c>
      <c r="E38" s="39" t="n">
        <v>500</v>
      </c>
      <c r="F38" s="208" t="n">
        <v>11.29</v>
      </c>
      <c r="G38" s="33" t="n">
        <v>56.19</v>
      </c>
      <c r="H38" s="209" t="n">
        <v>13.79</v>
      </c>
      <c r="I38" s="208" t="n">
        <v>9.69</v>
      </c>
      <c r="J38" s="33" t="n">
        <v>45.17</v>
      </c>
      <c r="K38" s="209" t="n">
        <v>11.91</v>
      </c>
      <c r="L38" s="208" t="n">
        <v>9.21</v>
      </c>
      <c r="M38" s="33" t="n">
        <v>45.68</v>
      </c>
      <c r="N38" s="209" t="n">
        <v>11.1</v>
      </c>
      <c r="O38" s="208" t="n">
        <v>10.42</v>
      </c>
      <c r="P38" s="33" t="n">
        <v>50.3</v>
      </c>
      <c r="Q38" s="209" t="n">
        <v>12.57</v>
      </c>
      <c r="R38" s="208" t="s">
        <v>42</v>
      </c>
      <c r="S38" s="33" t="s">
        <v>42</v>
      </c>
      <c r="T38" s="209" t="s">
        <v>42</v>
      </c>
      <c r="U38" s="208" t="n">
        <v>13.16</v>
      </c>
      <c r="V38" s="33" t="n">
        <v>58.07</v>
      </c>
      <c r="W38" s="209" t="n">
        <v>15.42</v>
      </c>
      <c r="X38" s="208" t="s">
        <v>42</v>
      </c>
      <c r="Y38" s="33" t="s">
        <v>42</v>
      </c>
      <c r="Z38" s="209" t="s">
        <v>42</v>
      </c>
      <c r="AA38" s="208" t="s">
        <v>42</v>
      </c>
      <c r="AB38" s="33" t="s">
        <v>42</v>
      </c>
      <c r="AC38" s="209" t="s">
        <v>42</v>
      </c>
      <c r="AD38" s="194" t="n">
        <f aca="false">AVERAGE(AA38,X38,U38,R38,O38,L38,I38,F38)</f>
        <v>10.754</v>
      </c>
      <c r="AE38" s="87" t="n">
        <f aca="false">AVERAGE(AB38,Y38,V38,S38,P38,M38,J38,G38)</f>
        <v>51.082</v>
      </c>
      <c r="AF38" s="74" t="n">
        <f aca="false">AVERAGE(AC38,Z38,W38,T38,Q38,N38,K38,H38)</f>
        <v>12.958</v>
      </c>
    </row>
    <row r="39" customFormat="false" ht="15" hidden="false" customHeight="false" outlineLevel="0" collapsed="false">
      <c r="C39" s="42" t="n">
        <v>8</v>
      </c>
      <c r="D39" s="70"/>
      <c r="E39" s="51" t="n">
        <v>550</v>
      </c>
      <c r="F39" s="208" t="n">
        <v>12.59</v>
      </c>
      <c r="G39" s="33" t="n">
        <v>58.23</v>
      </c>
      <c r="H39" s="209" t="n">
        <v>15.73</v>
      </c>
      <c r="I39" s="208" t="n">
        <v>8.42</v>
      </c>
      <c r="J39" s="33" t="n">
        <v>43.41</v>
      </c>
      <c r="K39" s="209" t="n">
        <v>9.95</v>
      </c>
      <c r="L39" s="208" t="n">
        <v>5.55</v>
      </c>
      <c r="M39" s="33" t="n">
        <v>29.01</v>
      </c>
      <c r="N39" s="209" t="n">
        <v>6.68</v>
      </c>
      <c r="O39" s="208" t="n">
        <v>8.83</v>
      </c>
      <c r="P39" s="33" t="n">
        <v>41.3</v>
      </c>
      <c r="Q39" s="209" t="n">
        <v>10.51</v>
      </c>
      <c r="R39" s="208" t="n">
        <v>9.36</v>
      </c>
      <c r="S39" s="33" t="n">
        <v>47.97</v>
      </c>
      <c r="T39" s="209" t="n">
        <v>11.37</v>
      </c>
      <c r="U39" s="208" t="n">
        <v>7.42</v>
      </c>
      <c r="V39" s="33" t="n">
        <v>33.6</v>
      </c>
      <c r="W39" s="209" t="n">
        <v>8.7</v>
      </c>
      <c r="X39" s="208" t="n">
        <v>6.65</v>
      </c>
      <c r="Y39" s="33" t="n">
        <v>31.77</v>
      </c>
      <c r="Z39" s="209" t="n">
        <v>8</v>
      </c>
      <c r="AA39" s="208" t="n">
        <v>9.73</v>
      </c>
      <c r="AB39" s="33" t="n">
        <v>45.67</v>
      </c>
      <c r="AC39" s="209" t="n">
        <v>12.09</v>
      </c>
      <c r="AD39" s="195" t="n">
        <f aca="false">AVERAGE(AA39,X39,U39,R39,O39,L39,I39,F39)</f>
        <v>8.56875</v>
      </c>
      <c r="AE39" s="65" t="n">
        <f aca="false">AVERAGE(AB39,Y39,V39,S39,P39,M39,J39,G39)</f>
        <v>41.37</v>
      </c>
      <c r="AF39" s="46" t="n">
        <f aca="false">AVERAGE(AC39,Z39,W39,T39,Q39,N39,K39,H39)</f>
        <v>10.37875</v>
      </c>
    </row>
    <row r="40" customFormat="false" ht="15.75" hidden="false" customHeight="false" outlineLevel="0" collapsed="false">
      <c r="C40" s="53" t="n">
        <v>9</v>
      </c>
      <c r="D40" s="70"/>
      <c r="E40" s="60" t="n">
        <v>600</v>
      </c>
      <c r="F40" s="208" t="n">
        <v>9.56</v>
      </c>
      <c r="G40" s="33" t="n">
        <v>45.58</v>
      </c>
      <c r="H40" s="209" t="n">
        <v>11.22</v>
      </c>
      <c r="I40" s="208" t="n">
        <v>8.12</v>
      </c>
      <c r="J40" s="33" t="n">
        <v>44.59</v>
      </c>
      <c r="K40" s="209" t="n">
        <v>10.03</v>
      </c>
      <c r="L40" s="208" t="n">
        <v>10.63</v>
      </c>
      <c r="M40" s="33" t="n">
        <v>46.41</v>
      </c>
      <c r="N40" s="209" t="n">
        <v>12.86</v>
      </c>
      <c r="O40" s="208" t="n">
        <v>12.39</v>
      </c>
      <c r="P40" s="33" t="n">
        <v>55.88</v>
      </c>
      <c r="Q40" s="209" t="n">
        <v>14.44</v>
      </c>
      <c r="R40" s="208" t="n">
        <v>5.53</v>
      </c>
      <c r="S40" s="33" t="n">
        <v>31.97</v>
      </c>
      <c r="T40" s="209" t="n">
        <v>6.92</v>
      </c>
      <c r="U40" s="208" t="n">
        <v>6.53</v>
      </c>
      <c r="V40" s="33" t="n">
        <v>3.37</v>
      </c>
      <c r="W40" s="209" t="n">
        <v>7.88</v>
      </c>
      <c r="X40" s="208" t="n">
        <v>7.26</v>
      </c>
      <c r="Y40" s="33" t="n">
        <v>34.34</v>
      </c>
      <c r="Z40" s="209" t="n">
        <v>8.64</v>
      </c>
      <c r="AA40" s="208" t="n">
        <v>8.02</v>
      </c>
      <c r="AB40" s="33" t="n">
        <v>38.76</v>
      </c>
      <c r="AC40" s="209" t="n">
        <v>9.48</v>
      </c>
      <c r="AD40" s="196" t="n">
        <f aca="false">AVERAGE(AA40,X40,U40,R40,O40,L40,I40,F40)</f>
        <v>8.505</v>
      </c>
      <c r="AE40" s="85" t="n">
        <f aca="false">AVERAGE(AB40,Y40,V40,S40,P40,M40,J40,G40)</f>
        <v>37.6125</v>
      </c>
      <c r="AF40" s="86" t="n">
        <f aca="false">AVERAGE(AC40,Z40,W40,T40,Q40,N40,K40,H40)</f>
        <v>10.18375</v>
      </c>
    </row>
    <row r="41" customFormat="false" ht="15" hidden="false" customHeight="true" outlineLevel="0" collapsed="false">
      <c r="C41" s="69" t="n">
        <v>13</v>
      </c>
      <c r="D41" s="70" t="s">
        <v>43</v>
      </c>
      <c r="E41" s="76" t="n">
        <v>500</v>
      </c>
      <c r="F41" s="208" t="n">
        <v>8.78</v>
      </c>
      <c r="G41" s="33" t="n">
        <v>43.5</v>
      </c>
      <c r="H41" s="209" t="n">
        <v>10.4</v>
      </c>
      <c r="I41" s="208" t="n">
        <v>6.5</v>
      </c>
      <c r="J41" s="33" t="n">
        <v>34.91</v>
      </c>
      <c r="K41" s="209" t="n">
        <v>7.9</v>
      </c>
      <c r="L41" s="208" t="n">
        <v>6.32</v>
      </c>
      <c r="M41" s="33" t="n">
        <v>38.13</v>
      </c>
      <c r="N41" s="209" t="n">
        <v>8.24</v>
      </c>
      <c r="O41" s="208" t="n">
        <v>6.79</v>
      </c>
      <c r="P41" s="33" t="n">
        <v>37.91</v>
      </c>
      <c r="Q41" s="209" t="n">
        <v>8.66</v>
      </c>
      <c r="R41" s="208" t="n">
        <v>7.13</v>
      </c>
      <c r="S41" s="33" t="n">
        <v>39.02</v>
      </c>
      <c r="T41" s="209" t="n">
        <v>9.03</v>
      </c>
      <c r="U41" s="208" t="n">
        <v>7.69</v>
      </c>
      <c r="V41" s="33" t="n">
        <v>38.83</v>
      </c>
      <c r="W41" s="209" t="n">
        <v>9.36</v>
      </c>
      <c r="X41" s="208" t="n">
        <v>9.17</v>
      </c>
      <c r="Y41" s="33" t="n">
        <v>38.22</v>
      </c>
      <c r="Z41" s="209" t="n">
        <v>10.46</v>
      </c>
      <c r="AA41" s="208" t="n">
        <v>6.86</v>
      </c>
      <c r="AB41" s="33" t="n">
        <v>39.88</v>
      </c>
      <c r="AC41" s="209" t="n">
        <v>8.38</v>
      </c>
      <c r="AD41" s="194" t="n">
        <f aca="false">AVERAGE(AA41,X41,U41,R41,O41,L41,I41,F41)</f>
        <v>7.405</v>
      </c>
      <c r="AE41" s="87" t="n">
        <f aca="false">AVERAGE(AB41,Y41,V41,S41,P41,M41,J41,G41)</f>
        <v>38.8</v>
      </c>
      <c r="AF41" s="74" t="n">
        <f aca="false">AVERAGE(AC41,Z41,W41,T41,Q41,N41,K41,H41)</f>
        <v>9.05375</v>
      </c>
    </row>
    <row r="42" customFormat="false" ht="15" hidden="false" customHeight="false" outlineLevel="0" collapsed="false">
      <c r="C42" s="42" t="n">
        <v>14</v>
      </c>
      <c r="D42" s="70"/>
      <c r="E42" s="51" t="n">
        <v>550</v>
      </c>
      <c r="F42" s="208" t="n">
        <v>7.64</v>
      </c>
      <c r="G42" s="33" t="n">
        <v>36.66</v>
      </c>
      <c r="H42" s="209" t="n">
        <v>9.22</v>
      </c>
      <c r="I42" s="208" t="n">
        <v>7.26</v>
      </c>
      <c r="J42" s="33" t="n">
        <v>43.39</v>
      </c>
      <c r="K42" s="209" t="n">
        <v>9.48</v>
      </c>
      <c r="L42" s="208" t="n">
        <v>7.96</v>
      </c>
      <c r="M42" s="33" t="n">
        <v>39.92</v>
      </c>
      <c r="N42" s="209" t="n">
        <v>9.6</v>
      </c>
      <c r="O42" s="208" t="n">
        <v>6.53</v>
      </c>
      <c r="P42" s="33" t="n">
        <v>30.13</v>
      </c>
      <c r="Q42" s="209" t="n">
        <v>7.69</v>
      </c>
      <c r="R42" s="208" t="n">
        <v>8.03</v>
      </c>
      <c r="S42" s="33" t="n">
        <v>35.78</v>
      </c>
      <c r="T42" s="209" t="n">
        <v>10.01</v>
      </c>
      <c r="U42" s="208" t="n">
        <v>6.32</v>
      </c>
      <c r="V42" s="33" t="n">
        <v>30.77</v>
      </c>
      <c r="W42" s="209" t="n">
        <v>7.72</v>
      </c>
      <c r="X42" s="208" t="n">
        <v>6.57</v>
      </c>
      <c r="Y42" s="33" t="n">
        <v>34.02</v>
      </c>
      <c r="Z42" s="209" t="n">
        <v>7.79</v>
      </c>
      <c r="AA42" s="208" t="s">
        <v>42</v>
      </c>
      <c r="AB42" s="33" t="s">
        <v>42</v>
      </c>
      <c r="AC42" s="209" t="s">
        <v>42</v>
      </c>
      <c r="AD42" s="195" t="n">
        <f aca="false">AVERAGE(AA42,X42,U42,R42,O42,L42,I42,F42)</f>
        <v>7.18714285714286</v>
      </c>
      <c r="AE42" s="65" t="n">
        <f aca="false">AVERAGE(AB42,Y42,V42,S42,P42,M42,J42,G42)</f>
        <v>35.81</v>
      </c>
      <c r="AF42" s="46" t="n">
        <f aca="false">AVERAGE(AC42,Z42,W42,T42,Q42,N42,K42,H42)</f>
        <v>8.78714285714286</v>
      </c>
    </row>
    <row r="43" customFormat="false" ht="15.75" hidden="false" customHeight="false" outlineLevel="0" collapsed="false">
      <c r="C43" s="53" t="n">
        <v>15</v>
      </c>
      <c r="D43" s="70"/>
      <c r="E43" s="60" t="n">
        <v>600</v>
      </c>
      <c r="F43" s="210" t="n">
        <v>9</v>
      </c>
      <c r="G43" s="211" t="n">
        <v>43.54</v>
      </c>
      <c r="H43" s="212" t="n">
        <v>10.8</v>
      </c>
      <c r="I43" s="210" t="n">
        <v>8.62</v>
      </c>
      <c r="J43" s="211" t="n">
        <v>48.95</v>
      </c>
      <c r="K43" s="212" t="n">
        <v>11.29</v>
      </c>
      <c r="L43" s="210" t="n">
        <v>8.62</v>
      </c>
      <c r="M43" s="211" t="n">
        <v>45.26</v>
      </c>
      <c r="N43" s="212" t="n">
        <v>10.78</v>
      </c>
      <c r="O43" s="210" t="n">
        <v>7.15</v>
      </c>
      <c r="P43" s="211" t="n">
        <v>34.22</v>
      </c>
      <c r="Q43" s="212" t="n">
        <v>8.5</v>
      </c>
      <c r="R43" s="210" t="n">
        <v>8.49</v>
      </c>
      <c r="S43" s="211" t="n">
        <v>38.28</v>
      </c>
      <c r="T43" s="212" t="n">
        <v>10.2</v>
      </c>
      <c r="U43" s="210" t="n">
        <v>10.48</v>
      </c>
      <c r="V43" s="211" t="n">
        <v>50.56</v>
      </c>
      <c r="W43" s="212" t="n">
        <v>12.92</v>
      </c>
      <c r="X43" s="210" t="n">
        <v>11.7</v>
      </c>
      <c r="Y43" s="211" t="n">
        <v>52.9</v>
      </c>
      <c r="Z43" s="212" t="n">
        <v>13.94</v>
      </c>
      <c r="AA43" s="210" t="n">
        <v>10.61</v>
      </c>
      <c r="AB43" s="211" t="n">
        <v>50.84</v>
      </c>
      <c r="AC43" s="212" t="n">
        <v>13.34</v>
      </c>
      <c r="AD43" s="213" t="n">
        <f aca="false">AVERAGE(AA43,X43,U43,R43,O43,L43,I43,F43)</f>
        <v>9.33375</v>
      </c>
      <c r="AE43" s="68" t="n">
        <f aca="false">AVERAGE(AB43,Y43,V43,S43,P43,M43,J43,G43)</f>
        <v>45.56875</v>
      </c>
      <c r="AF43" s="57" t="n">
        <f aca="false">AVERAGE(AC43,Z43,W43,T43,Q43,N43,K43,H43)</f>
        <v>11.47125</v>
      </c>
    </row>
    <row r="49" customFormat="false" ht="15.75" hidden="false" customHeight="false" outlineLevel="0" collapsed="false"/>
    <row r="50" customFormat="false" ht="15.75" hidden="false" customHeight="false" outlineLevel="0" collapsed="false">
      <c r="C50" s="82" t="s">
        <v>37</v>
      </c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I50" s="122" t="s">
        <v>66</v>
      </c>
      <c r="AJ50" s="122"/>
      <c r="AK50" s="122"/>
      <c r="AL50" s="122"/>
    </row>
    <row r="51" customFormat="false" ht="15.75" hidden="false" customHeight="true" outlineLevel="0" collapsed="false">
      <c r="C51" s="197" t="s">
        <v>20</v>
      </c>
      <c r="D51" s="157" t="s">
        <v>21</v>
      </c>
      <c r="E51" s="198" t="s">
        <v>22</v>
      </c>
      <c r="F51" s="159" t="n">
        <v>1</v>
      </c>
      <c r="G51" s="159"/>
      <c r="H51" s="159"/>
      <c r="I51" s="159" t="n">
        <v>2</v>
      </c>
      <c r="J51" s="159"/>
      <c r="K51" s="159"/>
      <c r="L51" s="159" t="n">
        <v>3</v>
      </c>
      <c r="M51" s="159"/>
      <c r="N51" s="159"/>
      <c r="O51" s="159" t="n">
        <v>4</v>
      </c>
      <c r="P51" s="159"/>
      <c r="Q51" s="159"/>
      <c r="R51" s="159" t="n">
        <v>5</v>
      </c>
      <c r="S51" s="159"/>
      <c r="T51" s="159"/>
      <c r="U51" s="159" t="n">
        <v>6</v>
      </c>
      <c r="V51" s="159"/>
      <c r="W51" s="159"/>
      <c r="X51" s="159" t="n">
        <v>7</v>
      </c>
      <c r="Y51" s="159"/>
      <c r="Z51" s="159"/>
      <c r="AA51" s="159" t="n">
        <v>8</v>
      </c>
      <c r="AB51" s="159"/>
      <c r="AC51" s="159"/>
      <c r="AD51" s="214" t="s">
        <v>79</v>
      </c>
      <c r="AE51" s="214"/>
      <c r="AF51" s="214"/>
      <c r="AI51" s="114"/>
      <c r="AJ51" s="115" t="s">
        <v>13</v>
      </c>
      <c r="AK51" s="116" t="s">
        <v>36</v>
      </c>
      <c r="AL51" s="116" t="s">
        <v>37</v>
      </c>
    </row>
    <row r="52" customFormat="false" ht="18.75" hidden="false" customHeight="false" outlineLevel="0" collapsed="false">
      <c r="C52" s="197"/>
      <c r="D52" s="157"/>
      <c r="E52" s="198"/>
      <c r="F52" s="215" t="s">
        <v>80</v>
      </c>
      <c r="G52" s="216" t="s">
        <v>81</v>
      </c>
      <c r="H52" s="217" t="s">
        <v>82</v>
      </c>
      <c r="I52" s="215" t="s">
        <v>80</v>
      </c>
      <c r="J52" s="216" t="s">
        <v>81</v>
      </c>
      <c r="K52" s="217" t="s">
        <v>82</v>
      </c>
      <c r="L52" s="215" t="s">
        <v>80</v>
      </c>
      <c r="M52" s="216" t="s">
        <v>81</v>
      </c>
      <c r="N52" s="217" t="s">
        <v>82</v>
      </c>
      <c r="O52" s="215" t="s">
        <v>80</v>
      </c>
      <c r="P52" s="216" t="s">
        <v>81</v>
      </c>
      <c r="Q52" s="217" t="s">
        <v>82</v>
      </c>
      <c r="R52" s="215" t="s">
        <v>80</v>
      </c>
      <c r="S52" s="216" t="s">
        <v>81</v>
      </c>
      <c r="T52" s="217" t="s">
        <v>82</v>
      </c>
      <c r="U52" s="215" t="s">
        <v>80</v>
      </c>
      <c r="V52" s="216" t="s">
        <v>81</v>
      </c>
      <c r="W52" s="217" t="s">
        <v>82</v>
      </c>
      <c r="X52" s="215" t="s">
        <v>80</v>
      </c>
      <c r="Y52" s="216" t="s">
        <v>81</v>
      </c>
      <c r="Z52" s="217" t="s">
        <v>82</v>
      </c>
      <c r="AA52" s="215" t="s">
        <v>80</v>
      </c>
      <c r="AB52" s="216" t="s">
        <v>81</v>
      </c>
      <c r="AC52" s="217" t="s">
        <v>82</v>
      </c>
      <c r="AD52" s="218" t="s">
        <v>80</v>
      </c>
      <c r="AE52" s="219" t="s">
        <v>81</v>
      </c>
      <c r="AF52" s="220" t="s">
        <v>82</v>
      </c>
      <c r="AI52" s="35" t="s">
        <v>38</v>
      </c>
      <c r="AJ52" s="119" t="n">
        <f aca="false">AD9</f>
        <v>8.37</v>
      </c>
      <c r="AK52" s="119" t="n">
        <f aca="false">AD31</f>
        <v>8.19625</v>
      </c>
      <c r="AL52" s="119" t="n">
        <f aca="false">AD55</f>
        <v>7.78666666666667</v>
      </c>
    </row>
    <row r="53" customFormat="false" ht="15" hidden="false" customHeight="true" outlineLevel="0" collapsed="false">
      <c r="C53" s="26" t="n">
        <v>10</v>
      </c>
      <c r="D53" s="70" t="s">
        <v>38</v>
      </c>
      <c r="E53" s="39" t="n">
        <v>500</v>
      </c>
      <c r="F53" s="208" t="n">
        <v>9.25</v>
      </c>
      <c r="G53" s="33" t="n">
        <v>49.4</v>
      </c>
      <c r="H53" s="209" t="n">
        <v>11.34</v>
      </c>
      <c r="I53" s="208" t="n">
        <v>7.13</v>
      </c>
      <c r="J53" s="33" t="n">
        <v>40.16</v>
      </c>
      <c r="K53" s="209" t="n">
        <v>9.08</v>
      </c>
      <c r="L53" s="208" t="n">
        <v>6.03</v>
      </c>
      <c r="M53" s="33" t="n">
        <v>27.51</v>
      </c>
      <c r="N53" s="209" t="n">
        <v>7.18</v>
      </c>
      <c r="O53" s="208" t="n">
        <v>8.75</v>
      </c>
      <c r="P53" s="33" t="n">
        <v>40.78</v>
      </c>
      <c r="Q53" s="209" t="n">
        <v>10.53</v>
      </c>
      <c r="R53" s="208" t="n">
        <v>6.53</v>
      </c>
      <c r="S53" s="33" t="n">
        <v>31.78</v>
      </c>
      <c r="T53" s="209" t="n">
        <v>7.8</v>
      </c>
      <c r="U53" s="208" t="n">
        <v>9.1</v>
      </c>
      <c r="V53" s="33" t="n">
        <v>43.68</v>
      </c>
      <c r="W53" s="209" t="n">
        <v>11.09</v>
      </c>
      <c r="X53" s="208" t="n">
        <v>7.09</v>
      </c>
      <c r="Y53" s="33" t="n">
        <v>36.36</v>
      </c>
      <c r="Z53" s="209" t="n">
        <v>8.62</v>
      </c>
      <c r="AA53" s="208" t="n">
        <v>6.47</v>
      </c>
      <c r="AB53" s="33" t="n">
        <v>31.31</v>
      </c>
      <c r="AC53" s="209" t="n">
        <v>8.05</v>
      </c>
      <c r="AD53" s="195" t="n">
        <f aca="false">AVERAGE(AA53,X53,U53,R53,O53,L53,I53,F53)</f>
        <v>7.54375</v>
      </c>
      <c r="AE53" s="65" t="n">
        <f aca="false">AVERAGE(AB53,Y53,V53,S53,P53,M53,J53,G53)</f>
        <v>37.6225</v>
      </c>
      <c r="AF53" s="46" t="n">
        <f aca="false">AVERAGE(AC53,Z53,W53,T53,Q53,N53,K53,H53)</f>
        <v>9.21125</v>
      </c>
      <c r="AI53" s="35" t="s">
        <v>39</v>
      </c>
      <c r="AJ53" s="119" t="n">
        <f aca="false">AD10</f>
        <v>8.7775</v>
      </c>
      <c r="AK53" s="119" t="n">
        <f aca="false">AD34</f>
        <v>8.06375</v>
      </c>
      <c r="AL53" s="119" t="s">
        <v>42</v>
      </c>
    </row>
    <row r="54" customFormat="false" ht="15" hidden="false" customHeight="false" outlineLevel="0" collapsed="false">
      <c r="C54" s="42" t="n">
        <v>11</v>
      </c>
      <c r="D54" s="70"/>
      <c r="E54" s="51" t="n">
        <v>550</v>
      </c>
      <c r="F54" s="208" t="n">
        <v>4.84</v>
      </c>
      <c r="G54" s="33" t="n">
        <v>27.98</v>
      </c>
      <c r="H54" s="209" t="n">
        <v>6.09</v>
      </c>
      <c r="I54" s="208" t="n">
        <v>7.59</v>
      </c>
      <c r="J54" s="33" t="n">
        <v>37.22</v>
      </c>
      <c r="K54" s="209" t="n">
        <v>9.14</v>
      </c>
      <c r="L54" s="208" t="n">
        <v>8.13</v>
      </c>
      <c r="M54" s="33" t="n">
        <v>36.19</v>
      </c>
      <c r="N54" s="209" t="n">
        <v>9.86</v>
      </c>
      <c r="O54" s="208" t="n">
        <v>7.45</v>
      </c>
      <c r="P54" s="33" t="n">
        <v>35.85</v>
      </c>
      <c r="Q54" s="209" t="n">
        <v>9</v>
      </c>
      <c r="R54" s="208" t="n">
        <v>11.33</v>
      </c>
      <c r="S54" s="33" t="n">
        <v>56.44</v>
      </c>
      <c r="T54" s="209" t="n">
        <v>13.88</v>
      </c>
      <c r="U54" s="208" t="n">
        <v>7.15</v>
      </c>
      <c r="V54" s="33" t="n">
        <v>38.28</v>
      </c>
      <c r="W54" s="209" t="n">
        <v>8.96</v>
      </c>
      <c r="X54" s="208" t="n">
        <v>7.05</v>
      </c>
      <c r="Y54" s="33" t="n">
        <v>38.55</v>
      </c>
      <c r="Z54" s="209" t="n">
        <v>8.82</v>
      </c>
      <c r="AA54" s="208" t="n">
        <v>8.71</v>
      </c>
      <c r="AB54" s="33" t="n">
        <v>41.6</v>
      </c>
      <c r="AC54" s="209" t="n">
        <v>10.86</v>
      </c>
      <c r="AD54" s="195" t="n">
        <f aca="false">AVERAGE(AA54,X54,U54,R54,O54,L54,I54,F54)</f>
        <v>7.78125</v>
      </c>
      <c r="AE54" s="65" t="n">
        <f aca="false">AVERAGE(AB54,Y54,V54,S54,P54,M54,J54,G54)</f>
        <v>39.01375</v>
      </c>
      <c r="AF54" s="46" t="n">
        <f aca="false">AVERAGE(AC54,Z54,W54,T54,Q54,N54,K54,H54)</f>
        <v>9.57625</v>
      </c>
      <c r="AI54" s="35" t="s">
        <v>40</v>
      </c>
      <c r="AJ54" s="119" t="n">
        <f aca="false">AD13</f>
        <v>6.64375</v>
      </c>
      <c r="AK54" s="119" t="n">
        <f aca="false">AD37</f>
        <v>7.425</v>
      </c>
      <c r="AL54" s="119" t="n">
        <f aca="false">AD61</f>
        <v>9.035</v>
      </c>
    </row>
    <row r="55" customFormat="false" ht="15.75" hidden="false" customHeight="false" outlineLevel="0" collapsed="false">
      <c r="C55" s="53" t="n">
        <v>12</v>
      </c>
      <c r="D55" s="70"/>
      <c r="E55" s="60" t="n">
        <v>600</v>
      </c>
      <c r="F55" s="208" t="n">
        <v>8.74</v>
      </c>
      <c r="G55" s="33" t="n">
        <v>41.82</v>
      </c>
      <c r="H55" s="209" t="n">
        <v>10.58</v>
      </c>
      <c r="I55" s="208" t="n">
        <v>9.28</v>
      </c>
      <c r="J55" s="33" t="n">
        <v>44.77</v>
      </c>
      <c r="K55" s="209" t="n">
        <v>11.25</v>
      </c>
      <c r="L55" s="208" t="n">
        <v>9.72</v>
      </c>
      <c r="M55" s="33" t="n">
        <v>47.09</v>
      </c>
      <c r="N55" s="209" t="n">
        <v>11.9</v>
      </c>
      <c r="O55" s="208" t="s">
        <v>42</v>
      </c>
      <c r="P55" s="33" t="s">
        <v>42</v>
      </c>
      <c r="Q55" s="209" t="s">
        <v>42</v>
      </c>
      <c r="R55" s="208" t="n">
        <v>7.87</v>
      </c>
      <c r="S55" s="33" t="n">
        <v>40.28</v>
      </c>
      <c r="T55" s="209" t="n">
        <v>9.79</v>
      </c>
      <c r="U55" s="208" t="s">
        <v>42</v>
      </c>
      <c r="V55" s="33" t="s">
        <v>42</v>
      </c>
      <c r="W55" s="209" t="s">
        <v>42</v>
      </c>
      <c r="X55" s="208" t="n">
        <v>6.52</v>
      </c>
      <c r="Y55" s="33" t="n">
        <v>36.55</v>
      </c>
      <c r="Z55" s="209" t="n">
        <v>8.3</v>
      </c>
      <c r="AA55" s="208" t="n">
        <v>4.59</v>
      </c>
      <c r="AB55" s="33" t="n">
        <v>23.12</v>
      </c>
      <c r="AC55" s="209" t="n">
        <v>5.45</v>
      </c>
      <c r="AD55" s="195" t="n">
        <f aca="false">AVERAGE(AA55,X55,U55,R55,O55,L55,I55,F55)</f>
        <v>7.78666666666667</v>
      </c>
      <c r="AE55" s="65" t="n">
        <f aca="false">AVERAGE(AB55,Y55,V55,S55,P55,M55,J55,G55)</f>
        <v>38.9383333333333</v>
      </c>
      <c r="AF55" s="46" t="n">
        <f aca="false">AVERAGE(AC55,Z55,W55,T55,Q55,N55,K55,H55)</f>
        <v>9.545</v>
      </c>
      <c r="AI55" s="63" t="s">
        <v>41</v>
      </c>
      <c r="AJ55" s="119" t="n">
        <f aca="false">AD16</f>
        <v>9.325</v>
      </c>
      <c r="AK55" s="119" t="n">
        <f aca="false">AD40</f>
        <v>8.505</v>
      </c>
      <c r="AL55" s="119" t="s">
        <v>42</v>
      </c>
    </row>
    <row r="56" customFormat="false" ht="15" hidden="false" customHeight="true" outlineLevel="0" collapsed="false">
      <c r="C56" s="26" t="n">
        <v>1</v>
      </c>
      <c r="D56" s="70" t="s">
        <v>39</v>
      </c>
      <c r="E56" s="39" t="n">
        <v>500</v>
      </c>
      <c r="F56" s="221" t="s">
        <v>42</v>
      </c>
      <c r="G56" s="222" t="s">
        <v>42</v>
      </c>
      <c r="H56" s="223" t="s">
        <v>42</v>
      </c>
      <c r="I56" s="221" t="s">
        <v>42</v>
      </c>
      <c r="J56" s="222" t="s">
        <v>42</v>
      </c>
      <c r="K56" s="223" t="s">
        <v>42</v>
      </c>
      <c r="L56" s="221" t="s">
        <v>42</v>
      </c>
      <c r="M56" s="222" t="s">
        <v>42</v>
      </c>
      <c r="N56" s="223" t="s">
        <v>42</v>
      </c>
      <c r="O56" s="221" t="s">
        <v>42</v>
      </c>
      <c r="P56" s="222" t="s">
        <v>42</v>
      </c>
      <c r="Q56" s="223" t="s">
        <v>42</v>
      </c>
      <c r="R56" s="221" t="s">
        <v>42</v>
      </c>
      <c r="S56" s="222" t="s">
        <v>42</v>
      </c>
      <c r="T56" s="223" t="s">
        <v>42</v>
      </c>
      <c r="U56" s="221" t="s">
        <v>42</v>
      </c>
      <c r="V56" s="222" t="s">
        <v>42</v>
      </c>
      <c r="W56" s="223" t="s">
        <v>42</v>
      </c>
      <c r="X56" s="221" t="s">
        <v>42</v>
      </c>
      <c r="Y56" s="222" t="s">
        <v>42</v>
      </c>
      <c r="Z56" s="223" t="s">
        <v>42</v>
      </c>
      <c r="AA56" s="221" t="s">
        <v>42</v>
      </c>
      <c r="AB56" s="222" t="s">
        <v>42</v>
      </c>
      <c r="AC56" s="223" t="s">
        <v>42</v>
      </c>
      <c r="AD56" s="224" t="s">
        <v>42</v>
      </c>
      <c r="AE56" s="225" t="s">
        <v>42</v>
      </c>
      <c r="AF56" s="226" t="s">
        <v>42</v>
      </c>
      <c r="AI56" s="66" t="s">
        <v>43</v>
      </c>
      <c r="AJ56" s="119" t="n">
        <f aca="false">AD19</f>
        <v>8.49375</v>
      </c>
      <c r="AK56" s="119" t="n">
        <f aca="false">AD43</f>
        <v>9.33375</v>
      </c>
      <c r="AL56" s="119" t="s">
        <v>42</v>
      </c>
    </row>
    <row r="57" customFormat="false" ht="15" hidden="false" customHeight="false" outlineLevel="0" collapsed="false">
      <c r="C57" s="42" t="n">
        <v>2</v>
      </c>
      <c r="D57" s="70"/>
      <c r="E57" s="51" t="n">
        <v>550</v>
      </c>
      <c r="F57" s="227" t="s">
        <v>42</v>
      </c>
      <c r="G57" s="79" t="s">
        <v>42</v>
      </c>
      <c r="H57" s="228" t="s">
        <v>42</v>
      </c>
      <c r="I57" s="227" t="s">
        <v>42</v>
      </c>
      <c r="J57" s="79" t="s">
        <v>42</v>
      </c>
      <c r="K57" s="228" t="s">
        <v>42</v>
      </c>
      <c r="L57" s="227" t="s">
        <v>42</v>
      </c>
      <c r="M57" s="79" t="s">
        <v>42</v>
      </c>
      <c r="N57" s="228" t="s">
        <v>42</v>
      </c>
      <c r="O57" s="227" t="s">
        <v>42</v>
      </c>
      <c r="P57" s="79" t="s">
        <v>42</v>
      </c>
      <c r="Q57" s="228" t="s">
        <v>42</v>
      </c>
      <c r="R57" s="227" t="s">
        <v>42</v>
      </c>
      <c r="S57" s="79" t="s">
        <v>42</v>
      </c>
      <c r="T57" s="228" t="s">
        <v>42</v>
      </c>
      <c r="U57" s="227" t="s">
        <v>42</v>
      </c>
      <c r="V57" s="79" t="s">
        <v>42</v>
      </c>
      <c r="W57" s="228" t="s">
        <v>42</v>
      </c>
      <c r="X57" s="227" t="s">
        <v>42</v>
      </c>
      <c r="Y57" s="79" t="s">
        <v>42</v>
      </c>
      <c r="Z57" s="228" t="s">
        <v>42</v>
      </c>
      <c r="AA57" s="227" t="s">
        <v>42</v>
      </c>
      <c r="AB57" s="79" t="s">
        <v>42</v>
      </c>
      <c r="AC57" s="228" t="s">
        <v>42</v>
      </c>
      <c r="AD57" s="229" t="s">
        <v>42</v>
      </c>
      <c r="AE57" s="230" t="s">
        <v>42</v>
      </c>
      <c r="AF57" s="231" t="s">
        <v>42</v>
      </c>
    </row>
    <row r="58" customFormat="false" ht="15.75" hidden="false" customHeight="false" outlineLevel="0" collapsed="false">
      <c r="C58" s="53" t="n">
        <v>3</v>
      </c>
      <c r="D58" s="70"/>
      <c r="E58" s="60" t="n">
        <v>600</v>
      </c>
      <c r="F58" s="227" t="s">
        <v>42</v>
      </c>
      <c r="G58" s="79" t="s">
        <v>42</v>
      </c>
      <c r="H58" s="228" t="s">
        <v>42</v>
      </c>
      <c r="I58" s="227" t="s">
        <v>42</v>
      </c>
      <c r="J58" s="79" t="s">
        <v>42</v>
      </c>
      <c r="K58" s="228" t="s">
        <v>42</v>
      </c>
      <c r="L58" s="227" t="s">
        <v>42</v>
      </c>
      <c r="M58" s="79" t="s">
        <v>42</v>
      </c>
      <c r="N58" s="228" t="s">
        <v>42</v>
      </c>
      <c r="O58" s="227" t="s">
        <v>42</v>
      </c>
      <c r="P58" s="79" t="s">
        <v>42</v>
      </c>
      <c r="Q58" s="228" t="s">
        <v>42</v>
      </c>
      <c r="R58" s="227" t="s">
        <v>42</v>
      </c>
      <c r="S58" s="79" t="s">
        <v>42</v>
      </c>
      <c r="T58" s="228" t="s">
        <v>42</v>
      </c>
      <c r="U58" s="227" t="s">
        <v>42</v>
      </c>
      <c r="V58" s="79" t="s">
        <v>42</v>
      </c>
      <c r="W58" s="228" t="s">
        <v>42</v>
      </c>
      <c r="X58" s="227" t="s">
        <v>42</v>
      </c>
      <c r="Y58" s="79" t="s">
        <v>42</v>
      </c>
      <c r="Z58" s="228" t="s">
        <v>42</v>
      </c>
      <c r="AA58" s="227" t="s">
        <v>42</v>
      </c>
      <c r="AB58" s="79" t="s">
        <v>42</v>
      </c>
      <c r="AC58" s="228" t="s">
        <v>42</v>
      </c>
      <c r="AD58" s="229" t="s">
        <v>42</v>
      </c>
      <c r="AE58" s="230" t="s">
        <v>42</v>
      </c>
      <c r="AF58" s="231" t="s">
        <v>42</v>
      </c>
    </row>
    <row r="59" customFormat="false" ht="15" hidden="false" customHeight="true" outlineLevel="0" collapsed="false">
      <c r="C59" s="26" t="n">
        <v>4</v>
      </c>
      <c r="D59" s="70" t="s">
        <v>40</v>
      </c>
      <c r="E59" s="39" t="n">
        <v>500</v>
      </c>
      <c r="F59" s="227" t="s">
        <v>42</v>
      </c>
      <c r="G59" s="79" t="s">
        <v>42</v>
      </c>
      <c r="H59" s="228" t="s">
        <v>42</v>
      </c>
      <c r="I59" s="227" t="s">
        <v>42</v>
      </c>
      <c r="J59" s="79" t="s">
        <v>42</v>
      </c>
      <c r="K59" s="228" t="s">
        <v>42</v>
      </c>
      <c r="L59" s="227" t="s">
        <v>42</v>
      </c>
      <c r="M59" s="79" t="s">
        <v>42</v>
      </c>
      <c r="N59" s="228" t="s">
        <v>42</v>
      </c>
      <c r="O59" s="227" t="s">
        <v>42</v>
      </c>
      <c r="P59" s="79" t="s">
        <v>42</v>
      </c>
      <c r="Q59" s="228" t="s">
        <v>42</v>
      </c>
      <c r="R59" s="227" t="s">
        <v>42</v>
      </c>
      <c r="S59" s="79" t="s">
        <v>42</v>
      </c>
      <c r="T59" s="228" t="s">
        <v>42</v>
      </c>
      <c r="U59" s="227" t="s">
        <v>42</v>
      </c>
      <c r="V59" s="79" t="s">
        <v>42</v>
      </c>
      <c r="W59" s="228" t="s">
        <v>42</v>
      </c>
      <c r="X59" s="227" t="s">
        <v>42</v>
      </c>
      <c r="Y59" s="79" t="s">
        <v>42</v>
      </c>
      <c r="Z59" s="228" t="s">
        <v>42</v>
      </c>
      <c r="AA59" s="227" t="s">
        <v>42</v>
      </c>
      <c r="AB59" s="79" t="s">
        <v>42</v>
      </c>
      <c r="AC59" s="228" t="s">
        <v>42</v>
      </c>
      <c r="AD59" s="229" t="s">
        <v>42</v>
      </c>
      <c r="AE59" s="230" t="s">
        <v>42</v>
      </c>
      <c r="AF59" s="231" t="s">
        <v>42</v>
      </c>
    </row>
    <row r="60" customFormat="false" ht="15" hidden="false" customHeight="false" outlineLevel="0" collapsed="false">
      <c r="C60" s="42" t="n">
        <v>5</v>
      </c>
      <c r="D60" s="70"/>
      <c r="E60" s="51" t="n">
        <v>550</v>
      </c>
      <c r="F60" s="227" t="s">
        <v>42</v>
      </c>
      <c r="G60" s="79" t="s">
        <v>42</v>
      </c>
      <c r="H60" s="228" t="s">
        <v>42</v>
      </c>
      <c r="I60" s="227" t="s">
        <v>42</v>
      </c>
      <c r="J60" s="79" t="s">
        <v>42</v>
      </c>
      <c r="K60" s="228" t="s">
        <v>42</v>
      </c>
      <c r="L60" s="227" t="s">
        <v>42</v>
      </c>
      <c r="M60" s="79" t="s">
        <v>42</v>
      </c>
      <c r="N60" s="228" t="s">
        <v>42</v>
      </c>
      <c r="O60" s="227" t="s">
        <v>42</v>
      </c>
      <c r="P60" s="79" t="s">
        <v>42</v>
      </c>
      <c r="Q60" s="228" t="s">
        <v>42</v>
      </c>
      <c r="R60" s="227" t="s">
        <v>42</v>
      </c>
      <c r="S60" s="79" t="s">
        <v>42</v>
      </c>
      <c r="T60" s="228" t="s">
        <v>42</v>
      </c>
      <c r="U60" s="227" t="s">
        <v>42</v>
      </c>
      <c r="V60" s="79" t="s">
        <v>42</v>
      </c>
      <c r="W60" s="228" t="s">
        <v>42</v>
      </c>
      <c r="X60" s="227" t="s">
        <v>42</v>
      </c>
      <c r="Y60" s="79" t="s">
        <v>42</v>
      </c>
      <c r="Z60" s="228" t="s">
        <v>42</v>
      </c>
      <c r="AA60" s="227" t="s">
        <v>42</v>
      </c>
      <c r="AB60" s="79" t="s">
        <v>42</v>
      </c>
      <c r="AC60" s="228" t="s">
        <v>42</v>
      </c>
      <c r="AD60" s="229" t="s">
        <v>42</v>
      </c>
      <c r="AE60" s="230" t="s">
        <v>42</v>
      </c>
      <c r="AF60" s="231" t="s">
        <v>42</v>
      </c>
    </row>
    <row r="61" customFormat="false" ht="15.75" hidden="false" customHeight="false" outlineLevel="0" collapsed="false">
      <c r="C61" s="53" t="n">
        <v>6</v>
      </c>
      <c r="D61" s="70"/>
      <c r="E61" s="60" t="n">
        <v>600</v>
      </c>
      <c r="F61" s="208" t="s">
        <v>42</v>
      </c>
      <c r="G61" s="33" t="s">
        <v>42</v>
      </c>
      <c r="H61" s="209" t="s">
        <v>42</v>
      </c>
      <c r="I61" s="208" t="n">
        <v>10.55</v>
      </c>
      <c r="J61" s="33" t="n">
        <v>49.06</v>
      </c>
      <c r="K61" s="209" t="n">
        <v>12.85</v>
      </c>
      <c r="L61" s="208" t="s">
        <v>42</v>
      </c>
      <c r="M61" s="33" t="s">
        <v>42</v>
      </c>
      <c r="N61" s="209" t="s">
        <v>42</v>
      </c>
      <c r="O61" s="208" t="s">
        <v>42</v>
      </c>
      <c r="P61" s="33" t="s">
        <v>42</v>
      </c>
      <c r="Q61" s="209" t="s">
        <v>42</v>
      </c>
      <c r="R61" s="208" t="n">
        <v>8.28</v>
      </c>
      <c r="S61" s="33" t="n">
        <v>43.22</v>
      </c>
      <c r="T61" s="209" t="n">
        <v>10.42</v>
      </c>
      <c r="U61" s="208" t="s">
        <v>42</v>
      </c>
      <c r="V61" s="33" t="s">
        <v>42</v>
      </c>
      <c r="W61" s="209" t="s">
        <v>42</v>
      </c>
      <c r="X61" s="208" t="n">
        <v>7.41</v>
      </c>
      <c r="Y61" s="33" t="n">
        <v>39.19</v>
      </c>
      <c r="Z61" s="209" t="n">
        <v>8.87</v>
      </c>
      <c r="AA61" s="208" t="n">
        <v>9.9</v>
      </c>
      <c r="AB61" s="33" t="n">
        <v>52.56</v>
      </c>
      <c r="AC61" s="209" t="n">
        <v>12.74</v>
      </c>
      <c r="AD61" s="195" t="n">
        <f aca="false">AVERAGE(AA61,X61,U61,R61,O61,L61,I61,F61)</f>
        <v>9.035</v>
      </c>
      <c r="AE61" s="65" t="n">
        <f aca="false">AVERAGE(AB61,Y61,V61,S61,P61,M61,J61,G61)</f>
        <v>46.0075</v>
      </c>
      <c r="AF61" s="46" t="n">
        <f aca="false">AVERAGE(AC61,Z61,W61,T61,Q61,N61,K61,H61)</f>
        <v>11.22</v>
      </c>
    </row>
    <row r="62" customFormat="false" ht="15" hidden="false" customHeight="true" outlineLevel="0" collapsed="false">
      <c r="C62" s="26" t="n">
        <v>7</v>
      </c>
      <c r="D62" s="70" t="s">
        <v>41</v>
      </c>
      <c r="E62" s="39" t="n">
        <v>500</v>
      </c>
      <c r="F62" s="208" t="s">
        <v>42</v>
      </c>
      <c r="G62" s="33" t="s">
        <v>42</v>
      </c>
      <c r="H62" s="209" t="s">
        <v>42</v>
      </c>
      <c r="I62" s="208" t="s">
        <v>42</v>
      </c>
      <c r="J62" s="33" t="s">
        <v>42</v>
      </c>
      <c r="K62" s="209" t="s">
        <v>42</v>
      </c>
      <c r="L62" s="208" t="s">
        <v>42</v>
      </c>
      <c r="M62" s="33" t="s">
        <v>42</v>
      </c>
      <c r="N62" s="209" t="s">
        <v>42</v>
      </c>
      <c r="O62" s="208" t="s">
        <v>42</v>
      </c>
      <c r="P62" s="33" t="s">
        <v>42</v>
      </c>
      <c r="Q62" s="209" t="s">
        <v>42</v>
      </c>
      <c r="R62" s="208" t="s">
        <v>42</v>
      </c>
      <c r="S62" s="33" t="s">
        <v>42</v>
      </c>
      <c r="T62" s="209" t="s">
        <v>42</v>
      </c>
      <c r="U62" s="208" t="s">
        <v>42</v>
      </c>
      <c r="V62" s="33" t="s">
        <v>42</v>
      </c>
      <c r="W62" s="209" t="s">
        <v>42</v>
      </c>
      <c r="X62" s="208" t="s">
        <v>42</v>
      </c>
      <c r="Y62" s="33" t="s">
        <v>42</v>
      </c>
      <c r="Z62" s="209" t="s">
        <v>42</v>
      </c>
      <c r="AA62" s="208" t="s">
        <v>42</v>
      </c>
      <c r="AB62" s="33" t="s">
        <v>42</v>
      </c>
      <c r="AC62" s="209" t="s">
        <v>42</v>
      </c>
      <c r="AD62" s="229" t="s">
        <v>42</v>
      </c>
      <c r="AE62" s="230" t="s">
        <v>42</v>
      </c>
      <c r="AF62" s="231" t="s">
        <v>42</v>
      </c>
    </row>
    <row r="63" customFormat="false" ht="15" hidden="false" customHeight="false" outlineLevel="0" collapsed="false">
      <c r="C63" s="42" t="n">
        <v>8</v>
      </c>
      <c r="D63" s="70"/>
      <c r="E63" s="51" t="n">
        <v>550</v>
      </c>
      <c r="F63" s="208" t="s">
        <v>42</v>
      </c>
      <c r="G63" s="33" t="s">
        <v>42</v>
      </c>
      <c r="H63" s="209" t="s">
        <v>42</v>
      </c>
      <c r="I63" s="208" t="s">
        <v>42</v>
      </c>
      <c r="J63" s="33" t="s">
        <v>42</v>
      </c>
      <c r="K63" s="209" t="s">
        <v>42</v>
      </c>
      <c r="L63" s="208" t="s">
        <v>42</v>
      </c>
      <c r="M63" s="33" t="s">
        <v>42</v>
      </c>
      <c r="N63" s="209" t="s">
        <v>42</v>
      </c>
      <c r="O63" s="208" t="s">
        <v>42</v>
      </c>
      <c r="P63" s="33" t="s">
        <v>42</v>
      </c>
      <c r="Q63" s="209" t="s">
        <v>42</v>
      </c>
      <c r="R63" s="208" t="s">
        <v>42</v>
      </c>
      <c r="S63" s="33" t="s">
        <v>42</v>
      </c>
      <c r="T63" s="209" t="s">
        <v>42</v>
      </c>
      <c r="U63" s="208" t="s">
        <v>42</v>
      </c>
      <c r="V63" s="33" t="s">
        <v>42</v>
      </c>
      <c r="W63" s="209" t="s">
        <v>42</v>
      </c>
      <c r="X63" s="208" t="s">
        <v>42</v>
      </c>
      <c r="Y63" s="33" t="s">
        <v>42</v>
      </c>
      <c r="Z63" s="209" t="s">
        <v>42</v>
      </c>
      <c r="AA63" s="208" t="s">
        <v>42</v>
      </c>
      <c r="AB63" s="33" t="s">
        <v>42</v>
      </c>
      <c r="AC63" s="209" t="s">
        <v>42</v>
      </c>
      <c r="AD63" s="229" t="s">
        <v>42</v>
      </c>
      <c r="AE63" s="230" t="s">
        <v>42</v>
      </c>
      <c r="AF63" s="231" t="s">
        <v>42</v>
      </c>
    </row>
    <row r="64" customFormat="false" ht="15.75" hidden="false" customHeight="false" outlineLevel="0" collapsed="false">
      <c r="C64" s="53" t="n">
        <v>9</v>
      </c>
      <c r="D64" s="70"/>
      <c r="E64" s="60" t="n">
        <v>600</v>
      </c>
      <c r="F64" s="208" t="s">
        <v>42</v>
      </c>
      <c r="G64" s="33" t="s">
        <v>42</v>
      </c>
      <c r="H64" s="209" t="s">
        <v>42</v>
      </c>
      <c r="I64" s="208" t="s">
        <v>42</v>
      </c>
      <c r="J64" s="33" t="s">
        <v>42</v>
      </c>
      <c r="K64" s="209" t="s">
        <v>42</v>
      </c>
      <c r="L64" s="208" t="s">
        <v>42</v>
      </c>
      <c r="M64" s="33" t="s">
        <v>42</v>
      </c>
      <c r="N64" s="209" t="s">
        <v>42</v>
      </c>
      <c r="O64" s="208" t="s">
        <v>42</v>
      </c>
      <c r="P64" s="33" t="s">
        <v>42</v>
      </c>
      <c r="Q64" s="209" t="s">
        <v>42</v>
      </c>
      <c r="R64" s="208" t="s">
        <v>42</v>
      </c>
      <c r="S64" s="33" t="s">
        <v>42</v>
      </c>
      <c r="T64" s="209" t="s">
        <v>42</v>
      </c>
      <c r="U64" s="208" t="s">
        <v>42</v>
      </c>
      <c r="V64" s="33" t="s">
        <v>42</v>
      </c>
      <c r="W64" s="209" t="s">
        <v>42</v>
      </c>
      <c r="X64" s="208" t="s">
        <v>42</v>
      </c>
      <c r="Y64" s="33" t="s">
        <v>42</v>
      </c>
      <c r="Z64" s="209" t="s">
        <v>42</v>
      </c>
      <c r="AA64" s="208" t="s">
        <v>42</v>
      </c>
      <c r="AB64" s="33" t="s">
        <v>42</v>
      </c>
      <c r="AC64" s="209" t="s">
        <v>42</v>
      </c>
      <c r="AD64" s="229" t="s">
        <v>42</v>
      </c>
      <c r="AE64" s="230" t="s">
        <v>42</v>
      </c>
      <c r="AF64" s="231" t="s">
        <v>42</v>
      </c>
    </row>
    <row r="65" customFormat="false" ht="15" hidden="false" customHeight="true" outlineLevel="0" collapsed="false">
      <c r="C65" s="69" t="n">
        <v>13</v>
      </c>
      <c r="D65" s="70" t="s">
        <v>43</v>
      </c>
      <c r="E65" s="76" t="n">
        <v>500</v>
      </c>
      <c r="F65" s="208" t="s">
        <v>42</v>
      </c>
      <c r="G65" s="33" t="s">
        <v>42</v>
      </c>
      <c r="H65" s="209" t="s">
        <v>42</v>
      </c>
      <c r="I65" s="208" t="s">
        <v>42</v>
      </c>
      <c r="J65" s="33" t="s">
        <v>42</v>
      </c>
      <c r="K65" s="209" t="s">
        <v>42</v>
      </c>
      <c r="L65" s="208" t="s">
        <v>42</v>
      </c>
      <c r="M65" s="33" t="s">
        <v>42</v>
      </c>
      <c r="N65" s="209" t="s">
        <v>42</v>
      </c>
      <c r="O65" s="208" t="s">
        <v>42</v>
      </c>
      <c r="P65" s="33" t="s">
        <v>42</v>
      </c>
      <c r="Q65" s="209" t="s">
        <v>42</v>
      </c>
      <c r="R65" s="208" t="s">
        <v>42</v>
      </c>
      <c r="S65" s="33" t="s">
        <v>42</v>
      </c>
      <c r="T65" s="209" t="s">
        <v>42</v>
      </c>
      <c r="U65" s="208" t="s">
        <v>42</v>
      </c>
      <c r="V65" s="33" t="s">
        <v>42</v>
      </c>
      <c r="W65" s="209" t="s">
        <v>42</v>
      </c>
      <c r="X65" s="208" t="s">
        <v>42</v>
      </c>
      <c r="Y65" s="33" t="s">
        <v>42</v>
      </c>
      <c r="Z65" s="209" t="s">
        <v>42</v>
      </c>
      <c r="AA65" s="208" t="s">
        <v>42</v>
      </c>
      <c r="AB65" s="33" t="s">
        <v>42</v>
      </c>
      <c r="AC65" s="209" t="s">
        <v>42</v>
      </c>
      <c r="AD65" s="229" t="s">
        <v>42</v>
      </c>
      <c r="AE65" s="230" t="s">
        <v>42</v>
      </c>
      <c r="AF65" s="231" t="s">
        <v>42</v>
      </c>
    </row>
    <row r="66" customFormat="false" ht="15" hidden="false" customHeight="false" outlineLevel="0" collapsed="false">
      <c r="C66" s="42" t="n">
        <v>14</v>
      </c>
      <c r="D66" s="70"/>
      <c r="E66" s="51" t="n">
        <v>550</v>
      </c>
      <c r="F66" s="208" t="n">
        <v>11.69</v>
      </c>
      <c r="G66" s="33" t="n">
        <v>66.16</v>
      </c>
      <c r="H66" s="209" t="n">
        <v>15.27</v>
      </c>
      <c r="I66" s="208" t="s">
        <v>42</v>
      </c>
      <c r="J66" s="33" t="s">
        <v>42</v>
      </c>
      <c r="K66" s="209" t="s">
        <v>42</v>
      </c>
      <c r="L66" s="208" t="s">
        <v>42</v>
      </c>
      <c r="M66" s="33" t="s">
        <v>42</v>
      </c>
      <c r="N66" s="209" t="s">
        <v>42</v>
      </c>
      <c r="O66" s="208" t="s">
        <v>42</v>
      </c>
      <c r="P66" s="33" t="s">
        <v>42</v>
      </c>
      <c r="Q66" s="209" t="s">
        <v>42</v>
      </c>
      <c r="R66" s="208" t="s">
        <v>42</v>
      </c>
      <c r="S66" s="33" t="s">
        <v>42</v>
      </c>
      <c r="T66" s="209" t="s">
        <v>42</v>
      </c>
      <c r="U66" s="208" t="n">
        <v>10.15</v>
      </c>
      <c r="V66" s="33" t="n">
        <v>66.54</v>
      </c>
      <c r="W66" s="209" t="n">
        <v>13.37</v>
      </c>
      <c r="X66" s="208" t="n">
        <v>8.92</v>
      </c>
      <c r="Y66" s="33" t="n">
        <v>42.11</v>
      </c>
      <c r="Z66" s="209" t="n">
        <v>10.7</v>
      </c>
      <c r="AA66" s="208" t="s">
        <v>42</v>
      </c>
      <c r="AB66" s="33" t="s">
        <v>42</v>
      </c>
      <c r="AC66" s="209" t="s">
        <v>42</v>
      </c>
      <c r="AD66" s="195" t="n">
        <f aca="false">AVERAGE(AA66,X66,U66,R66,O66,L66,I66,F66)</f>
        <v>10.2533333333333</v>
      </c>
      <c r="AE66" s="65" t="n">
        <f aca="false">AVERAGE(AB66,Y66,V66,S66,P66,M66,J66,G66)</f>
        <v>58.27</v>
      </c>
      <c r="AF66" s="46" t="n">
        <f aca="false">AVERAGE(AC66,Z66,W66,T66,Q66,N66,K66,H66)</f>
        <v>13.1133333333333</v>
      </c>
    </row>
    <row r="67" customFormat="false" ht="15.75" hidden="false" customHeight="false" outlineLevel="0" collapsed="false">
      <c r="C67" s="53" t="n">
        <v>15</v>
      </c>
      <c r="D67" s="70"/>
      <c r="E67" s="60" t="n">
        <v>600</v>
      </c>
      <c r="F67" s="210" t="s">
        <v>42</v>
      </c>
      <c r="G67" s="211" t="s">
        <v>42</v>
      </c>
      <c r="H67" s="212" t="s">
        <v>42</v>
      </c>
      <c r="I67" s="210" t="s">
        <v>42</v>
      </c>
      <c r="J67" s="211" t="s">
        <v>42</v>
      </c>
      <c r="K67" s="212" t="s">
        <v>42</v>
      </c>
      <c r="L67" s="210" t="s">
        <v>42</v>
      </c>
      <c r="M67" s="211" t="s">
        <v>42</v>
      </c>
      <c r="N67" s="212" t="s">
        <v>42</v>
      </c>
      <c r="O67" s="210" t="s">
        <v>42</v>
      </c>
      <c r="P67" s="211" t="s">
        <v>42</v>
      </c>
      <c r="Q67" s="212" t="s">
        <v>42</v>
      </c>
      <c r="R67" s="210" t="s">
        <v>42</v>
      </c>
      <c r="S67" s="211" t="s">
        <v>42</v>
      </c>
      <c r="T67" s="212" t="s">
        <v>42</v>
      </c>
      <c r="U67" s="210" t="s">
        <v>42</v>
      </c>
      <c r="V67" s="211" t="s">
        <v>42</v>
      </c>
      <c r="W67" s="212" t="s">
        <v>42</v>
      </c>
      <c r="X67" s="210" t="s">
        <v>42</v>
      </c>
      <c r="Y67" s="211" t="s">
        <v>42</v>
      </c>
      <c r="Z67" s="212" t="s">
        <v>42</v>
      </c>
      <c r="AA67" s="210" t="s">
        <v>42</v>
      </c>
      <c r="AB67" s="211" t="s">
        <v>42</v>
      </c>
      <c r="AC67" s="212" t="s">
        <v>42</v>
      </c>
      <c r="AD67" s="232" t="s">
        <v>42</v>
      </c>
      <c r="AE67" s="233" t="s">
        <v>42</v>
      </c>
      <c r="AF67" s="234" t="s">
        <v>42</v>
      </c>
    </row>
  </sheetData>
  <mergeCells count="57">
    <mergeCell ref="C4:AF4"/>
    <mergeCell ref="AI4:AL4"/>
    <mergeCell ref="C5:C6"/>
    <mergeCell ref="D5:D6"/>
    <mergeCell ref="E5:E6"/>
    <mergeCell ref="F5:H5"/>
    <mergeCell ref="I5:K5"/>
    <mergeCell ref="L5:N5"/>
    <mergeCell ref="O5:Q5"/>
    <mergeCell ref="R5:T5"/>
    <mergeCell ref="U5:W5"/>
    <mergeCell ref="X5:Z5"/>
    <mergeCell ref="AA5:AC5"/>
    <mergeCell ref="AD5:AF5"/>
    <mergeCell ref="D7:D9"/>
    <mergeCell ref="D10:D12"/>
    <mergeCell ref="D13:D15"/>
    <mergeCell ref="D16:D18"/>
    <mergeCell ref="D19:D21"/>
    <mergeCell ref="C26:AF26"/>
    <mergeCell ref="AI26:AL26"/>
    <mergeCell ref="C27:C28"/>
    <mergeCell ref="D27:D28"/>
    <mergeCell ref="E27:E28"/>
    <mergeCell ref="F27:H27"/>
    <mergeCell ref="I27:K27"/>
    <mergeCell ref="L27:N27"/>
    <mergeCell ref="O27:Q27"/>
    <mergeCell ref="R27:T27"/>
    <mergeCell ref="U27:W27"/>
    <mergeCell ref="X27:Z27"/>
    <mergeCell ref="AA27:AC27"/>
    <mergeCell ref="AD27:AF27"/>
    <mergeCell ref="D29:D31"/>
    <mergeCell ref="D32:D34"/>
    <mergeCell ref="D35:D37"/>
    <mergeCell ref="D38:D40"/>
    <mergeCell ref="D41:D43"/>
    <mergeCell ref="C50:AF50"/>
    <mergeCell ref="AI50:AL50"/>
    <mergeCell ref="C51:C52"/>
    <mergeCell ref="D51:D52"/>
    <mergeCell ref="E51:E52"/>
    <mergeCell ref="F51:H51"/>
    <mergeCell ref="I51:K51"/>
    <mergeCell ref="L51:N51"/>
    <mergeCell ref="O51:Q51"/>
    <mergeCell ref="R51:T51"/>
    <mergeCell ref="U51:W51"/>
    <mergeCell ref="X51:Z51"/>
    <mergeCell ref="AA51:AC51"/>
    <mergeCell ref="AD51:AF51"/>
    <mergeCell ref="D53:D55"/>
    <mergeCell ref="D56:D58"/>
    <mergeCell ref="D59:D61"/>
    <mergeCell ref="D62:D64"/>
    <mergeCell ref="D65:D6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B2:V112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J6" activeCellId="0" sqref="J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9.57"/>
    <col collapsed="false" customWidth="true" hidden="false" outlineLevel="0" max="3" min="3" style="0" width="10.14"/>
    <col collapsed="false" customWidth="true" hidden="false" outlineLevel="0" max="4" min="4" style="0" width="9.28"/>
    <col collapsed="false" customWidth="true" hidden="false" outlineLevel="0" max="5" min="5" style="235" width="6.71"/>
    <col collapsed="false" customWidth="true" hidden="false" outlineLevel="0" max="6" min="6" style="0" width="6.57"/>
    <col collapsed="false" customWidth="true" hidden="false" outlineLevel="0" max="7" min="7" style="0" width="6.43"/>
    <col collapsed="false" customWidth="true" hidden="false" outlineLevel="0" max="8" min="8" style="0" width="6.28"/>
    <col collapsed="false" customWidth="true" hidden="false" outlineLevel="0" max="9" min="9" style="0" width="15.85"/>
    <col collapsed="false" customWidth="true" hidden="false" outlineLevel="0" max="10" min="10" style="0" width="10.57"/>
    <col collapsed="false" customWidth="true" hidden="false" outlineLevel="0" max="13" min="13" style="0" width="17.71"/>
    <col collapsed="false" customWidth="true" hidden="false" outlineLevel="0" max="14" min="14" style="0" width="15.43"/>
    <col collapsed="false" customWidth="true" hidden="false" outlineLevel="0" max="15" min="15" style="0" width="13.43"/>
    <col collapsed="false" customWidth="true" hidden="false" outlineLevel="0" max="16" min="16" style="0" width="10.14"/>
    <col collapsed="false" customWidth="true" hidden="false" outlineLevel="0" max="19" min="19" style="0" width="17.71"/>
    <col collapsed="false" customWidth="true" hidden="false" outlineLevel="0" max="20" min="20" style="0" width="15.43"/>
    <col collapsed="false" customWidth="true" hidden="false" outlineLevel="0" max="21" min="21" style="0" width="13.43"/>
    <col collapsed="false" customWidth="true" hidden="false" outlineLevel="0" max="22" min="22" style="0" width="10.14"/>
  </cols>
  <sheetData>
    <row r="2" customFormat="false" ht="15.75" hidden="false" customHeight="false" outlineLevel="0" collapsed="false"/>
    <row r="3" customFormat="false" ht="15" hidden="false" customHeight="true" outlineLevel="0" collapsed="false">
      <c r="B3" s="236" t="s">
        <v>13</v>
      </c>
      <c r="C3" s="236"/>
      <c r="D3" s="236"/>
      <c r="E3" s="236"/>
      <c r="F3" s="236"/>
      <c r="G3" s="236"/>
      <c r="H3" s="236"/>
      <c r="I3" s="236"/>
      <c r="J3" s="236"/>
    </row>
    <row r="4" customFormat="false" ht="46.5" hidden="false" customHeight="true" outlineLevel="0" collapsed="false">
      <c r="B4" s="237" t="s">
        <v>20</v>
      </c>
      <c r="C4" s="238" t="s">
        <v>21</v>
      </c>
      <c r="D4" s="239" t="s">
        <v>22</v>
      </c>
      <c r="E4" s="240" t="s">
        <v>83</v>
      </c>
      <c r="F4" s="241" t="s">
        <v>84</v>
      </c>
      <c r="G4" s="241" t="s">
        <v>85</v>
      </c>
      <c r="H4" s="241" t="s">
        <v>86</v>
      </c>
      <c r="I4" s="242" t="s">
        <v>87</v>
      </c>
      <c r="J4" s="243" t="s">
        <v>88</v>
      </c>
    </row>
    <row r="5" customFormat="false" ht="15" hidden="false" customHeight="false" outlineLevel="0" collapsed="false">
      <c r="B5" s="244" t="n">
        <v>10</v>
      </c>
      <c r="C5" s="245" t="s">
        <v>38</v>
      </c>
      <c r="D5" s="246" t="n">
        <v>500</v>
      </c>
      <c r="E5" s="247" t="s">
        <v>89</v>
      </c>
      <c r="F5" s="248" t="n">
        <v>1.99</v>
      </c>
      <c r="G5" s="248" t="n">
        <v>1.6</v>
      </c>
      <c r="H5" s="248" t="n">
        <v>49.49</v>
      </c>
      <c r="I5" s="249" t="n">
        <f aca="false">(F5-G5)/(2*H5)</f>
        <v>0.00394018993736108</v>
      </c>
      <c r="J5" s="250" t="n">
        <f aca="false">DEGREES(ATAN(I5))</f>
        <v>0.225755085605695</v>
      </c>
    </row>
    <row r="6" customFormat="false" ht="15" hidden="false" customHeight="false" outlineLevel="0" collapsed="false">
      <c r="B6" s="244"/>
      <c r="C6" s="245"/>
      <c r="D6" s="246"/>
      <c r="E6" s="251" t="s">
        <v>90</v>
      </c>
      <c r="F6" s="65" t="n">
        <v>1.8</v>
      </c>
      <c r="G6" s="65" t="n">
        <v>0</v>
      </c>
      <c r="H6" s="65" t="n">
        <v>34.26</v>
      </c>
      <c r="I6" s="252" t="n">
        <f aca="false">(F6-G6)/(2*H6)</f>
        <v>0.0262697022767075</v>
      </c>
      <c r="J6" s="253" t="n">
        <f aca="false">DEGREES(ATAN(I6))</f>
        <v>1.50479698110847</v>
      </c>
      <c r="M6" s="254" t="s">
        <v>91</v>
      </c>
      <c r="N6" s="254"/>
      <c r="O6" s="254"/>
      <c r="P6" s="254"/>
      <c r="S6" s="254" t="s">
        <v>92</v>
      </c>
      <c r="T6" s="254"/>
      <c r="U6" s="254"/>
      <c r="V6" s="254"/>
    </row>
    <row r="7" customFormat="false" ht="15" hidden="false" customHeight="false" outlineLevel="0" collapsed="false">
      <c r="B7" s="255" t="n">
        <v>11</v>
      </c>
      <c r="C7" s="245"/>
      <c r="D7" s="256" t="n">
        <v>550</v>
      </c>
      <c r="E7" s="257" t="s">
        <v>89</v>
      </c>
      <c r="F7" s="258" t="n">
        <v>1.64</v>
      </c>
      <c r="G7" s="258" t="n">
        <v>0.55</v>
      </c>
      <c r="H7" s="258" t="n">
        <v>61</v>
      </c>
      <c r="I7" s="259" t="n">
        <f aca="false">(F7-G7)/(2*H7)</f>
        <v>0.0089344262295082</v>
      </c>
      <c r="J7" s="260" t="n">
        <f aca="false">DEGREES(ATAN(I7))</f>
        <v>0.511891295212904</v>
      </c>
      <c r="N7" s="0" t="s">
        <v>35</v>
      </c>
      <c r="O7" s="0" t="s">
        <v>36</v>
      </c>
      <c r="P7" s="0" t="s">
        <v>37</v>
      </c>
      <c r="T7" s="0" t="s">
        <v>35</v>
      </c>
      <c r="U7" s="0" t="s">
        <v>36</v>
      </c>
      <c r="V7" s="0" t="s">
        <v>37</v>
      </c>
    </row>
    <row r="8" customFormat="false" ht="15" hidden="false" customHeight="false" outlineLevel="0" collapsed="false">
      <c r="B8" s="255"/>
      <c r="C8" s="245"/>
      <c r="D8" s="256"/>
      <c r="E8" s="251" t="s">
        <v>90</v>
      </c>
      <c r="F8" s="65" t="n">
        <v>1.56</v>
      </c>
      <c r="G8" s="65" t="n">
        <v>0</v>
      </c>
      <c r="H8" s="65" t="n">
        <v>38.75</v>
      </c>
      <c r="I8" s="252" t="n">
        <f aca="false">(F8-G8)/(2*H8)</f>
        <v>0.0201290322580645</v>
      </c>
      <c r="J8" s="253" t="n">
        <f aca="false">DEGREES(ATAN(I8))</f>
        <v>1.15315286685973</v>
      </c>
      <c r="M8" s="0" t="s">
        <v>38</v>
      </c>
      <c r="N8" s="261" t="n">
        <f aca="false">J5</f>
        <v>0.225755085605695</v>
      </c>
      <c r="O8" s="261" t="n">
        <f aca="false">J44</f>
        <v>0.190717552583036</v>
      </c>
      <c r="P8" s="261" t="n">
        <f aca="false">J83</f>
        <v>0.55525399059606</v>
      </c>
      <c r="S8" s="0" t="s">
        <v>38</v>
      </c>
      <c r="T8" s="261" t="n">
        <f aca="false">J6</f>
        <v>1.50479698110847</v>
      </c>
      <c r="U8" s="261" t="n">
        <f aca="false">J45</f>
        <v>3.06382175815317</v>
      </c>
      <c r="V8" s="261" t="n">
        <f aca="false">J84</f>
        <v>3.41624679594042</v>
      </c>
    </row>
    <row r="9" customFormat="false" ht="15" hidden="false" customHeight="false" outlineLevel="0" collapsed="false">
      <c r="B9" s="262" t="n">
        <v>12</v>
      </c>
      <c r="C9" s="245"/>
      <c r="D9" s="263" t="n">
        <v>600</v>
      </c>
      <c r="E9" s="257" t="s">
        <v>89</v>
      </c>
      <c r="F9" s="258" t="n">
        <v>1.63</v>
      </c>
      <c r="G9" s="258" t="n">
        <v>1.43</v>
      </c>
      <c r="H9" s="258" t="n">
        <v>45.27</v>
      </c>
      <c r="I9" s="259" t="n">
        <f aca="false">(F9-G9)/(2*H9)</f>
        <v>0.00220896841175171</v>
      </c>
      <c r="J9" s="260" t="n">
        <f aca="false">DEGREES(ATAN(I9))</f>
        <v>0.126564361212676</v>
      </c>
      <c r="M9" s="0" t="s">
        <v>39</v>
      </c>
      <c r="N9" s="261" t="n">
        <f aca="false">J11</f>
        <v>0.74892178282383</v>
      </c>
      <c r="O9" s="261" t="n">
        <f aca="false">J50</f>
        <v>1.29874541236005</v>
      </c>
      <c r="P9" s="261" t="n">
        <f aca="false">J89</f>
        <v>4.73981312919166</v>
      </c>
      <c r="S9" s="0" t="s">
        <v>39</v>
      </c>
      <c r="T9" s="261" t="n">
        <f aca="false">J12</f>
        <v>2.36031789142829</v>
      </c>
      <c r="U9" s="261" t="n">
        <f aca="false">J51</f>
        <v>3.48385636849076</v>
      </c>
      <c r="V9" s="261" t="n">
        <f aca="false">J90</f>
        <v>5.12480490656019</v>
      </c>
    </row>
    <row r="10" customFormat="false" ht="15.75" hidden="false" customHeight="false" outlineLevel="0" collapsed="false">
      <c r="B10" s="262"/>
      <c r="C10" s="245"/>
      <c r="D10" s="263"/>
      <c r="E10" s="264" t="s">
        <v>90</v>
      </c>
      <c r="F10" s="68" t="n">
        <v>1.72</v>
      </c>
      <c r="G10" s="68" t="n">
        <v>0</v>
      </c>
      <c r="H10" s="68" t="n">
        <v>32.86</v>
      </c>
      <c r="I10" s="265" t="n">
        <f aca="false">(F10-G10)/(2*H10)</f>
        <v>0.0261716372489349</v>
      </c>
      <c r="J10" s="266" t="n">
        <f aca="false">DEGREES(ATAN(I10))</f>
        <v>1.49918212924649</v>
      </c>
      <c r="M10" s="0" t="s">
        <v>40</v>
      </c>
      <c r="N10" s="261" t="n">
        <f aca="false">J17</f>
        <v>0.603693170782532</v>
      </c>
      <c r="O10" s="261" t="n">
        <f aca="false">J56</f>
        <v>1.21574939596284</v>
      </c>
      <c r="P10" s="261" t="n">
        <f aca="false">J95</f>
        <v>2.88211278200675</v>
      </c>
      <c r="S10" s="0" t="s">
        <v>40</v>
      </c>
      <c r="T10" s="261" t="n">
        <f aca="false">J18</f>
        <v>1.61654446670978</v>
      </c>
      <c r="U10" s="261" t="n">
        <f aca="false">J57</f>
        <v>3.56245458372015</v>
      </c>
      <c r="V10" s="261" t="n">
        <f aca="false">J96</f>
        <v>5.311396598552</v>
      </c>
    </row>
    <row r="11" customFormat="false" ht="15" hidden="false" customHeight="false" outlineLevel="0" collapsed="false">
      <c r="B11" s="244" t="n">
        <v>1</v>
      </c>
      <c r="C11" s="245" t="s">
        <v>39</v>
      </c>
      <c r="D11" s="246" t="n">
        <v>500</v>
      </c>
      <c r="E11" s="247" t="s">
        <v>89</v>
      </c>
      <c r="F11" s="248" t="n">
        <v>1.53</v>
      </c>
      <c r="G11" s="248" t="n">
        <v>0.53</v>
      </c>
      <c r="H11" s="248" t="n">
        <v>38.25</v>
      </c>
      <c r="I11" s="249" t="n">
        <f aca="false">(F11-G11)/(2*H11)</f>
        <v>0.0130718954248366</v>
      </c>
      <c r="J11" s="250" t="n">
        <f aca="false">DEGREES(ATAN(I11))</f>
        <v>0.74892178282383</v>
      </c>
      <c r="M11" s="0" t="s">
        <v>41</v>
      </c>
      <c r="N11" s="261" t="n">
        <f aca="false">J23</f>
        <v>0.735086423374249</v>
      </c>
      <c r="O11" s="261" t="n">
        <f aca="false">J62</f>
        <v>3.55417823553209</v>
      </c>
      <c r="P11" s="261" t="n">
        <f aca="false">J101</f>
        <v>5.59558001761559</v>
      </c>
      <c r="S11" s="0" t="s">
        <v>41</v>
      </c>
      <c r="T11" s="261" t="n">
        <f aca="false">J24</f>
        <v>2.09109282167479</v>
      </c>
      <c r="U11" s="261" t="n">
        <f aca="false">J63</f>
        <v>5.06110773196696</v>
      </c>
      <c r="V11" s="261" t="n">
        <f aca="false">J102</f>
        <v>6.13130820818869</v>
      </c>
    </row>
    <row r="12" customFormat="false" ht="15" hidden="false" customHeight="false" outlineLevel="0" collapsed="false">
      <c r="B12" s="244"/>
      <c r="C12" s="245"/>
      <c r="D12" s="246"/>
      <c r="E12" s="251" t="s">
        <v>90</v>
      </c>
      <c r="F12" s="65" t="n">
        <v>1.15</v>
      </c>
      <c r="G12" s="65" t="n">
        <v>0</v>
      </c>
      <c r="H12" s="65" t="n">
        <v>13.95</v>
      </c>
      <c r="I12" s="252" t="n">
        <f aca="false">(F12-G12)/(2*H12)</f>
        <v>0.0412186379928315</v>
      </c>
      <c r="J12" s="253" t="n">
        <f aca="false">DEGREES(ATAN(I12))</f>
        <v>2.36031789142829</v>
      </c>
      <c r="M12" s="0" t="s">
        <v>43</v>
      </c>
      <c r="N12" s="261" t="n">
        <f aca="false">J29</f>
        <v>0.193604560644675</v>
      </c>
      <c r="O12" s="261" t="n">
        <f aca="false">J68</f>
        <v>0.880256515828281</v>
      </c>
      <c r="P12" s="261" t="n">
        <f aca="false">J107</f>
        <v>0.3928446528187</v>
      </c>
      <c r="S12" s="0" t="s">
        <v>43</v>
      </c>
      <c r="T12" s="261" t="n">
        <f aca="false">J30</f>
        <v>1.47061717723734</v>
      </c>
      <c r="U12" s="261" t="n">
        <f aca="false">J69</f>
        <v>2.70765273629009</v>
      </c>
      <c r="V12" s="261" t="n">
        <f aca="false">J108</f>
        <v>3.84553442180179</v>
      </c>
    </row>
    <row r="13" customFormat="false" ht="15" hidden="false" customHeight="false" outlineLevel="0" collapsed="false">
      <c r="B13" s="255" t="n">
        <v>2</v>
      </c>
      <c r="C13" s="245"/>
      <c r="D13" s="256" t="n">
        <v>550</v>
      </c>
      <c r="E13" s="257" t="s">
        <v>89</v>
      </c>
      <c r="F13" s="258" t="n">
        <v>1.39</v>
      </c>
      <c r="G13" s="258" t="n">
        <v>1.1</v>
      </c>
      <c r="H13" s="258" t="n">
        <v>42.51</v>
      </c>
      <c r="I13" s="259" t="n">
        <f aca="false">(F13-G13)/(2*H13)</f>
        <v>0.00341096212655846</v>
      </c>
      <c r="J13" s="260" t="n">
        <f aca="false">DEGREES(ATAN(I13))</f>
        <v>0.195432976000872</v>
      </c>
    </row>
    <row r="14" customFormat="false" ht="15" hidden="false" customHeight="false" outlineLevel="0" collapsed="false">
      <c r="B14" s="255"/>
      <c r="C14" s="245"/>
      <c r="D14" s="256"/>
      <c r="E14" s="251" t="s">
        <v>90</v>
      </c>
      <c r="F14" s="65" t="n">
        <v>1.28</v>
      </c>
      <c r="G14" s="65" t="n">
        <v>0</v>
      </c>
      <c r="H14" s="65" t="n">
        <v>43.91</v>
      </c>
      <c r="I14" s="252" t="n">
        <f aca="false">(F14-G14)/(2*H14)</f>
        <v>0.0145752675928035</v>
      </c>
      <c r="J14" s="253" t="n">
        <f aca="false">DEGREES(ATAN(I14))</f>
        <v>0.83504219000823</v>
      </c>
    </row>
    <row r="15" customFormat="false" ht="15" hidden="false" customHeight="false" outlineLevel="0" collapsed="false">
      <c r="B15" s="262" t="n">
        <v>3</v>
      </c>
      <c r="C15" s="245"/>
      <c r="D15" s="263" t="n">
        <v>600</v>
      </c>
      <c r="E15" s="257" t="s">
        <v>89</v>
      </c>
      <c r="F15" s="258" t="n">
        <v>1.53</v>
      </c>
      <c r="G15" s="258" t="n">
        <v>0.86</v>
      </c>
      <c r="H15" s="258" t="n">
        <v>38.7</v>
      </c>
      <c r="I15" s="259" t="n">
        <f aca="false">(F15-G15)/(2*H15)</f>
        <v>0.00865633074935401</v>
      </c>
      <c r="J15" s="260" t="n">
        <f aca="false">DEGREES(ATAN(I15))</f>
        <v>0.495958830515536</v>
      </c>
    </row>
    <row r="16" customFormat="false" ht="15.75" hidden="false" customHeight="false" outlineLevel="0" collapsed="false">
      <c r="B16" s="262"/>
      <c r="C16" s="245"/>
      <c r="D16" s="263"/>
      <c r="E16" s="264" t="s">
        <v>90</v>
      </c>
      <c r="F16" s="68" t="n">
        <v>1.38</v>
      </c>
      <c r="G16" s="68" t="n">
        <v>0</v>
      </c>
      <c r="H16" s="68" t="n">
        <v>22.2</v>
      </c>
      <c r="I16" s="265" t="n">
        <f aca="false">(F16-G16)/(2*H16)</f>
        <v>0.0310810810810811</v>
      </c>
      <c r="J16" s="266" t="n">
        <f aca="false">DEGREES(ATAN(I16))</f>
        <v>1.78024165849807</v>
      </c>
    </row>
    <row r="17" customFormat="false" ht="15" hidden="false" customHeight="false" outlineLevel="0" collapsed="false">
      <c r="B17" s="244" t="n">
        <v>4</v>
      </c>
      <c r="C17" s="245" t="s">
        <v>40</v>
      </c>
      <c r="D17" s="246" t="n">
        <v>500</v>
      </c>
      <c r="E17" s="247" t="s">
        <v>89</v>
      </c>
      <c r="F17" s="248" t="n">
        <v>1.79</v>
      </c>
      <c r="G17" s="248" t="n">
        <v>0.84</v>
      </c>
      <c r="H17" s="248" t="n">
        <v>45.08</v>
      </c>
      <c r="I17" s="249" t="n">
        <f aca="false">(F17-G17)/(2*H17)</f>
        <v>0.0105368234250222</v>
      </c>
      <c r="J17" s="250" t="n">
        <f aca="false">DEGREES(ATAN(I17))</f>
        <v>0.603693170782532</v>
      </c>
    </row>
    <row r="18" customFormat="false" ht="15" hidden="false" customHeight="false" outlineLevel="0" collapsed="false">
      <c r="B18" s="244"/>
      <c r="C18" s="245"/>
      <c r="D18" s="246"/>
      <c r="E18" s="251" t="s">
        <v>90</v>
      </c>
      <c r="F18" s="65" t="n">
        <v>1.59</v>
      </c>
      <c r="G18" s="65" t="n">
        <v>0</v>
      </c>
      <c r="H18" s="65" t="n">
        <v>28.17</v>
      </c>
      <c r="I18" s="252" t="n">
        <f aca="false">(F18-G18)/(2*H18)</f>
        <v>0.0282215122470713</v>
      </c>
      <c r="J18" s="253" t="n">
        <f aca="false">DEGREES(ATAN(I18))</f>
        <v>1.61654446670978</v>
      </c>
    </row>
    <row r="19" customFormat="false" ht="15" hidden="false" customHeight="false" outlineLevel="0" collapsed="false">
      <c r="B19" s="255" t="n">
        <v>5</v>
      </c>
      <c r="C19" s="245"/>
      <c r="D19" s="256" t="n">
        <v>550</v>
      </c>
      <c r="E19" s="257" t="s">
        <v>89</v>
      </c>
      <c r="F19" s="258" t="n">
        <v>1.47</v>
      </c>
      <c r="G19" s="258" t="n">
        <v>0.43</v>
      </c>
      <c r="H19" s="258" t="n">
        <v>45</v>
      </c>
      <c r="I19" s="259" t="n">
        <f aca="false">(F19-G19)/(2*H19)</f>
        <v>0.0115555555555556</v>
      </c>
      <c r="J19" s="260" t="n">
        <f aca="false">DEGREES(ATAN(I19))</f>
        <v>0.662055096048483</v>
      </c>
    </row>
    <row r="20" customFormat="false" ht="15" hidden="false" customHeight="false" outlineLevel="0" collapsed="false">
      <c r="B20" s="255"/>
      <c r="C20" s="245"/>
      <c r="D20" s="256"/>
      <c r="E20" s="251" t="s">
        <v>90</v>
      </c>
      <c r="F20" s="65" t="n">
        <v>2.1</v>
      </c>
      <c r="G20" s="65" t="n">
        <v>0</v>
      </c>
      <c r="H20" s="65" t="n">
        <v>29.3</v>
      </c>
      <c r="I20" s="252" t="n">
        <f aca="false">(F20-G20)/(2*H20)</f>
        <v>0.0358361774744027</v>
      </c>
      <c r="J20" s="253" t="n">
        <f aca="false">DEGREES(ATAN(I20))</f>
        <v>2.05238344527289</v>
      </c>
    </row>
    <row r="21" customFormat="false" ht="15" hidden="false" customHeight="false" outlineLevel="0" collapsed="false">
      <c r="B21" s="262" t="n">
        <v>6</v>
      </c>
      <c r="C21" s="245"/>
      <c r="D21" s="263" t="n">
        <v>600</v>
      </c>
      <c r="E21" s="257" t="s">
        <v>89</v>
      </c>
      <c r="F21" s="258" t="n">
        <v>1.67</v>
      </c>
      <c r="G21" s="258" t="n">
        <v>1.11</v>
      </c>
      <c r="H21" s="258" t="n">
        <v>33.47</v>
      </c>
      <c r="I21" s="259" t="n">
        <f aca="false">(F21-G21)/(2*H21)</f>
        <v>0.00836570062742754</v>
      </c>
      <c r="J21" s="260" t="n">
        <f aca="false">DEGREES(ATAN(I21))</f>
        <v>0.479308157378216</v>
      </c>
    </row>
    <row r="22" customFormat="false" ht="15.75" hidden="false" customHeight="false" outlineLevel="0" collapsed="false">
      <c r="B22" s="262"/>
      <c r="C22" s="245"/>
      <c r="D22" s="263"/>
      <c r="E22" s="264" t="s">
        <v>90</v>
      </c>
      <c r="F22" s="68" t="n">
        <v>1.91</v>
      </c>
      <c r="G22" s="68" t="n">
        <v>0</v>
      </c>
      <c r="H22" s="68" t="n">
        <v>26.21</v>
      </c>
      <c r="I22" s="265" t="n">
        <f aca="false">(F22-G22)/(2*H22)</f>
        <v>0.0364364746280046</v>
      </c>
      <c r="J22" s="266" t="n">
        <f aca="false">DEGREES(ATAN(I22))</f>
        <v>2.08673308267538</v>
      </c>
    </row>
    <row r="23" customFormat="false" ht="15" hidden="false" customHeight="false" outlineLevel="0" collapsed="false">
      <c r="B23" s="244" t="n">
        <v>7</v>
      </c>
      <c r="C23" s="245" t="s">
        <v>41</v>
      </c>
      <c r="D23" s="246" t="n">
        <v>500</v>
      </c>
      <c r="E23" s="247" t="s">
        <v>89</v>
      </c>
      <c r="F23" s="248" t="n">
        <v>1.83</v>
      </c>
      <c r="G23" s="248" t="n">
        <v>0.83</v>
      </c>
      <c r="H23" s="248" t="n">
        <v>38.97</v>
      </c>
      <c r="I23" s="249" t="n">
        <f aca="false">(F23-G23)/(2*H23)</f>
        <v>0.0128303823453939</v>
      </c>
      <c r="J23" s="250" t="n">
        <f aca="false">DEGREES(ATAN(I23))</f>
        <v>0.735086423374249</v>
      </c>
    </row>
    <row r="24" customFormat="false" ht="15" hidden="false" customHeight="false" outlineLevel="0" collapsed="false">
      <c r="B24" s="244"/>
      <c r="C24" s="245"/>
      <c r="D24" s="246"/>
      <c r="E24" s="251" t="s">
        <v>90</v>
      </c>
      <c r="F24" s="65" t="n">
        <v>1.47</v>
      </c>
      <c r="G24" s="267" t="n">
        <v>0</v>
      </c>
      <c r="H24" s="65" t="n">
        <v>20.13</v>
      </c>
      <c r="I24" s="252" t="n">
        <f aca="false">(F24-G24)/(2*H24)</f>
        <v>0.0365126676602086</v>
      </c>
      <c r="J24" s="253" t="n">
        <f aca="false">DEGREES(ATAN(I24))</f>
        <v>2.09109282167479</v>
      </c>
    </row>
    <row r="25" customFormat="false" ht="15" hidden="false" customHeight="false" outlineLevel="0" collapsed="false">
      <c r="B25" s="255" t="n">
        <v>8</v>
      </c>
      <c r="C25" s="245"/>
      <c r="D25" s="256" t="n">
        <v>550</v>
      </c>
      <c r="E25" s="257" t="s">
        <v>89</v>
      </c>
      <c r="F25" s="258" t="n">
        <v>2.12</v>
      </c>
      <c r="G25" s="258" t="n">
        <v>0.8</v>
      </c>
      <c r="H25" s="258" t="n">
        <v>27.59</v>
      </c>
      <c r="I25" s="259" t="n">
        <f aca="false">(F25-G25)/(2*H25)</f>
        <v>0.0239217107647698</v>
      </c>
      <c r="J25" s="260" t="n">
        <f aca="false">DEGREES(ATAN(I25))</f>
        <v>1.37035171164284</v>
      </c>
    </row>
    <row r="26" customFormat="false" ht="15" hidden="false" customHeight="false" outlineLevel="0" collapsed="false">
      <c r="B26" s="255"/>
      <c r="C26" s="245"/>
      <c r="D26" s="256"/>
      <c r="E26" s="268" t="s">
        <v>90</v>
      </c>
      <c r="F26" s="45" t="n">
        <v>1.87</v>
      </c>
      <c r="G26" s="45" t="n">
        <v>0</v>
      </c>
      <c r="H26" s="45" t="n">
        <v>30.12</v>
      </c>
      <c r="I26" s="252" t="n">
        <f aca="false">(F26-G26)/(2*H26)</f>
        <v>0.0310424966799469</v>
      </c>
      <c r="J26" s="253" t="n">
        <f aca="false">DEGREES(ATAN(I26))</f>
        <v>1.77803306608498</v>
      </c>
    </row>
    <row r="27" customFormat="false" ht="15" hidden="false" customHeight="false" outlineLevel="0" collapsed="false">
      <c r="B27" s="262" t="n">
        <v>9</v>
      </c>
      <c r="C27" s="245"/>
      <c r="D27" s="263" t="n">
        <v>600</v>
      </c>
      <c r="E27" s="257" t="s">
        <v>89</v>
      </c>
      <c r="F27" s="258" t="n">
        <v>2.2</v>
      </c>
      <c r="G27" s="258" t="n">
        <v>0.91</v>
      </c>
      <c r="H27" s="258" t="n">
        <v>34.48</v>
      </c>
      <c r="I27" s="259" t="n">
        <f aca="false">(F27-G27)/(2*H27)</f>
        <v>0.0187064965197216</v>
      </c>
      <c r="J27" s="260" t="n">
        <f aca="false">DEGREES(ATAN(I27))</f>
        <v>1.07167830651308</v>
      </c>
    </row>
    <row r="28" customFormat="false" ht="15.75" hidden="false" customHeight="false" outlineLevel="0" collapsed="false">
      <c r="B28" s="262"/>
      <c r="C28" s="245"/>
      <c r="D28" s="263"/>
      <c r="E28" s="264" t="s">
        <v>90</v>
      </c>
      <c r="F28" s="68" t="n">
        <v>1.72</v>
      </c>
      <c r="G28" s="68" t="n">
        <v>0</v>
      </c>
      <c r="H28" s="68" t="n">
        <v>16.03</v>
      </c>
      <c r="I28" s="265" t="n">
        <f aca="false">(F28-G28)/(2*H28)</f>
        <v>0.0536494073611978</v>
      </c>
      <c r="J28" s="266" t="n">
        <f aca="false">DEGREES(ATAN(I28))</f>
        <v>3.07094055250864</v>
      </c>
    </row>
    <row r="29" customFormat="false" ht="15" hidden="false" customHeight="true" outlineLevel="0" collapsed="false">
      <c r="B29" s="244" t="n">
        <v>13</v>
      </c>
      <c r="C29" s="269" t="s">
        <v>43</v>
      </c>
      <c r="D29" s="246" t="n">
        <v>500</v>
      </c>
      <c r="E29" s="247" t="s">
        <v>89</v>
      </c>
      <c r="F29" s="248" t="n">
        <v>1.92</v>
      </c>
      <c r="G29" s="248" t="n">
        <v>1.58</v>
      </c>
      <c r="H29" s="248" t="n">
        <v>50.31</v>
      </c>
      <c r="I29" s="249" t="n">
        <f aca="false">(F29-G29)/(2*H29)</f>
        <v>0.0033790498906778</v>
      </c>
      <c r="J29" s="250" t="n">
        <f aca="false">DEGREES(ATAN(I29))</f>
        <v>0.193604560644675</v>
      </c>
    </row>
    <row r="30" customFormat="false" ht="15" hidden="false" customHeight="false" outlineLevel="0" collapsed="false">
      <c r="B30" s="244"/>
      <c r="C30" s="269"/>
      <c r="D30" s="246"/>
      <c r="E30" s="251" t="s">
        <v>90</v>
      </c>
      <c r="F30" s="65" t="n">
        <v>1.66</v>
      </c>
      <c r="G30" s="65" t="n">
        <v>0</v>
      </c>
      <c r="H30" s="65" t="n">
        <v>32.33</v>
      </c>
      <c r="I30" s="252" t="n">
        <f aca="false">(F30-G30)/(2*H30)</f>
        <v>0.0256727497680173</v>
      </c>
      <c r="J30" s="253" t="n">
        <f aca="false">DEGREES(ATAN(I30))</f>
        <v>1.47061717723734</v>
      </c>
    </row>
    <row r="31" customFormat="false" ht="15" hidden="false" customHeight="false" outlineLevel="0" collapsed="false">
      <c r="B31" s="255" t="n">
        <v>14</v>
      </c>
      <c r="C31" s="269"/>
      <c r="D31" s="256" t="n">
        <v>550</v>
      </c>
      <c r="E31" s="257" t="s">
        <v>89</v>
      </c>
      <c r="F31" s="258" t="n">
        <v>1.4</v>
      </c>
      <c r="G31" s="258" t="n">
        <v>1.22</v>
      </c>
      <c r="H31" s="258" t="n">
        <v>47.67</v>
      </c>
      <c r="I31" s="259" t="n">
        <f aca="false">(F31-G31)/(2*H31)</f>
        <v>0.00188797986154814</v>
      </c>
      <c r="J31" s="260" t="n">
        <f aca="false">DEGREES(ATAN(I31))</f>
        <v>0.108173149345949</v>
      </c>
    </row>
    <row r="32" customFormat="false" ht="15" hidden="false" customHeight="false" outlineLevel="0" collapsed="false">
      <c r="B32" s="255"/>
      <c r="C32" s="269"/>
      <c r="D32" s="256"/>
      <c r="E32" s="251" t="s">
        <v>90</v>
      </c>
      <c r="F32" s="65" t="n">
        <v>2.27</v>
      </c>
      <c r="G32" s="65" t="n">
        <v>0</v>
      </c>
      <c r="H32" s="65" t="n">
        <v>36.86</v>
      </c>
      <c r="I32" s="252" t="n">
        <f aca="false">(F32-G32)/(2*H32)</f>
        <v>0.0307921866521975</v>
      </c>
      <c r="J32" s="253" t="n">
        <f aca="false">DEGREES(ATAN(I32))</f>
        <v>1.76370505388884</v>
      </c>
    </row>
    <row r="33" customFormat="false" ht="15" hidden="false" customHeight="false" outlineLevel="0" collapsed="false">
      <c r="B33" s="262" t="n">
        <v>15</v>
      </c>
      <c r="C33" s="269"/>
      <c r="D33" s="263" t="n">
        <v>600</v>
      </c>
      <c r="E33" s="257" t="s">
        <v>89</v>
      </c>
      <c r="F33" s="258" t="n">
        <v>1.64</v>
      </c>
      <c r="G33" s="258" t="n">
        <v>1.3</v>
      </c>
      <c r="H33" s="258" t="n">
        <v>40.44</v>
      </c>
      <c r="I33" s="259" t="n">
        <f aca="false">(F33-G33)/(2*H33)</f>
        <v>0.00420375865479723</v>
      </c>
      <c r="J33" s="260" t="n">
        <f aca="false">DEGREES(ATAN(I33))</f>
        <v>0.240856210247682</v>
      </c>
    </row>
    <row r="34" customFormat="false" ht="15.75" hidden="false" customHeight="false" outlineLevel="0" collapsed="false">
      <c r="B34" s="262"/>
      <c r="C34" s="269"/>
      <c r="D34" s="263"/>
      <c r="E34" s="264" t="s">
        <v>90</v>
      </c>
      <c r="F34" s="68" t="n">
        <v>1.97</v>
      </c>
      <c r="G34" s="68" t="n">
        <v>0</v>
      </c>
      <c r="H34" s="68" t="n">
        <v>39.64</v>
      </c>
      <c r="I34" s="265" t="n">
        <f aca="false">(F34-G34)/(2*H34)</f>
        <v>0.0248486377396569</v>
      </c>
      <c r="J34" s="266" t="n">
        <f aca="false">DEGREES(ATAN(I34))</f>
        <v>1.42342914963561</v>
      </c>
    </row>
    <row r="35" customFormat="false" ht="15.75" hidden="false" customHeight="false" outlineLevel="0" collapsed="false"/>
    <row r="36" customFormat="false" ht="16.5" hidden="false" customHeight="true" outlineLevel="0" collapsed="false">
      <c r="E36" s="270" t="s">
        <v>93</v>
      </c>
      <c r="F36" s="270"/>
      <c r="G36" s="270"/>
      <c r="H36" s="270"/>
    </row>
    <row r="37" customFormat="false" ht="16.5" hidden="false" customHeight="true" outlineLevel="0" collapsed="false">
      <c r="E37" s="271" t="s">
        <v>94</v>
      </c>
      <c r="F37" s="271"/>
      <c r="G37" s="271"/>
      <c r="H37" s="271"/>
    </row>
    <row r="38" customFormat="false" ht="16.5" hidden="false" customHeight="true" outlineLevel="0" collapsed="false">
      <c r="E38" s="272" t="s">
        <v>95</v>
      </c>
      <c r="F38" s="272"/>
      <c r="G38" s="272"/>
      <c r="H38" s="272"/>
    </row>
    <row r="41" customFormat="false" ht="15.75" hidden="false" customHeight="false" outlineLevel="0" collapsed="false"/>
    <row r="42" customFormat="false" ht="15.75" hidden="false" customHeight="false" outlineLevel="0" collapsed="false">
      <c r="B42" s="236" t="s">
        <v>36</v>
      </c>
      <c r="C42" s="236"/>
      <c r="D42" s="236"/>
      <c r="E42" s="236"/>
      <c r="F42" s="236"/>
      <c r="G42" s="236"/>
      <c r="H42" s="236"/>
      <c r="I42" s="236"/>
      <c r="J42" s="236"/>
    </row>
    <row r="43" customFormat="false" ht="30.75" hidden="false" customHeight="false" outlineLevel="0" collapsed="false">
      <c r="B43" s="237" t="s">
        <v>20</v>
      </c>
      <c r="C43" s="238" t="s">
        <v>21</v>
      </c>
      <c r="D43" s="239" t="s">
        <v>22</v>
      </c>
      <c r="E43" s="240" t="s">
        <v>83</v>
      </c>
      <c r="F43" s="241" t="s">
        <v>84</v>
      </c>
      <c r="G43" s="241" t="s">
        <v>85</v>
      </c>
      <c r="H43" s="241" t="s">
        <v>86</v>
      </c>
      <c r="I43" s="242" t="s">
        <v>87</v>
      </c>
      <c r="J43" s="243" t="s">
        <v>88</v>
      </c>
    </row>
    <row r="44" customFormat="false" ht="15" hidden="false" customHeight="false" outlineLevel="0" collapsed="false">
      <c r="B44" s="244" t="n">
        <v>10</v>
      </c>
      <c r="C44" s="245" t="s">
        <v>38</v>
      </c>
      <c r="D44" s="246" t="n">
        <v>500</v>
      </c>
      <c r="E44" s="247" t="s">
        <v>89</v>
      </c>
      <c r="F44" s="248" t="n">
        <v>1.8</v>
      </c>
      <c r="G44" s="248" t="n">
        <v>1.61</v>
      </c>
      <c r="H44" s="248" t="n">
        <v>28.54</v>
      </c>
      <c r="I44" s="249" t="n">
        <f aca="false">(F44-G44)/(2*H44)</f>
        <v>0.00332866152768045</v>
      </c>
      <c r="J44" s="250" t="n">
        <f aca="false">DEGREES(ATAN(I44))</f>
        <v>0.190717552583036</v>
      </c>
      <c r="M44" s="254" t="s">
        <v>96</v>
      </c>
      <c r="N44" s="254"/>
      <c r="O44" s="254"/>
      <c r="P44" s="254"/>
      <c r="S44" s="254" t="s">
        <v>97</v>
      </c>
      <c r="T44" s="254"/>
      <c r="U44" s="254"/>
      <c r="V44" s="254"/>
    </row>
    <row r="45" customFormat="false" ht="15" hidden="false" customHeight="false" outlineLevel="0" collapsed="false">
      <c r="B45" s="244"/>
      <c r="C45" s="245"/>
      <c r="D45" s="246"/>
      <c r="E45" s="251" t="s">
        <v>90</v>
      </c>
      <c r="F45" s="65" t="n">
        <v>1.64</v>
      </c>
      <c r="G45" s="65" t="n">
        <v>0</v>
      </c>
      <c r="H45" s="65" t="n">
        <v>15.32</v>
      </c>
      <c r="I45" s="252" t="n">
        <f aca="false">(F45-G45)/(2*H45)</f>
        <v>0.0535248041775457</v>
      </c>
      <c r="J45" s="253" t="n">
        <f aca="false">DEGREES(ATAN(I45))</f>
        <v>3.06382175815317</v>
      </c>
      <c r="N45" s="0" t="s">
        <v>35</v>
      </c>
      <c r="O45" s="0" t="s">
        <v>36</v>
      </c>
      <c r="P45" s="0" t="s">
        <v>37</v>
      </c>
      <c r="T45" s="0" t="s">
        <v>35</v>
      </c>
      <c r="U45" s="0" t="s">
        <v>36</v>
      </c>
      <c r="V45" s="0" t="s">
        <v>37</v>
      </c>
    </row>
    <row r="46" customFormat="false" ht="15" hidden="false" customHeight="false" outlineLevel="0" collapsed="false">
      <c r="B46" s="255" t="n">
        <v>11</v>
      </c>
      <c r="C46" s="245"/>
      <c r="D46" s="256" t="n">
        <v>550</v>
      </c>
      <c r="E46" s="257" t="s">
        <v>89</v>
      </c>
      <c r="F46" s="258" t="n">
        <v>1.78</v>
      </c>
      <c r="G46" s="258" t="n">
        <v>1.49</v>
      </c>
      <c r="H46" s="258" t="n">
        <v>23.26</v>
      </c>
      <c r="I46" s="259" t="n">
        <f aca="false">(F46-G46)/(2*H46)</f>
        <v>0.00623387790197764</v>
      </c>
      <c r="J46" s="260" t="n">
        <f aca="false">DEGREES(ATAN(I46))</f>
        <v>0.357170267138726</v>
      </c>
      <c r="M46" s="0" t="s">
        <v>38</v>
      </c>
      <c r="N46" s="261" t="n">
        <f aca="false">J7</f>
        <v>0.511891295212904</v>
      </c>
      <c r="O46" s="261" t="n">
        <f aca="false">J46</f>
        <v>0.357170267138726</v>
      </c>
      <c r="P46" s="261" t="n">
        <f aca="false">J85</f>
        <v>1.37341760302575</v>
      </c>
      <c r="S46" s="0" t="s">
        <v>38</v>
      </c>
      <c r="T46" s="261" t="n">
        <f aca="false">J8</f>
        <v>1.15315286685973</v>
      </c>
      <c r="U46" s="261" t="n">
        <f aca="false">J47</f>
        <v>2.89814594239605</v>
      </c>
      <c r="V46" s="261" t="n">
        <f aca="false">J86</f>
        <v>3.65048211377652</v>
      </c>
    </row>
    <row r="47" customFormat="false" ht="15" hidden="false" customHeight="false" outlineLevel="0" collapsed="false">
      <c r="B47" s="255"/>
      <c r="C47" s="245"/>
      <c r="D47" s="256"/>
      <c r="E47" s="251" t="s">
        <v>90</v>
      </c>
      <c r="F47" s="65" t="n">
        <v>1.7</v>
      </c>
      <c r="G47" s="65" t="n">
        <v>0</v>
      </c>
      <c r="H47" s="65" t="n">
        <v>16.79</v>
      </c>
      <c r="I47" s="252" t="n">
        <f aca="false">(F47-G47)/(2*H47)</f>
        <v>0.0506253722453842</v>
      </c>
      <c r="J47" s="253" t="n">
        <f aca="false">DEGREES(ATAN(I47))</f>
        <v>2.89814594239605</v>
      </c>
      <c r="M47" s="0" t="s">
        <v>39</v>
      </c>
      <c r="N47" s="261" t="n">
        <f aca="false">J13</f>
        <v>0.195432976000872</v>
      </c>
      <c r="O47" s="261" t="n">
        <f aca="false">J52</f>
        <v>1.22243331619939</v>
      </c>
      <c r="P47" s="261" t="n">
        <f aca="false">J91</f>
        <v>7.18562540194317</v>
      </c>
      <c r="S47" s="0" t="s">
        <v>39</v>
      </c>
      <c r="T47" s="261" t="n">
        <f aca="false">J14</f>
        <v>0.83504219000823</v>
      </c>
      <c r="U47" s="261" t="n">
        <f aca="false">J53</f>
        <v>3.30016569210377</v>
      </c>
      <c r="V47" s="261" t="n">
        <f aca="false">J92</f>
        <v>5.01311375503581</v>
      </c>
    </row>
    <row r="48" customFormat="false" ht="15" hidden="false" customHeight="false" outlineLevel="0" collapsed="false">
      <c r="B48" s="262" t="n">
        <v>12</v>
      </c>
      <c r="C48" s="245"/>
      <c r="D48" s="263" t="n">
        <v>600</v>
      </c>
      <c r="E48" s="257" t="s">
        <v>89</v>
      </c>
      <c r="F48" s="258" t="n">
        <v>1.91</v>
      </c>
      <c r="G48" s="258" t="n">
        <v>1.31</v>
      </c>
      <c r="H48" s="258" t="n">
        <v>28.8</v>
      </c>
      <c r="I48" s="259" t="n">
        <f aca="false">(F48-G48)/(2*H48)</f>
        <v>0.0104166666666667</v>
      </c>
      <c r="J48" s="260" t="n">
        <f aca="false">DEGREES(ATAN(I48))</f>
        <v>0.596809451229177</v>
      </c>
      <c r="M48" s="0" t="s">
        <v>40</v>
      </c>
      <c r="N48" s="261" t="n">
        <f aca="false">J19</f>
        <v>0.662055096048483</v>
      </c>
      <c r="O48" s="261" t="n">
        <f aca="false">J58</f>
        <v>1.76860636973064</v>
      </c>
      <c r="P48" s="261" t="n">
        <f aca="false">J97</f>
        <v>5.59426981082923</v>
      </c>
      <c r="S48" s="0" t="s">
        <v>40</v>
      </c>
      <c r="T48" s="261" t="n">
        <f aca="false">J20</f>
        <v>2.05238344527289</v>
      </c>
      <c r="U48" s="261" t="n">
        <f aca="false">J59</f>
        <v>4.13696383661661</v>
      </c>
      <c r="V48" s="261" t="n">
        <f aca="false">J98</f>
        <v>5.40566534831132</v>
      </c>
    </row>
    <row r="49" customFormat="false" ht="15.75" hidden="false" customHeight="false" outlineLevel="0" collapsed="false">
      <c r="B49" s="262"/>
      <c r="C49" s="245"/>
      <c r="D49" s="263"/>
      <c r="E49" s="264" t="s">
        <v>90</v>
      </c>
      <c r="F49" s="68" t="n">
        <v>1.65</v>
      </c>
      <c r="G49" s="68" t="n">
        <v>0</v>
      </c>
      <c r="H49" s="68" t="n">
        <v>23.03</v>
      </c>
      <c r="I49" s="265" t="n">
        <f aca="false">(F49-G49)/(2*H49)</f>
        <v>0.0358228397742076</v>
      </c>
      <c r="J49" s="266" t="n">
        <f aca="false">DEGREES(ATAN(I49))</f>
        <v>2.05162023112229</v>
      </c>
      <c r="M49" s="0" t="s">
        <v>41</v>
      </c>
      <c r="N49" s="261" t="n">
        <f aca="false">J25</f>
        <v>1.37035171164284</v>
      </c>
      <c r="O49" s="261" t="n">
        <f aca="false">J64</f>
        <v>2.6990884033672</v>
      </c>
      <c r="P49" s="261" t="n">
        <f aca="false">J103</f>
        <v>2.21280100718175</v>
      </c>
      <c r="S49" s="0" t="s">
        <v>41</v>
      </c>
      <c r="T49" s="261" t="n">
        <f aca="false">J26</f>
        <v>1.77803306608498</v>
      </c>
      <c r="U49" s="261" t="n">
        <f aca="false">J65</f>
        <v>5.01669822971267</v>
      </c>
      <c r="V49" s="261" t="n">
        <f aca="false">J104</f>
        <v>3.75524798696496</v>
      </c>
    </row>
    <row r="50" customFormat="false" ht="15" hidden="false" customHeight="false" outlineLevel="0" collapsed="false">
      <c r="B50" s="244" t="n">
        <v>1</v>
      </c>
      <c r="C50" s="245" t="s">
        <v>39</v>
      </c>
      <c r="D50" s="246" t="n">
        <v>500</v>
      </c>
      <c r="E50" s="247" t="s">
        <v>89</v>
      </c>
      <c r="F50" s="248" t="n">
        <v>1.74</v>
      </c>
      <c r="G50" s="248" t="n">
        <v>0.82</v>
      </c>
      <c r="H50" s="248" t="n">
        <v>20.29</v>
      </c>
      <c r="I50" s="249" t="n">
        <f aca="false">(F50-G50)/(2*H50)</f>
        <v>0.0226712666338098</v>
      </c>
      <c r="J50" s="250" t="n">
        <f aca="false">DEGREES(ATAN(I50))</f>
        <v>1.29874541236005</v>
      </c>
      <c r="M50" s="0" t="s">
        <v>43</v>
      </c>
      <c r="N50" s="261" t="n">
        <f aca="false">J31</f>
        <v>0.108173149345949</v>
      </c>
      <c r="O50" s="261" t="n">
        <f aca="false">J70</f>
        <v>1.42877483411036</v>
      </c>
      <c r="P50" s="261" t="n">
        <f aca="false">J109</f>
        <v>1.55775510555071</v>
      </c>
      <c r="S50" s="0" t="s">
        <v>43</v>
      </c>
      <c r="T50" s="261" t="n">
        <f aca="false">J32</f>
        <v>1.76370505388884</v>
      </c>
      <c r="U50" s="261" t="n">
        <f aca="false">J71</f>
        <v>4.84830476839488</v>
      </c>
      <c r="V50" s="261" t="n">
        <f aca="false">J110</f>
        <v>3.50298728234812</v>
      </c>
    </row>
    <row r="51" customFormat="false" ht="15" hidden="false" customHeight="false" outlineLevel="0" collapsed="false">
      <c r="B51" s="244"/>
      <c r="C51" s="245"/>
      <c r="D51" s="246"/>
      <c r="E51" s="251" t="s">
        <v>90</v>
      </c>
      <c r="F51" s="65" t="n">
        <v>1.55</v>
      </c>
      <c r="G51" s="65" t="n">
        <v>0</v>
      </c>
      <c r="H51" s="65" t="n">
        <v>12.73</v>
      </c>
      <c r="I51" s="252" t="n">
        <f aca="false">(F51-G51)/(2*H51)</f>
        <v>0.0608798114689709</v>
      </c>
      <c r="J51" s="253" t="n">
        <f aca="false">DEGREES(ATAN(I51))</f>
        <v>3.48385636849076</v>
      </c>
    </row>
    <row r="52" customFormat="false" ht="15" hidden="false" customHeight="false" outlineLevel="0" collapsed="false">
      <c r="B52" s="255" t="n">
        <v>2</v>
      </c>
      <c r="C52" s="245"/>
      <c r="D52" s="256" t="n">
        <v>550</v>
      </c>
      <c r="E52" s="257" t="s">
        <v>89</v>
      </c>
      <c r="F52" s="258" t="n">
        <v>1.94</v>
      </c>
      <c r="G52" s="258" t="n">
        <v>0.99</v>
      </c>
      <c r="H52" s="258" t="n">
        <v>22.26</v>
      </c>
      <c r="I52" s="259" t="n">
        <f aca="false">(F52-G52)/(2*H52)</f>
        <v>0.0213387241689128</v>
      </c>
      <c r="J52" s="260" t="n">
        <f aca="false">DEGREES(ATAN(I52))</f>
        <v>1.22243331619939</v>
      </c>
    </row>
    <row r="53" customFormat="false" ht="15" hidden="false" customHeight="false" outlineLevel="0" collapsed="false">
      <c r="B53" s="255"/>
      <c r="C53" s="245"/>
      <c r="D53" s="256"/>
      <c r="E53" s="251" t="s">
        <v>90</v>
      </c>
      <c r="F53" s="65" t="n">
        <v>1.49</v>
      </c>
      <c r="G53" s="65" t="n">
        <v>0</v>
      </c>
      <c r="H53" s="65" t="n">
        <v>12.92</v>
      </c>
      <c r="I53" s="252" t="n">
        <f aca="false">(F53-G53)/(2*H53)</f>
        <v>0.0576625386996904</v>
      </c>
      <c r="J53" s="253" t="n">
        <f aca="false">DEGREES(ATAN(I53))</f>
        <v>3.30016569210377</v>
      </c>
    </row>
    <row r="54" customFormat="false" ht="15" hidden="false" customHeight="false" outlineLevel="0" collapsed="false">
      <c r="B54" s="262" t="n">
        <v>3</v>
      </c>
      <c r="C54" s="245"/>
      <c r="D54" s="263" t="n">
        <v>600</v>
      </c>
      <c r="E54" s="257" t="s">
        <v>89</v>
      </c>
      <c r="F54" s="258" t="n">
        <v>1.58</v>
      </c>
      <c r="G54" s="258" t="n">
        <v>0.86</v>
      </c>
      <c r="H54" s="258" t="n">
        <v>16.06</v>
      </c>
      <c r="I54" s="259" t="n">
        <f aca="false">(F54-G54)/(2*H54)</f>
        <v>0.0224159402241594</v>
      </c>
      <c r="J54" s="260" t="n">
        <f aca="false">DEGREES(ATAN(I54))</f>
        <v>1.28412371771886</v>
      </c>
    </row>
    <row r="55" customFormat="false" ht="15.75" hidden="false" customHeight="false" outlineLevel="0" collapsed="false">
      <c r="B55" s="262"/>
      <c r="C55" s="245"/>
      <c r="D55" s="263"/>
      <c r="E55" s="264" t="s">
        <v>90</v>
      </c>
      <c r="F55" s="68" t="n">
        <v>1.21</v>
      </c>
      <c r="G55" s="68" t="n">
        <v>0</v>
      </c>
      <c r="H55" s="68" t="n">
        <v>13.3</v>
      </c>
      <c r="I55" s="265" t="n">
        <f aca="false">(F55-G55)/(2*H55)</f>
        <v>0.0454887218045113</v>
      </c>
      <c r="J55" s="266" t="n">
        <f aca="false">DEGREES(ATAN(I55))</f>
        <v>2.60451632263728</v>
      </c>
    </row>
    <row r="56" customFormat="false" ht="15" hidden="false" customHeight="false" outlineLevel="0" collapsed="false">
      <c r="B56" s="244" t="n">
        <v>4</v>
      </c>
      <c r="C56" s="245" t="s">
        <v>40</v>
      </c>
      <c r="D56" s="246" t="n">
        <v>500</v>
      </c>
      <c r="E56" s="247" t="s">
        <v>89</v>
      </c>
      <c r="F56" s="248" t="n">
        <v>1.55</v>
      </c>
      <c r="G56" s="248" t="n">
        <v>0.64</v>
      </c>
      <c r="H56" s="248" t="n">
        <v>21.44</v>
      </c>
      <c r="I56" s="249" t="n">
        <f aca="false">(F56-G56)/(2*H56)</f>
        <v>0.0212220149253731</v>
      </c>
      <c r="J56" s="250" t="n">
        <f aca="false">DEGREES(ATAN(I56))</f>
        <v>1.21574939596284</v>
      </c>
    </row>
    <row r="57" customFormat="false" ht="15" hidden="false" customHeight="false" outlineLevel="0" collapsed="false">
      <c r="B57" s="244"/>
      <c r="C57" s="245"/>
      <c r="D57" s="246"/>
      <c r="E57" s="251" t="s">
        <v>90</v>
      </c>
      <c r="F57" s="65" t="n">
        <v>1.6</v>
      </c>
      <c r="G57" s="65" t="n">
        <v>0</v>
      </c>
      <c r="H57" s="65" t="n">
        <v>12.85</v>
      </c>
      <c r="I57" s="252" t="n">
        <f aca="false">(F57-G57)/(2*H57)</f>
        <v>0.0622568093385214</v>
      </c>
      <c r="J57" s="253" t="n">
        <f aca="false">DEGREES(ATAN(I57))</f>
        <v>3.56245458372015</v>
      </c>
    </row>
    <row r="58" customFormat="false" ht="15" hidden="false" customHeight="false" outlineLevel="0" collapsed="false">
      <c r="B58" s="255" t="n">
        <v>5</v>
      </c>
      <c r="C58" s="245"/>
      <c r="D58" s="256" t="n">
        <v>550</v>
      </c>
      <c r="E58" s="257" t="s">
        <v>89</v>
      </c>
      <c r="F58" s="258" t="n">
        <v>2.1</v>
      </c>
      <c r="G58" s="258" t="n">
        <v>0.7</v>
      </c>
      <c r="H58" s="258" t="n">
        <v>22.67</v>
      </c>
      <c r="I58" s="259" t="n">
        <f aca="false">(F58-G58)/(2*H58)</f>
        <v>0.0308778120864579</v>
      </c>
      <c r="J58" s="260" t="n">
        <f aca="false">DEGREES(ATAN(I58))</f>
        <v>1.76860636973064</v>
      </c>
    </row>
    <row r="59" customFormat="false" ht="15" hidden="false" customHeight="false" outlineLevel="0" collapsed="false">
      <c r="B59" s="255"/>
      <c r="C59" s="245"/>
      <c r="D59" s="256"/>
      <c r="E59" s="251" t="s">
        <v>90</v>
      </c>
      <c r="F59" s="65" t="n">
        <v>1.95</v>
      </c>
      <c r="G59" s="65" t="n">
        <v>0</v>
      </c>
      <c r="H59" s="65" t="n">
        <v>13.48</v>
      </c>
      <c r="I59" s="252" t="n">
        <f aca="false">(F59-G59)/(2*H59)</f>
        <v>0.0723293768545994</v>
      </c>
      <c r="J59" s="253" t="n">
        <f aca="false">DEGREES(ATAN(I59))</f>
        <v>4.13696383661661</v>
      </c>
    </row>
    <row r="60" customFormat="false" ht="15" hidden="false" customHeight="false" outlineLevel="0" collapsed="false">
      <c r="B60" s="262" t="n">
        <v>6</v>
      </c>
      <c r="C60" s="245"/>
      <c r="D60" s="263" t="n">
        <v>600</v>
      </c>
      <c r="E60" s="257" t="s">
        <v>89</v>
      </c>
      <c r="F60" s="258" t="n">
        <v>1.99</v>
      </c>
      <c r="G60" s="258" t="n">
        <v>0.66</v>
      </c>
      <c r="H60" s="258" t="n">
        <v>20.58</v>
      </c>
      <c r="I60" s="259" t="n">
        <f aca="false">(F60-G60)/(2*H60)</f>
        <v>0.032312925170068</v>
      </c>
      <c r="J60" s="260" t="n">
        <f aca="false">DEGREES(ATAN(I60))</f>
        <v>1.85075027692547</v>
      </c>
    </row>
    <row r="61" customFormat="false" ht="15.75" hidden="false" customHeight="false" outlineLevel="0" collapsed="false">
      <c r="B61" s="262"/>
      <c r="C61" s="245"/>
      <c r="D61" s="263"/>
      <c r="E61" s="264" t="s">
        <v>90</v>
      </c>
      <c r="F61" s="68" t="n">
        <v>1.49</v>
      </c>
      <c r="G61" s="68" t="n">
        <v>0</v>
      </c>
      <c r="H61" s="68" t="n">
        <v>9.49</v>
      </c>
      <c r="I61" s="265" t="n">
        <f aca="false">(F61-G61)/(2*H61)</f>
        <v>0.0785036880927292</v>
      </c>
      <c r="J61" s="266" t="n">
        <f aca="false">DEGREES(ATAN(I61))</f>
        <v>4.48872402970912</v>
      </c>
    </row>
    <row r="62" customFormat="false" ht="15" hidden="false" customHeight="false" outlineLevel="0" collapsed="false">
      <c r="B62" s="244" t="n">
        <v>7</v>
      </c>
      <c r="C62" s="245" t="s">
        <v>41</v>
      </c>
      <c r="D62" s="246" t="n">
        <v>500</v>
      </c>
      <c r="E62" s="247" t="s">
        <v>89</v>
      </c>
      <c r="F62" s="248" t="n">
        <v>1.5</v>
      </c>
      <c r="G62" s="248" t="n">
        <v>0.7</v>
      </c>
      <c r="H62" s="248" t="n">
        <v>6.44</v>
      </c>
      <c r="I62" s="249" t="n">
        <f aca="false">(F62-G62)/(2*H62)</f>
        <v>0.062111801242236</v>
      </c>
      <c r="J62" s="250" t="n">
        <f aca="false">DEGREES(ATAN(I62))</f>
        <v>3.55417823553209</v>
      </c>
    </row>
    <row r="63" customFormat="false" ht="15" hidden="false" customHeight="false" outlineLevel="0" collapsed="false">
      <c r="B63" s="244"/>
      <c r="C63" s="245"/>
      <c r="D63" s="246"/>
      <c r="E63" s="251" t="s">
        <v>90</v>
      </c>
      <c r="F63" s="65" t="n">
        <v>1.27</v>
      </c>
      <c r="G63" s="267" t="n">
        <v>0</v>
      </c>
      <c r="H63" s="65" t="n">
        <v>7.17</v>
      </c>
      <c r="I63" s="252" t="n">
        <f aca="false">(F63-G63)/(2*H63)</f>
        <v>0.0885634588563459</v>
      </c>
      <c r="J63" s="253" t="n">
        <f aca="false">DEGREES(ATAN(I63))</f>
        <v>5.06110773196696</v>
      </c>
    </row>
    <row r="64" customFormat="false" ht="15" hidden="false" customHeight="false" outlineLevel="0" collapsed="false">
      <c r="B64" s="255" t="n">
        <v>8</v>
      </c>
      <c r="C64" s="245"/>
      <c r="D64" s="256" t="n">
        <v>550</v>
      </c>
      <c r="E64" s="257" t="s">
        <v>89</v>
      </c>
      <c r="F64" s="258" t="n">
        <v>1.84</v>
      </c>
      <c r="G64" s="258" t="n">
        <v>0.85</v>
      </c>
      <c r="H64" s="258" t="n">
        <v>10.5</v>
      </c>
      <c r="I64" s="259" t="n">
        <f aca="false">(F64-G64)/(2*H64)</f>
        <v>0.0471428571428571</v>
      </c>
      <c r="J64" s="260" t="n">
        <f aca="false">DEGREES(ATAN(I64))</f>
        <v>2.6990884033672</v>
      </c>
    </row>
    <row r="65" customFormat="false" ht="15" hidden="false" customHeight="false" outlineLevel="0" collapsed="false">
      <c r="B65" s="255"/>
      <c r="C65" s="245"/>
      <c r="D65" s="256"/>
      <c r="E65" s="268" t="s">
        <v>90</v>
      </c>
      <c r="F65" s="45" t="n">
        <v>1.71</v>
      </c>
      <c r="G65" s="45" t="n">
        <v>0</v>
      </c>
      <c r="H65" s="45" t="n">
        <v>9.74</v>
      </c>
      <c r="I65" s="252" t="n">
        <f aca="false">(F65-G65)/(2*H65)</f>
        <v>0.087782340862423</v>
      </c>
      <c r="J65" s="253" t="n">
        <f aca="false">DEGREES(ATAN(I65))</f>
        <v>5.01669822971267</v>
      </c>
    </row>
    <row r="66" customFormat="false" ht="15" hidden="false" customHeight="false" outlineLevel="0" collapsed="false">
      <c r="B66" s="262" t="n">
        <v>9</v>
      </c>
      <c r="C66" s="245"/>
      <c r="D66" s="263" t="n">
        <v>600</v>
      </c>
      <c r="E66" s="257" t="s">
        <v>89</v>
      </c>
      <c r="F66" s="258" t="n">
        <v>2.21</v>
      </c>
      <c r="G66" s="258" t="n">
        <v>0.84</v>
      </c>
      <c r="H66" s="258" t="n">
        <v>13.82</v>
      </c>
      <c r="I66" s="259" t="n">
        <f aca="false">(F66-G66)/(2*H66)</f>
        <v>0.0495658465991317</v>
      </c>
      <c r="J66" s="260" t="n">
        <f aca="false">DEGREES(ATAN(I66))</f>
        <v>2.83759156564035</v>
      </c>
    </row>
    <row r="67" customFormat="false" ht="15.75" hidden="false" customHeight="false" outlineLevel="0" collapsed="false">
      <c r="B67" s="262"/>
      <c r="C67" s="245"/>
      <c r="D67" s="263"/>
      <c r="E67" s="264" t="s">
        <v>90</v>
      </c>
      <c r="F67" s="68" t="n">
        <v>1.8</v>
      </c>
      <c r="G67" s="68" t="n">
        <v>0</v>
      </c>
      <c r="H67" s="68" t="n">
        <v>10.06</v>
      </c>
      <c r="I67" s="265" t="n">
        <f aca="false">(F67-G67)/(2*H67)</f>
        <v>0.0894632206759443</v>
      </c>
      <c r="J67" s="266" t="n">
        <f aca="false">DEGREES(ATAN(I67))</f>
        <v>5.11225502429508</v>
      </c>
    </row>
    <row r="68" customFormat="false" ht="15" hidden="false" customHeight="true" outlineLevel="0" collapsed="false">
      <c r="B68" s="244" t="n">
        <v>13</v>
      </c>
      <c r="C68" s="269" t="s">
        <v>43</v>
      </c>
      <c r="D68" s="246" t="n">
        <v>500</v>
      </c>
      <c r="E68" s="247" t="s">
        <v>89</v>
      </c>
      <c r="F68" s="248" t="n">
        <v>1.48</v>
      </c>
      <c r="G68" s="248" t="n">
        <v>0.89</v>
      </c>
      <c r="H68" s="248" t="n">
        <v>19.2</v>
      </c>
      <c r="I68" s="249" t="n">
        <f aca="false">(F68-G68)/(2*H68)</f>
        <v>0.0153645833333333</v>
      </c>
      <c r="J68" s="250" t="n">
        <f aca="false">DEGREES(ATAN(I68))</f>
        <v>0.880256515828281</v>
      </c>
    </row>
    <row r="69" customFormat="false" ht="15" hidden="false" customHeight="false" outlineLevel="0" collapsed="false">
      <c r="B69" s="244"/>
      <c r="C69" s="269"/>
      <c r="D69" s="246"/>
      <c r="E69" s="251" t="s">
        <v>90</v>
      </c>
      <c r="F69" s="65" t="n">
        <v>1.38</v>
      </c>
      <c r="G69" s="65" t="n">
        <v>0</v>
      </c>
      <c r="H69" s="65" t="n">
        <v>14.59</v>
      </c>
      <c r="I69" s="252" t="n">
        <f aca="false">(F69-G69)/(2*H69)</f>
        <v>0.0472926662097327</v>
      </c>
      <c r="J69" s="253" t="n">
        <f aca="false">DEGREES(ATAN(I69))</f>
        <v>2.70765273629009</v>
      </c>
    </row>
    <row r="70" customFormat="false" ht="15" hidden="false" customHeight="false" outlineLevel="0" collapsed="false">
      <c r="B70" s="255" t="n">
        <v>14</v>
      </c>
      <c r="C70" s="269"/>
      <c r="D70" s="256" t="n">
        <v>550</v>
      </c>
      <c r="E70" s="257" t="s">
        <v>89</v>
      </c>
      <c r="F70" s="258" t="n">
        <v>1.77</v>
      </c>
      <c r="G70" s="258" t="n">
        <v>0.48</v>
      </c>
      <c r="H70" s="258" t="n">
        <v>25.86</v>
      </c>
      <c r="I70" s="259" t="n">
        <f aca="false">(F70-G70)/(2*H70)</f>
        <v>0.0249419953596288</v>
      </c>
      <c r="J70" s="260" t="n">
        <f aca="false">DEGREES(ATAN(I70))</f>
        <v>1.42877483411036</v>
      </c>
    </row>
    <row r="71" customFormat="false" ht="15" hidden="false" customHeight="false" outlineLevel="0" collapsed="false">
      <c r="B71" s="255"/>
      <c r="C71" s="269"/>
      <c r="D71" s="256"/>
      <c r="E71" s="251" t="s">
        <v>90</v>
      </c>
      <c r="F71" s="65" t="n">
        <v>0.95</v>
      </c>
      <c r="G71" s="65" t="n">
        <v>0</v>
      </c>
      <c r="H71" s="65" t="n">
        <v>5.6</v>
      </c>
      <c r="I71" s="252" t="n">
        <f aca="false">(F71-G71)/(2*H71)</f>
        <v>0.0848214285714286</v>
      </c>
      <c r="J71" s="253" t="n">
        <f aca="false">DEGREES(ATAN(I71))</f>
        <v>4.84830476839488</v>
      </c>
    </row>
    <row r="72" customFormat="false" ht="15" hidden="false" customHeight="false" outlineLevel="0" collapsed="false">
      <c r="B72" s="262" t="n">
        <v>15</v>
      </c>
      <c r="C72" s="269"/>
      <c r="D72" s="263" t="n">
        <v>600</v>
      </c>
      <c r="E72" s="257" t="s">
        <v>89</v>
      </c>
      <c r="F72" s="258" t="n">
        <v>1.78</v>
      </c>
      <c r="G72" s="258" t="n">
        <v>0.82</v>
      </c>
      <c r="H72" s="258" t="n">
        <v>18.1</v>
      </c>
      <c r="I72" s="259" t="n">
        <f aca="false">(F72-G72)/(2*H72)</f>
        <v>0.0265193370165746</v>
      </c>
      <c r="J72" s="260" t="n">
        <f aca="false">DEGREES(ATAN(I72))</f>
        <v>1.51909004049346</v>
      </c>
    </row>
    <row r="73" customFormat="false" ht="15.75" hidden="false" customHeight="false" outlineLevel="0" collapsed="false">
      <c r="B73" s="262"/>
      <c r="C73" s="269"/>
      <c r="D73" s="263"/>
      <c r="E73" s="264" t="s">
        <v>90</v>
      </c>
      <c r="F73" s="68" t="n">
        <v>1.6</v>
      </c>
      <c r="G73" s="68" t="n">
        <v>0</v>
      </c>
      <c r="H73" s="68" t="n">
        <v>11.7</v>
      </c>
      <c r="I73" s="265" t="n">
        <f aca="false">(F73-G73)/(2*H73)</f>
        <v>0.0683760683760684</v>
      </c>
      <c r="J73" s="266" t="n">
        <f aca="false">DEGREES(ATAN(I73))</f>
        <v>3.91157181252866</v>
      </c>
    </row>
    <row r="80" customFormat="false" ht="15.75" hidden="false" customHeight="false" outlineLevel="0" collapsed="false"/>
    <row r="81" customFormat="false" ht="15.75" hidden="false" customHeight="false" outlineLevel="0" collapsed="false">
      <c r="B81" s="236" t="s">
        <v>37</v>
      </c>
      <c r="C81" s="236"/>
      <c r="D81" s="236"/>
      <c r="E81" s="236"/>
      <c r="F81" s="236"/>
      <c r="G81" s="236"/>
      <c r="H81" s="236"/>
      <c r="I81" s="236"/>
      <c r="J81" s="236"/>
    </row>
    <row r="82" customFormat="false" ht="30.75" hidden="false" customHeight="false" outlineLevel="0" collapsed="false">
      <c r="B82" s="237" t="s">
        <v>20</v>
      </c>
      <c r="C82" s="238" t="s">
        <v>21</v>
      </c>
      <c r="D82" s="239" t="s">
        <v>22</v>
      </c>
      <c r="E82" s="240" t="s">
        <v>83</v>
      </c>
      <c r="F82" s="241" t="s">
        <v>84</v>
      </c>
      <c r="G82" s="241" t="s">
        <v>85</v>
      </c>
      <c r="H82" s="241" t="s">
        <v>86</v>
      </c>
      <c r="I82" s="242" t="s">
        <v>87</v>
      </c>
      <c r="J82" s="243" t="s">
        <v>88</v>
      </c>
    </row>
    <row r="83" customFormat="false" ht="15" hidden="false" customHeight="false" outlineLevel="0" collapsed="false">
      <c r="B83" s="244" t="n">
        <v>10</v>
      </c>
      <c r="C83" s="245" t="s">
        <v>38</v>
      </c>
      <c r="D83" s="246" t="n">
        <v>500</v>
      </c>
      <c r="E83" s="247" t="s">
        <v>89</v>
      </c>
      <c r="F83" s="248" t="n">
        <v>1.67</v>
      </c>
      <c r="G83" s="248" t="n">
        <v>1.4</v>
      </c>
      <c r="H83" s="248" t="n">
        <v>13.93</v>
      </c>
      <c r="I83" s="249" t="n">
        <f aca="false">(F83-G83)/(2*H83)</f>
        <v>0.00969131371141421</v>
      </c>
      <c r="J83" s="250" t="n">
        <f aca="false">DEGREES(ATAN(I83))</f>
        <v>0.55525399059606</v>
      </c>
      <c r="M83" s="254" t="s">
        <v>98</v>
      </c>
      <c r="N83" s="254"/>
      <c r="O83" s="254"/>
      <c r="P83" s="254"/>
      <c r="R83" s="254" t="s">
        <v>99</v>
      </c>
      <c r="S83" s="254"/>
      <c r="T83" s="254"/>
      <c r="U83" s="254"/>
    </row>
    <row r="84" customFormat="false" ht="15" hidden="false" customHeight="false" outlineLevel="0" collapsed="false">
      <c r="B84" s="244"/>
      <c r="C84" s="245"/>
      <c r="D84" s="246"/>
      <c r="E84" s="251" t="s">
        <v>90</v>
      </c>
      <c r="F84" s="65" t="n">
        <v>1.49</v>
      </c>
      <c r="G84" s="65" t="n">
        <v>0</v>
      </c>
      <c r="H84" s="65" t="n">
        <v>12.48</v>
      </c>
      <c r="I84" s="252" t="n">
        <f aca="false">(F84-G84)/(2*H84)</f>
        <v>0.0596955128205128</v>
      </c>
      <c r="J84" s="253" t="n">
        <f aca="false">DEGREES(ATAN(I84))</f>
        <v>3.41624679594042</v>
      </c>
      <c r="N84" s="0" t="s">
        <v>35</v>
      </c>
      <c r="O84" s="0" t="s">
        <v>36</v>
      </c>
      <c r="P84" s="0" t="s">
        <v>37</v>
      </c>
      <c r="S84" s="0" t="s">
        <v>35</v>
      </c>
      <c r="T84" s="0" t="s">
        <v>36</v>
      </c>
      <c r="U84" s="0" t="s">
        <v>37</v>
      </c>
    </row>
    <row r="85" customFormat="false" ht="15" hidden="false" customHeight="false" outlineLevel="0" collapsed="false">
      <c r="B85" s="255" t="n">
        <v>11</v>
      </c>
      <c r="C85" s="245"/>
      <c r="D85" s="256" t="n">
        <v>550</v>
      </c>
      <c r="E85" s="257" t="s">
        <v>89</v>
      </c>
      <c r="F85" s="258" t="n">
        <v>1.54</v>
      </c>
      <c r="G85" s="258" t="n">
        <v>0.92</v>
      </c>
      <c r="H85" s="258" t="n">
        <v>12.93</v>
      </c>
      <c r="I85" s="259" t="n">
        <f aca="false">(F85-G85)/(2*H85)</f>
        <v>0.0239752513534416</v>
      </c>
      <c r="J85" s="260" t="n">
        <f aca="false">DEGREES(ATAN(I85))</f>
        <v>1.37341760302575</v>
      </c>
      <c r="M85" s="0" t="s">
        <v>38</v>
      </c>
      <c r="N85" s="261" t="n">
        <f aca="false">J9</f>
        <v>0.126564361212676</v>
      </c>
      <c r="O85" s="261" t="n">
        <f aca="false">J48</f>
        <v>0.596809451229177</v>
      </c>
      <c r="P85" s="261" t="n">
        <f aca="false">J87</f>
        <v>0.745442056640597</v>
      </c>
      <c r="R85" s="0" t="s">
        <v>38</v>
      </c>
      <c r="S85" s="261" t="n">
        <f aca="false">J10</f>
        <v>1.49918212924649</v>
      </c>
      <c r="T85" s="261" t="n">
        <f aca="false">J49</f>
        <v>2.05162023112229</v>
      </c>
      <c r="U85" s="261" t="n">
        <f aca="false">J88</f>
        <v>5.72846920561487</v>
      </c>
    </row>
    <row r="86" customFormat="false" ht="15" hidden="false" customHeight="false" outlineLevel="0" collapsed="false">
      <c r="B86" s="255"/>
      <c r="C86" s="245"/>
      <c r="D86" s="256"/>
      <c r="E86" s="251" t="s">
        <v>90</v>
      </c>
      <c r="F86" s="65" t="n">
        <v>1.78</v>
      </c>
      <c r="G86" s="65" t="n">
        <v>0</v>
      </c>
      <c r="H86" s="65" t="n">
        <v>13.95</v>
      </c>
      <c r="I86" s="252" t="n">
        <f aca="false">(F86-G86)/(2*H86)</f>
        <v>0.0637992831541219</v>
      </c>
      <c r="J86" s="253" t="n">
        <f aca="false">DEGREES(ATAN(I86))</f>
        <v>3.65048211377652</v>
      </c>
      <c r="M86" s="0" t="s">
        <v>39</v>
      </c>
      <c r="N86" s="261" t="n">
        <f aca="false">J15</f>
        <v>0.495958830515536</v>
      </c>
      <c r="O86" s="261" t="n">
        <f aca="false">J54</f>
        <v>1.28412371771886</v>
      </c>
      <c r="P86" s="261" t="n">
        <f aca="false">J93</f>
        <v>5.64909225730835</v>
      </c>
      <c r="R86" s="0" t="s">
        <v>39</v>
      </c>
      <c r="S86" s="261" t="n">
        <f aca="false">J16</f>
        <v>1.78024165849807</v>
      </c>
      <c r="T86" s="261" t="n">
        <f aca="false">J55</f>
        <v>2.60451632263728</v>
      </c>
      <c r="U86" s="261" t="n">
        <f aca="false">J94</f>
        <v>5.60171193080937</v>
      </c>
    </row>
    <row r="87" customFormat="false" ht="15" hidden="false" customHeight="false" outlineLevel="0" collapsed="false">
      <c r="B87" s="262" t="n">
        <v>12</v>
      </c>
      <c r="C87" s="245"/>
      <c r="D87" s="263" t="n">
        <v>600</v>
      </c>
      <c r="E87" s="257" t="s">
        <v>89</v>
      </c>
      <c r="F87" s="258" t="n">
        <v>1.55</v>
      </c>
      <c r="G87" s="258" t="n">
        <v>1.2</v>
      </c>
      <c r="H87" s="258" t="n">
        <v>13.45</v>
      </c>
      <c r="I87" s="259" t="n">
        <f aca="false">(F87-G87)/(2*H87)</f>
        <v>0.0130111524163569</v>
      </c>
      <c r="J87" s="260" t="n">
        <f aca="false">DEGREES(ATAN(I87))</f>
        <v>0.745442056640597</v>
      </c>
      <c r="M87" s="0" t="s">
        <v>40</v>
      </c>
      <c r="N87" s="261" t="n">
        <f aca="false">J21</f>
        <v>0.479308157378216</v>
      </c>
      <c r="O87" s="261" t="n">
        <f aca="false">J60</f>
        <v>1.85075027692547</v>
      </c>
      <c r="P87" s="261" t="n">
        <f aca="false">J99</f>
        <v>2.58451344596558</v>
      </c>
      <c r="R87" s="0" t="s">
        <v>40</v>
      </c>
      <c r="S87" s="261" t="n">
        <f aca="false">J22</f>
        <v>2.08673308267538</v>
      </c>
      <c r="T87" s="261" t="n">
        <f aca="false">J61</f>
        <v>4.48872402970912</v>
      </c>
      <c r="U87" s="261" t="n">
        <f aca="false">J100</f>
        <v>5.67835922837543</v>
      </c>
    </row>
    <row r="88" customFormat="false" ht="15.75" hidden="false" customHeight="false" outlineLevel="0" collapsed="false">
      <c r="B88" s="262"/>
      <c r="C88" s="245"/>
      <c r="D88" s="263"/>
      <c r="E88" s="264" t="s">
        <v>90</v>
      </c>
      <c r="F88" s="68" t="n">
        <v>1.91</v>
      </c>
      <c r="G88" s="68" t="n">
        <v>0</v>
      </c>
      <c r="H88" s="68" t="n">
        <v>9.52</v>
      </c>
      <c r="I88" s="265" t="n">
        <f aca="false">(F88-G88)/(2*H88)</f>
        <v>0.10031512605042</v>
      </c>
      <c r="J88" s="266" t="n">
        <f aca="false">DEGREES(ATAN(I88))</f>
        <v>5.72846920561487</v>
      </c>
      <c r="M88" s="0" t="s">
        <v>41</v>
      </c>
      <c r="N88" s="261" t="n">
        <f aca="false">J27</f>
        <v>1.07167830651308</v>
      </c>
      <c r="O88" s="261" t="n">
        <f aca="false">J66</f>
        <v>2.83759156564035</v>
      </c>
      <c r="P88" s="261" t="n">
        <f aca="false">J105</f>
        <v>2.20482756952783</v>
      </c>
      <c r="R88" s="0" t="s">
        <v>41</v>
      </c>
      <c r="S88" s="261" t="n">
        <f aca="false">J28</f>
        <v>3.07094055250864</v>
      </c>
      <c r="T88" s="261" t="n">
        <f aca="false">J67</f>
        <v>5.11225502429508</v>
      </c>
      <c r="U88" s="261" t="n">
        <f aca="false">J106</f>
        <v>7.94578100692614</v>
      </c>
    </row>
    <row r="89" customFormat="false" ht="15" hidden="false" customHeight="false" outlineLevel="0" collapsed="false">
      <c r="B89" s="244" t="n">
        <v>1</v>
      </c>
      <c r="C89" s="245" t="s">
        <v>39</v>
      </c>
      <c r="D89" s="246" t="n">
        <v>500</v>
      </c>
      <c r="E89" s="247" t="s">
        <v>89</v>
      </c>
      <c r="F89" s="248" t="n">
        <v>1.65</v>
      </c>
      <c r="G89" s="248" t="n">
        <v>0</v>
      </c>
      <c r="H89" s="248" t="n">
        <v>9.95</v>
      </c>
      <c r="I89" s="249" t="n">
        <f aca="false">(F89-G89)/(2*H89)</f>
        <v>0.0829145728643216</v>
      </c>
      <c r="J89" s="250" t="n">
        <f aca="false">DEGREES(ATAN(I89))</f>
        <v>4.73981312919166</v>
      </c>
      <c r="M89" s="0" t="s">
        <v>43</v>
      </c>
      <c r="N89" s="261" t="n">
        <f aca="false">J33</f>
        <v>0.240856210247682</v>
      </c>
      <c r="O89" s="261" t="n">
        <f aca="false">J72</f>
        <v>1.51909004049346</v>
      </c>
      <c r="P89" s="261" t="n">
        <f aca="false">J111</f>
        <v>0.889384386458135</v>
      </c>
      <c r="R89" s="0" t="s">
        <v>43</v>
      </c>
      <c r="S89" s="261" t="n">
        <f aca="false">J34</f>
        <v>1.42342914963561</v>
      </c>
      <c r="T89" s="261" t="n">
        <f aca="false">J73</f>
        <v>3.91157181252866</v>
      </c>
      <c r="U89" s="261" t="n">
        <f aca="false">J112</f>
        <v>5.25380275126226</v>
      </c>
    </row>
    <row r="90" customFormat="false" ht="15" hidden="false" customHeight="false" outlineLevel="0" collapsed="false">
      <c r="B90" s="244"/>
      <c r="C90" s="245"/>
      <c r="D90" s="246"/>
      <c r="E90" s="251" t="s">
        <v>90</v>
      </c>
      <c r="F90" s="65" t="n">
        <v>1.93</v>
      </c>
      <c r="G90" s="65" t="n">
        <v>0</v>
      </c>
      <c r="H90" s="65" t="n">
        <v>10.76</v>
      </c>
      <c r="I90" s="252" t="n">
        <f aca="false">(F90-G90)/(2*H90)</f>
        <v>0.0896840148698885</v>
      </c>
      <c r="J90" s="253" t="n">
        <f aca="false">DEGREES(ATAN(I90))</f>
        <v>5.12480490656019</v>
      </c>
    </row>
    <row r="91" customFormat="false" ht="15" hidden="false" customHeight="false" outlineLevel="0" collapsed="false">
      <c r="B91" s="255" t="n">
        <v>2</v>
      </c>
      <c r="C91" s="245"/>
      <c r="D91" s="256" t="n">
        <v>550</v>
      </c>
      <c r="E91" s="257" t="s">
        <v>89</v>
      </c>
      <c r="F91" s="258" t="n">
        <v>1.76</v>
      </c>
      <c r="G91" s="258" t="n">
        <v>0</v>
      </c>
      <c r="H91" s="258" t="n">
        <v>6.98</v>
      </c>
      <c r="I91" s="259" t="n">
        <f aca="false">(F91-G91)/(2*H91)</f>
        <v>0.126074498567335</v>
      </c>
      <c r="J91" s="260" t="n">
        <f aca="false">DEGREES(ATAN(I91))</f>
        <v>7.18562540194317</v>
      </c>
    </row>
    <row r="92" customFormat="false" ht="15" hidden="false" customHeight="false" outlineLevel="0" collapsed="false">
      <c r="B92" s="255"/>
      <c r="C92" s="245"/>
      <c r="D92" s="256"/>
      <c r="E92" s="251" t="s">
        <v>90</v>
      </c>
      <c r="F92" s="65" t="n">
        <v>1.5</v>
      </c>
      <c r="G92" s="65" t="n">
        <v>0</v>
      </c>
      <c r="H92" s="65" t="n">
        <v>8.55</v>
      </c>
      <c r="I92" s="252" t="n">
        <f aca="false">(F92-G92)/(2*H92)</f>
        <v>0.087719298245614</v>
      </c>
      <c r="J92" s="253" t="n">
        <f aca="false">DEGREES(ATAN(I92))</f>
        <v>5.01311375503581</v>
      </c>
    </row>
    <row r="93" customFormat="false" ht="15" hidden="false" customHeight="false" outlineLevel="0" collapsed="false">
      <c r="B93" s="262" t="n">
        <v>3</v>
      </c>
      <c r="C93" s="245"/>
      <c r="D93" s="263" t="n">
        <v>600</v>
      </c>
      <c r="E93" s="257" t="s">
        <v>89</v>
      </c>
      <c r="F93" s="258" t="n">
        <v>1.46</v>
      </c>
      <c r="G93" s="258" t="n">
        <v>0</v>
      </c>
      <c r="H93" s="258" t="n">
        <v>7.38</v>
      </c>
      <c r="I93" s="259" t="n">
        <f aca="false">(F93-G93)/(2*H93)</f>
        <v>0.0989159891598916</v>
      </c>
      <c r="J93" s="260" t="n">
        <f aca="false">DEGREES(ATAN(I93))</f>
        <v>5.64909225730835</v>
      </c>
    </row>
    <row r="94" customFormat="false" ht="15.75" hidden="false" customHeight="false" outlineLevel="0" collapsed="false">
      <c r="B94" s="262"/>
      <c r="C94" s="245"/>
      <c r="D94" s="263"/>
      <c r="E94" s="264" t="s">
        <v>90</v>
      </c>
      <c r="F94" s="68" t="n">
        <v>1.84</v>
      </c>
      <c r="G94" s="68" t="n">
        <v>0</v>
      </c>
      <c r="H94" s="68" t="n">
        <v>9.38</v>
      </c>
      <c r="I94" s="265" t="n">
        <f aca="false">(F94-G94)/(2*H94)</f>
        <v>0.0980810234541578</v>
      </c>
      <c r="J94" s="266" t="n">
        <f aca="false">DEGREES(ATAN(I94))</f>
        <v>5.60171193080937</v>
      </c>
    </row>
    <row r="95" customFormat="false" ht="15" hidden="false" customHeight="false" outlineLevel="0" collapsed="false">
      <c r="B95" s="244" t="n">
        <v>4</v>
      </c>
      <c r="C95" s="245" t="s">
        <v>40</v>
      </c>
      <c r="D95" s="246" t="n">
        <v>500</v>
      </c>
      <c r="E95" s="247" t="s">
        <v>89</v>
      </c>
      <c r="F95" s="248" t="n">
        <v>1.54</v>
      </c>
      <c r="G95" s="248" t="n">
        <v>0.81</v>
      </c>
      <c r="H95" s="248" t="n">
        <v>7.25</v>
      </c>
      <c r="I95" s="249" t="n">
        <f aca="false">(F95-G95)/(2*H95)</f>
        <v>0.0503448275862069</v>
      </c>
      <c r="J95" s="250" t="n">
        <f aca="false">DEGREES(ATAN(I95))</f>
        <v>2.88211278200675</v>
      </c>
    </row>
    <row r="96" customFormat="false" ht="15" hidden="false" customHeight="false" outlineLevel="0" collapsed="false">
      <c r="B96" s="244"/>
      <c r="C96" s="245"/>
      <c r="D96" s="246"/>
      <c r="E96" s="251" t="s">
        <v>90</v>
      </c>
      <c r="F96" s="65" t="n">
        <v>1.56</v>
      </c>
      <c r="G96" s="65" t="n">
        <v>0</v>
      </c>
      <c r="H96" s="65" t="n">
        <v>8.39</v>
      </c>
      <c r="I96" s="252" t="n">
        <f aca="false">(F96-G96)/(2*H96)</f>
        <v>0.0929678188319428</v>
      </c>
      <c r="J96" s="253" t="n">
        <f aca="false">DEGREES(ATAN(I96))</f>
        <v>5.311396598552</v>
      </c>
    </row>
    <row r="97" customFormat="false" ht="15" hidden="false" customHeight="false" outlineLevel="0" collapsed="false">
      <c r="B97" s="255" t="n">
        <v>5</v>
      </c>
      <c r="C97" s="245"/>
      <c r="D97" s="256" t="n">
        <v>550</v>
      </c>
      <c r="E97" s="257" t="s">
        <v>89</v>
      </c>
      <c r="F97" s="258" t="n">
        <v>1.72</v>
      </c>
      <c r="G97" s="258" t="n">
        <v>0</v>
      </c>
      <c r="H97" s="258" t="n">
        <v>8.78</v>
      </c>
      <c r="I97" s="259" t="n">
        <f aca="false">(F97-G97)/(2*H97)</f>
        <v>0.0979498861047836</v>
      </c>
      <c r="J97" s="260" t="n">
        <f aca="false">DEGREES(ATAN(I97))</f>
        <v>5.59426981082923</v>
      </c>
    </row>
    <row r="98" customFormat="false" ht="15" hidden="false" customHeight="false" outlineLevel="0" collapsed="false">
      <c r="B98" s="255"/>
      <c r="C98" s="245"/>
      <c r="D98" s="256"/>
      <c r="E98" s="251" t="s">
        <v>90</v>
      </c>
      <c r="F98" s="65" t="n">
        <v>1.55</v>
      </c>
      <c r="G98" s="65" t="n">
        <v>0</v>
      </c>
      <c r="H98" s="65" t="n">
        <v>8.19</v>
      </c>
      <c r="I98" s="252" t="n">
        <f aca="false">(F98-G98)/(2*H98)</f>
        <v>0.0946275946275946</v>
      </c>
      <c r="J98" s="253" t="n">
        <f aca="false">DEGREES(ATAN(I98))</f>
        <v>5.40566534831132</v>
      </c>
    </row>
    <row r="99" customFormat="false" ht="15" hidden="false" customHeight="false" outlineLevel="0" collapsed="false">
      <c r="B99" s="262" t="n">
        <v>6</v>
      </c>
      <c r="C99" s="245"/>
      <c r="D99" s="263" t="n">
        <v>600</v>
      </c>
      <c r="E99" s="257" t="s">
        <v>89</v>
      </c>
      <c r="F99" s="258" t="n">
        <v>1.44</v>
      </c>
      <c r="G99" s="258" t="n">
        <v>0.66</v>
      </c>
      <c r="H99" s="258" t="n">
        <v>8.64</v>
      </c>
      <c r="I99" s="259" t="n">
        <f aca="false">(F99-G99)/(2*H99)</f>
        <v>0.0451388888888889</v>
      </c>
      <c r="J99" s="260" t="n">
        <f aca="false">DEGREES(ATAN(I99))</f>
        <v>2.58451344596558</v>
      </c>
    </row>
    <row r="100" customFormat="false" ht="15.75" hidden="false" customHeight="false" outlineLevel="0" collapsed="false">
      <c r="B100" s="262"/>
      <c r="C100" s="245"/>
      <c r="D100" s="263"/>
      <c r="E100" s="264" t="s">
        <v>90</v>
      </c>
      <c r="F100" s="68" t="n">
        <v>1.4</v>
      </c>
      <c r="G100" s="68" t="n">
        <v>0</v>
      </c>
      <c r="H100" s="68" t="n">
        <v>7.04</v>
      </c>
      <c r="I100" s="265" t="n">
        <f aca="false">(F100-G100)/(2*H100)</f>
        <v>0.0994318181818182</v>
      </c>
      <c r="J100" s="266" t="n">
        <f aca="false">DEGREES(ATAN(I100))</f>
        <v>5.67835922837543</v>
      </c>
    </row>
    <row r="101" customFormat="false" ht="15" hidden="false" customHeight="false" outlineLevel="0" collapsed="false">
      <c r="B101" s="244" t="n">
        <v>7</v>
      </c>
      <c r="C101" s="245" t="s">
        <v>41</v>
      </c>
      <c r="D101" s="246" t="n">
        <v>500</v>
      </c>
      <c r="E101" s="247" t="s">
        <v>89</v>
      </c>
      <c r="F101" s="248" t="n">
        <v>1.58</v>
      </c>
      <c r="G101" s="248" t="n">
        <v>1</v>
      </c>
      <c r="H101" s="248" t="n">
        <v>2.96</v>
      </c>
      <c r="I101" s="249" t="n">
        <f aca="false">(F101-G101)/(2*H101)</f>
        <v>0.097972972972973</v>
      </c>
      <c r="J101" s="250" t="n">
        <f aca="false">DEGREES(ATAN(I101))</f>
        <v>5.59558001761559</v>
      </c>
    </row>
    <row r="102" customFormat="false" ht="15" hidden="false" customHeight="false" outlineLevel="0" collapsed="false">
      <c r="B102" s="244"/>
      <c r="C102" s="245"/>
      <c r="D102" s="246"/>
      <c r="E102" s="251" t="s">
        <v>90</v>
      </c>
      <c r="F102" s="65" t="n">
        <v>1.1</v>
      </c>
      <c r="G102" s="267" t="n">
        <v>0</v>
      </c>
      <c r="H102" s="65" t="n">
        <v>5.12</v>
      </c>
      <c r="I102" s="252" t="n">
        <f aca="false">(F102-G102)/(2*H102)</f>
        <v>0.107421875</v>
      </c>
      <c r="J102" s="253" t="n">
        <f aca="false">DEGREES(ATAN(I102))</f>
        <v>6.13130820818869</v>
      </c>
    </row>
    <row r="103" customFormat="false" ht="15" hidden="false" customHeight="false" outlineLevel="0" collapsed="false">
      <c r="B103" s="255" t="n">
        <v>8</v>
      </c>
      <c r="C103" s="245"/>
      <c r="D103" s="256" t="n">
        <v>550</v>
      </c>
      <c r="E103" s="257" t="s">
        <v>89</v>
      </c>
      <c r="F103" s="258" t="n">
        <v>1.8</v>
      </c>
      <c r="G103" s="258" t="n">
        <v>1.3</v>
      </c>
      <c r="H103" s="258" t="n">
        <v>6.47</v>
      </c>
      <c r="I103" s="259" t="n">
        <f aca="false">(F103-G103)/(2*H103)</f>
        <v>0.0386398763523957</v>
      </c>
      <c r="J103" s="260" t="n">
        <f aca="false">DEGREES(ATAN(I103))</f>
        <v>2.21280100718175</v>
      </c>
    </row>
    <row r="104" customFormat="false" ht="15" hidden="false" customHeight="false" outlineLevel="0" collapsed="false">
      <c r="B104" s="255"/>
      <c r="C104" s="245"/>
      <c r="D104" s="256"/>
      <c r="E104" s="268" t="s">
        <v>90</v>
      </c>
      <c r="F104" s="45" t="n">
        <v>1.57</v>
      </c>
      <c r="G104" s="45" t="n">
        <v>0</v>
      </c>
      <c r="H104" s="45" t="n">
        <v>11.96</v>
      </c>
      <c r="I104" s="252" t="n">
        <f aca="false">(F104-G104)/(2*H104)</f>
        <v>0.0656354515050167</v>
      </c>
      <c r="J104" s="253" t="n">
        <f aca="false">DEGREES(ATAN(I104))</f>
        <v>3.75524798696496</v>
      </c>
    </row>
    <row r="105" customFormat="false" ht="15" hidden="false" customHeight="false" outlineLevel="0" collapsed="false">
      <c r="B105" s="262" t="n">
        <v>9</v>
      </c>
      <c r="C105" s="245"/>
      <c r="D105" s="263" t="n">
        <v>600</v>
      </c>
      <c r="E105" s="257" t="s">
        <v>89</v>
      </c>
      <c r="F105" s="258" t="n">
        <v>1.73</v>
      </c>
      <c r="G105" s="258" t="n">
        <v>0.97</v>
      </c>
      <c r="H105" s="258" t="n">
        <v>9.87</v>
      </c>
      <c r="I105" s="259" t="n">
        <f aca="false">(F105-G105)/(2*H105)</f>
        <v>0.038500506585613</v>
      </c>
      <c r="J105" s="260" t="n">
        <f aca="false">DEGREES(ATAN(I105))</f>
        <v>2.20482756952783</v>
      </c>
    </row>
    <row r="106" customFormat="false" ht="15.75" hidden="false" customHeight="false" outlineLevel="0" collapsed="false">
      <c r="B106" s="262"/>
      <c r="C106" s="245"/>
      <c r="D106" s="263"/>
      <c r="E106" s="264" t="s">
        <v>90</v>
      </c>
      <c r="F106" s="68" t="n">
        <v>1.58</v>
      </c>
      <c r="G106" s="68" t="n">
        <v>0</v>
      </c>
      <c r="H106" s="68" t="n">
        <v>5.66</v>
      </c>
      <c r="I106" s="265" t="n">
        <f aca="false">(F106-G106)/(2*H106)</f>
        <v>0.139575971731449</v>
      </c>
      <c r="J106" s="266" t="n">
        <f aca="false">DEGREES(ATAN(I106))</f>
        <v>7.94578100692614</v>
      </c>
    </row>
    <row r="107" customFormat="false" ht="15" hidden="false" customHeight="true" outlineLevel="0" collapsed="false">
      <c r="B107" s="244" t="n">
        <v>13</v>
      </c>
      <c r="C107" s="269" t="s">
        <v>43</v>
      </c>
      <c r="D107" s="246" t="n">
        <v>500</v>
      </c>
      <c r="E107" s="247" t="s">
        <v>89</v>
      </c>
      <c r="F107" s="248" t="n">
        <v>1.47</v>
      </c>
      <c r="G107" s="248" t="n">
        <v>1.34</v>
      </c>
      <c r="H107" s="248" t="n">
        <v>9.48</v>
      </c>
      <c r="I107" s="249" t="n">
        <f aca="false">(F107-G107)/(2*H107)</f>
        <v>0.00685654008438818</v>
      </c>
      <c r="J107" s="250" t="n">
        <f aca="false">DEGREES(ATAN(I107))</f>
        <v>0.3928446528187</v>
      </c>
    </row>
    <row r="108" customFormat="false" ht="15" hidden="false" customHeight="false" outlineLevel="0" collapsed="false">
      <c r="B108" s="244"/>
      <c r="C108" s="269"/>
      <c r="D108" s="246"/>
      <c r="E108" s="251" t="s">
        <v>90</v>
      </c>
      <c r="F108" s="65" t="n">
        <v>1.3</v>
      </c>
      <c r="G108" s="65" t="n">
        <v>0</v>
      </c>
      <c r="H108" s="65" t="n">
        <v>9.67</v>
      </c>
      <c r="I108" s="252" t="n">
        <f aca="false">(F108-G108)/(2*H108)</f>
        <v>0.0672182006204757</v>
      </c>
      <c r="J108" s="253" t="n">
        <f aca="false">DEGREES(ATAN(I108))</f>
        <v>3.84553442180179</v>
      </c>
    </row>
    <row r="109" customFormat="false" ht="15" hidden="false" customHeight="false" outlineLevel="0" collapsed="false">
      <c r="B109" s="255" t="n">
        <v>14</v>
      </c>
      <c r="C109" s="269"/>
      <c r="D109" s="256" t="n">
        <v>550</v>
      </c>
      <c r="E109" s="257" t="s">
        <v>89</v>
      </c>
      <c r="F109" s="258" t="n">
        <v>1.39</v>
      </c>
      <c r="G109" s="258" t="n">
        <v>0.82</v>
      </c>
      <c r="H109" s="258" t="n">
        <v>10.48</v>
      </c>
      <c r="I109" s="259" t="n">
        <f aca="false">(F109-G109)/(2*H109)</f>
        <v>0.0271946564885496</v>
      </c>
      <c r="J109" s="260" t="n">
        <f aca="false">DEGREES(ATAN(I109))</f>
        <v>1.55775510555071</v>
      </c>
    </row>
    <row r="110" customFormat="false" ht="15" hidden="false" customHeight="false" outlineLevel="0" collapsed="false">
      <c r="B110" s="255"/>
      <c r="C110" s="269"/>
      <c r="D110" s="256"/>
      <c r="E110" s="251" t="s">
        <v>90</v>
      </c>
      <c r="F110" s="65" t="n">
        <v>1.31</v>
      </c>
      <c r="G110" s="65" t="n">
        <v>0</v>
      </c>
      <c r="H110" s="65" t="n">
        <v>10.7</v>
      </c>
      <c r="I110" s="252" t="n">
        <f aca="false">(F110-G110)/(2*H110)</f>
        <v>0.061214953271028</v>
      </c>
      <c r="J110" s="253" t="n">
        <f aca="false">DEGREES(ATAN(I110))</f>
        <v>3.50298728234812</v>
      </c>
    </row>
    <row r="111" customFormat="false" ht="15" hidden="false" customHeight="false" outlineLevel="0" collapsed="false">
      <c r="B111" s="262" t="n">
        <v>15</v>
      </c>
      <c r="C111" s="269"/>
      <c r="D111" s="263" t="n">
        <v>600</v>
      </c>
      <c r="E111" s="257" t="s">
        <v>89</v>
      </c>
      <c r="F111" s="258" t="n">
        <v>1.54</v>
      </c>
      <c r="G111" s="258" t="n">
        <v>1.3</v>
      </c>
      <c r="H111" s="258" t="n">
        <v>7.73</v>
      </c>
      <c r="I111" s="259" t="n">
        <f aca="false">(F111-G111)/(2*H111)</f>
        <v>0.0155239327296248</v>
      </c>
      <c r="J111" s="260" t="n">
        <f aca="false">DEGREES(ATAN(I111))</f>
        <v>0.889384386458135</v>
      </c>
    </row>
    <row r="112" customFormat="false" ht="15.75" hidden="false" customHeight="false" outlineLevel="0" collapsed="false">
      <c r="B112" s="262"/>
      <c r="C112" s="269"/>
      <c r="D112" s="263"/>
      <c r="E112" s="264" t="s">
        <v>90</v>
      </c>
      <c r="F112" s="68" t="n">
        <v>1.6</v>
      </c>
      <c r="G112" s="68" t="n">
        <v>0</v>
      </c>
      <c r="H112" s="68" t="n">
        <v>8.7</v>
      </c>
      <c r="I112" s="265" t="n">
        <f aca="false">(F112-G112)/(2*H112)</f>
        <v>0.0919540229885058</v>
      </c>
      <c r="J112" s="266" t="n">
        <f aca="false">DEGREES(ATAN(I112))</f>
        <v>5.25380275126226</v>
      </c>
    </row>
  </sheetData>
  <mergeCells count="117">
    <mergeCell ref="B3:J3"/>
    <mergeCell ref="B5:B6"/>
    <mergeCell ref="C5:C10"/>
    <mergeCell ref="D5:D6"/>
    <mergeCell ref="M6:P6"/>
    <mergeCell ref="S6:V6"/>
    <mergeCell ref="B7:B8"/>
    <mergeCell ref="D7:D8"/>
    <mergeCell ref="B9:B10"/>
    <mergeCell ref="D9:D10"/>
    <mergeCell ref="B11:B12"/>
    <mergeCell ref="C11:C16"/>
    <mergeCell ref="D11:D12"/>
    <mergeCell ref="B13:B14"/>
    <mergeCell ref="D13:D14"/>
    <mergeCell ref="B15:B16"/>
    <mergeCell ref="D15:D16"/>
    <mergeCell ref="B17:B18"/>
    <mergeCell ref="C17:C22"/>
    <mergeCell ref="D17:D18"/>
    <mergeCell ref="B19:B20"/>
    <mergeCell ref="D19:D20"/>
    <mergeCell ref="B21:B22"/>
    <mergeCell ref="D21:D22"/>
    <mergeCell ref="B23:B24"/>
    <mergeCell ref="C23:C28"/>
    <mergeCell ref="D23:D24"/>
    <mergeCell ref="B25:B26"/>
    <mergeCell ref="D25:D26"/>
    <mergeCell ref="B27:B28"/>
    <mergeCell ref="D27:D28"/>
    <mergeCell ref="B29:B30"/>
    <mergeCell ref="C29:C34"/>
    <mergeCell ref="D29:D30"/>
    <mergeCell ref="B31:B32"/>
    <mergeCell ref="D31:D32"/>
    <mergeCell ref="B33:B34"/>
    <mergeCell ref="D33:D34"/>
    <mergeCell ref="E36:H36"/>
    <mergeCell ref="E37:H37"/>
    <mergeCell ref="E38:H38"/>
    <mergeCell ref="B42:J42"/>
    <mergeCell ref="B44:B45"/>
    <mergeCell ref="C44:C49"/>
    <mergeCell ref="D44:D45"/>
    <mergeCell ref="M44:P44"/>
    <mergeCell ref="S44:V44"/>
    <mergeCell ref="B46:B47"/>
    <mergeCell ref="D46:D47"/>
    <mergeCell ref="B48:B49"/>
    <mergeCell ref="D48:D49"/>
    <mergeCell ref="B50:B51"/>
    <mergeCell ref="C50:C55"/>
    <mergeCell ref="D50:D51"/>
    <mergeCell ref="B52:B53"/>
    <mergeCell ref="D52:D53"/>
    <mergeCell ref="B54:B55"/>
    <mergeCell ref="D54:D55"/>
    <mergeCell ref="B56:B57"/>
    <mergeCell ref="C56:C61"/>
    <mergeCell ref="D56:D57"/>
    <mergeCell ref="B58:B59"/>
    <mergeCell ref="D58:D59"/>
    <mergeCell ref="B60:B61"/>
    <mergeCell ref="D60:D61"/>
    <mergeCell ref="B62:B63"/>
    <mergeCell ref="C62:C67"/>
    <mergeCell ref="D62:D63"/>
    <mergeCell ref="B64:B65"/>
    <mergeCell ref="D64:D65"/>
    <mergeCell ref="B66:B67"/>
    <mergeCell ref="D66:D67"/>
    <mergeCell ref="B68:B69"/>
    <mergeCell ref="C68:C73"/>
    <mergeCell ref="D68:D69"/>
    <mergeCell ref="B70:B71"/>
    <mergeCell ref="D70:D71"/>
    <mergeCell ref="B72:B73"/>
    <mergeCell ref="D72:D73"/>
    <mergeCell ref="B81:J81"/>
    <mergeCell ref="B83:B84"/>
    <mergeCell ref="C83:C88"/>
    <mergeCell ref="D83:D84"/>
    <mergeCell ref="M83:P83"/>
    <mergeCell ref="R83:U83"/>
    <mergeCell ref="B85:B86"/>
    <mergeCell ref="D85:D86"/>
    <mergeCell ref="B87:B88"/>
    <mergeCell ref="D87:D88"/>
    <mergeCell ref="B89:B90"/>
    <mergeCell ref="C89:C94"/>
    <mergeCell ref="D89:D90"/>
    <mergeCell ref="B91:B92"/>
    <mergeCell ref="D91:D92"/>
    <mergeCell ref="B93:B94"/>
    <mergeCell ref="D93:D94"/>
    <mergeCell ref="B95:B96"/>
    <mergeCell ref="C95:C100"/>
    <mergeCell ref="D95:D96"/>
    <mergeCell ref="B97:B98"/>
    <mergeCell ref="D97:D98"/>
    <mergeCell ref="B99:B100"/>
    <mergeCell ref="D99:D100"/>
    <mergeCell ref="B101:B102"/>
    <mergeCell ref="C101:C106"/>
    <mergeCell ref="D101:D102"/>
    <mergeCell ref="B103:B104"/>
    <mergeCell ref="D103:D104"/>
    <mergeCell ref="B105:B106"/>
    <mergeCell ref="D105:D106"/>
    <mergeCell ref="B107:B108"/>
    <mergeCell ref="C107:C112"/>
    <mergeCell ref="D107:D108"/>
    <mergeCell ref="B109:B110"/>
    <mergeCell ref="D109:D110"/>
    <mergeCell ref="B111:B112"/>
    <mergeCell ref="D111:D1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D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8.5390625" defaultRowHeight="15" zeroHeight="false" outlineLevelRow="0" outlineLevelCol="0"/>
  <cols>
    <col collapsed="false" customWidth="true" hidden="false" outlineLevel="0" max="5" min="5" style="0" width="10.43"/>
    <col collapsed="false" customWidth="true" hidden="false" outlineLevel="0" max="7" min="7" style="0" width="9.71"/>
    <col collapsed="false" customWidth="true" hidden="false" outlineLevel="0" max="8" min="8" style="0" width="10.28"/>
  </cols>
  <sheetData>
    <row r="1" customFormat="false" ht="15.75" hidden="false" customHeight="false" outlineLevel="0" collapsed="false"/>
    <row r="2" customFormat="false" ht="15.75" hidden="false" customHeight="false" outlineLevel="0" collapsed="false">
      <c r="D2" s="238" t="s">
        <v>100</v>
      </c>
      <c r="E2" s="238"/>
      <c r="F2" s="238"/>
      <c r="G2" s="238"/>
      <c r="H2" s="238"/>
      <c r="I2" s="238"/>
    </row>
    <row r="3" customFormat="false" ht="63" hidden="false" customHeight="true" outlineLevel="0" collapsed="false">
      <c r="D3" s="273" t="s">
        <v>20</v>
      </c>
      <c r="E3" s="274" t="s">
        <v>21</v>
      </c>
      <c r="F3" s="275" t="s">
        <v>22</v>
      </c>
      <c r="G3" s="276" t="s">
        <v>101</v>
      </c>
      <c r="H3" s="276" t="s">
        <v>102</v>
      </c>
      <c r="I3" s="277" t="s">
        <v>103</v>
      </c>
    </row>
    <row r="4" customFormat="false" ht="15" hidden="false" customHeight="false" outlineLevel="0" collapsed="false">
      <c r="D4" s="278" t="n">
        <v>1</v>
      </c>
      <c r="E4" s="279" t="s">
        <v>39</v>
      </c>
      <c r="F4" s="280" t="n">
        <v>500</v>
      </c>
      <c r="G4" s="281" t="n">
        <v>26.36</v>
      </c>
      <c r="H4" s="282" t="n">
        <v>2.88</v>
      </c>
      <c r="I4" s="283" t="n">
        <f aca="false">PI()*H4*G4</f>
        <v>238.499661164046</v>
      </c>
    </row>
    <row r="5" customFormat="false" ht="15" hidden="false" customHeight="false" outlineLevel="0" collapsed="false">
      <c r="D5" s="284" t="n">
        <v>2</v>
      </c>
      <c r="E5" s="279"/>
      <c r="F5" s="63" t="n">
        <v>550</v>
      </c>
      <c r="G5" s="285" t="n">
        <v>24.52</v>
      </c>
      <c r="H5" s="286" t="n">
        <v>6.57</v>
      </c>
      <c r="I5" s="287" t="n">
        <f aca="false">PI()*H5*G5</f>
        <v>506.099266759763</v>
      </c>
    </row>
    <row r="6" customFormat="false" ht="15.75" hidden="false" customHeight="false" outlineLevel="0" collapsed="false">
      <c r="D6" s="288" t="n">
        <v>3</v>
      </c>
      <c r="E6" s="279"/>
      <c r="F6" s="289" t="n">
        <v>600</v>
      </c>
      <c r="G6" s="290" t="n">
        <v>13.88</v>
      </c>
      <c r="H6" s="291" t="n">
        <v>3.15</v>
      </c>
      <c r="I6" s="292" t="n">
        <f aca="false">PI()*H6*G6</f>
        <v>137.356714000253</v>
      </c>
    </row>
    <row r="7" customFormat="false" ht="15" hidden="false" customHeight="false" outlineLevel="0" collapsed="false">
      <c r="D7" s="278" t="n">
        <v>4</v>
      </c>
      <c r="E7" s="293" t="s">
        <v>40</v>
      </c>
      <c r="F7" s="280" t="n">
        <v>500</v>
      </c>
      <c r="G7" s="281" t="n">
        <v>12.5</v>
      </c>
      <c r="H7" s="282" t="n">
        <v>3.95</v>
      </c>
      <c r="I7" s="283" t="n">
        <f aca="false">PI()*H7*G7</f>
        <v>155.116137270996</v>
      </c>
    </row>
    <row r="8" customFormat="false" ht="15" hidden="false" customHeight="false" outlineLevel="0" collapsed="false">
      <c r="D8" s="284" t="n">
        <v>5</v>
      </c>
      <c r="E8" s="293"/>
      <c r="F8" s="63" t="n">
        <v>550</v>
      </c>
      <c r="G8" s="285" t="n">
        <v>32.3</v>
      </c>
      <c r="H8" s="286" t="n">
        <v>4.23</v>
      </c>
      <c r="I8" s="287" t="n">
        <f aca="false">PI()*H8*G8</f>
        <v>429.23266266732</v>
      </c>
    </row>
    <row r="9" customFormat="false" ht="15.75" hidden="false" customHeight="false" outlineLevel="0" collapsed="false">
      <c r="D9" s="294" t="n">
        <v>6</v>
      </c>
      <c r="E9" s="293"/>
      <c r="F9" s="295" t="n">
        <v>600</v>
      </c>
      <c r="G9" s="296" t="n">
        <v>22.9</v>
      </c>
      <c r="H9" s="297" t="n">
        <v>2.44</v>
      </c>
      <c r="I9" s="298" t="n">
        <f aca="false">PI()*H9*G9</f>
        <v>175.539631111983</v>
      </c>
    </row>
    <row r="10" customFormat="false" ht="15" hidden="false" customHeight="false" outlineLevel="0" collapsed="false">
      <c r="D10" s="299" t="n">
        <v>7</v>
      </c>
      <c r="E10" s="300" t="s">
        <v>41</v>
      </c>
      <c r="F10" s="301" t="n">
        <v>500</v>
      </c>
      <c r="G10" s="302" t="n">
        <v>13.25</v>
      </c>
      <c r="H10" s="303" t="n">
        <v>2.64</v>
      </c>
      <c r="I10" s="304" t="n">
        <f aca="false">PI()*H10*G10</f>
        <v>109.892911022571</v>
      </c>
    </row>
    <row r="11" customFormat="false" ht="15" hidden="false" customHeight="false" outlineLevel="0" collapsed="false">
      <c r="D11" s="284" t="n">
        <v>8</v>
      </c>
      <c r="E11" s="300"/>
      <c r="F11" s="63" t="n">
        <v>550</v>
      </c>
      <c r="G11" s="285" t="n">
        <v>35.06</v>
      </c>
      <c r="H11" s="286" t="n">
        <v>2.79</v>
      </c>
      <c r="I11" s="287" t="n">
        <f aca="false">PI()*H11*G11</f>
        <v>307.302425233254</v>
      </c>
    </row>
    <row r="12" customFormat="false" ht="15.75" hidden="false" customHeight="false" outlineLevel="0" collapsed="false">
      <c r="D12" s="288" t="n">
        <v>9</v>
      </c>
      <c r="E12" s="300"/>
      <c r="F12" s="289" t="n">
        <v>600</v>
      </c>
      <c r="G12" s="290" t="n">
        <v>13.57</v>
      </c>
      <c r="H12" s="291" t="n">
        <v>1.79</v>
      </c>
      <c r="I12" s="292" t="n">
        <f aca="false">PI()*H12*G12</f>
        <v>76.3102280334922</v>
      </c>
    </row>
    <row r="13" customFormat="false" ht="15" hidden="false" customHeight="false" outlineLevel="0" collapsed="false">
      <c r="D13" s="278" t="n">
        <v>10</v>
      </c>
      <c r="E13" s="279" t="s">
        <v>38</v>
      </c>
      <c r="F13" s="280" t="n">
        <v>500</v>
      </c>
      <c r="G13" s="281" t="n">
        <v>28.86</v>
      </c>
      <c r="H13" s="282" t="n">
        <v>2.77</v>
      </c>
      <c r="I13" s="283" t="n">
        <f aca="false">PI()*H13*G13</f>
        <v>251.145828231806</v>
      </c>
    </row>
    <row r="14" customFormat="false" ht="15" hidden="false" customHeight="false" outlineLevel="0" collapsed="false">
      <c r="D14" s="284" t="n">
        <v>11</v>
      </c>
      <c r="E14" s="279"/>
      <c r="F14" s="63" t="n">
        <v>550</v>
      </c>
      <c r="G14" s="285" t="n">
        <v>37</v>
      </c>
      <c r="H14" s="286" t="n">
        <v>8.67</v>
      </c>
      <c r="I14" s="287" t="n">
        <f aca="false">PI()*H14*G14</f>
        <v>1007.79150734507</v>
      </c>
    </row>
    <row r="15" customFormat="false" ht="15.75" hidden="false" customHeight="false" outlineLevel="0" collapsed="false">
      <c r="D15" s="288" t="n">
        <v>12</v>
      </c>
      <c r="E15" s="279"/>
      <c r="F15" s="289" t="n">
        <v>600</v>
      </c>
      <c r="G15" s="290" t="n">
        <v>22.94</v>
      </c>
      <c r="H15" s="291" t="n">
        <v>3.15</v>
      </c>
      <c r="I15" s="292" t="n">
        <f aca="false">PI()*H15*G15</f>
        <v>227.014626741052</v>
      </c>
    </row>
    <row r="16" customFormat="false" ht="15" hidden="false" customHeight="true" outlineLevel="0" collapsed="false">
      <c r="D16" s="278" t="n">
        <v>13</v>
      </c>
      <c r="E16" s="305" t="s">
        <v>43</v>
      </c>
      <c r="F16" s="280" t="n">
        <v>500</v>
      </c>
      <c r="G16" s="281" t="n">
        <v>20.74</v>
      </c>
      <c r="H16" s="282" t="n">
        <v>4.58</v>
      </c>
      <c r="I16" s="283" t="n">
        <f aca="false">PI()*H16*G16</f>
        <v>298.417372890372</v>
      </c>
    </row>
    <row r="17" customFormat="false" ht="15" hidden="false" customHeight="false" outlineLevel="0" collapsed="false">
      <c r="D17" s="284" t="n">
        <v>14</v>
      </c>
      <c r="E17" s="305"/>
      <c r="F17" s="63" t="n">
        <v>550</v>
      </c>
      <c r="G17" s="285" t="n">
        <v>19.76</v>
      </c>
      <c r="H17" s="286" t="n">
        <v>3.5</v>
      </c>
      <c r="I17" s="287" t="n">
        <f aca="false">PI()*H17*G17</f>
        <v>217.27254792227</v>
      </c>
    </row>
    <row r="18" customFormat="false" ht="15.75" hidden="false" customHeight="false" outlineLevel="0" collapsed="false">
      <c r="D18" s="294" t="n">
        <v>15</v>
      </c>
      <c r="E18" s="305"/>
      <c r="F18" s="295" t="n">
        <v>600</v>
      </c>
      <c r="G18" s="296" t="n">
        <v>34.98</v>
      </c>
      <c r="H18" s="297" t="n">
        <v>5.9</v>
      </c>
      <c r="I18" s="298" t="n">
        <f aca="false">PI()*H18*G18</f>
        <v>648.368175033169</v>
      </c>
    </row>
    <row r="19" customFormat="false" ht="15" hidden="false" customHeight="false" outlineLevel="0" collapsed="false">
      <c r="G19" s="235"/>
    </row>
    <row r="22" customFormat="false" ht="15.75" hidden="false" customHeight="false" outlineLevel="0" collapsed="false"/>
    <row r="23" customFormat="false" ht="15.75" hidden="false" customHeight="false" outlineLevel="0" collapsed="false">
      <c r="D23" s="238" t="s">
        <v>104</v>
      </c>
      <c r="E23" s="238"/>
      <c r="F23" s="238"/>
      <c r="G23" s="238"/>
      <c r="H23" s="238"/>
      <c r="I23" s="238"/>
    </row>
    <row r="24" customFormat="false" ht="75.75" hidden="false" customHeight="false" outlineLevel="0" collapsed="false">
      <c r="D24" s="306" t="s">
        <v>20</v>
      </c>
      <c r="E24" s="307" t="s">
        <v>21</v>
      </c>
      <c r="F24" s="306" t="s">
        <v>22</v>
      </c>
      <c r="G24" s="308" t="s">
        <v>101</v>
      </c>
      <c r="H24" s="306" t="s">
        <v>102</v>
      </c>
      <c r="I24" s="275" t="s">
        <v>103</v>
      </c>
    </row>
    <row r="25" customFormat="false" ht="15" hidden="false" customHeight="false" outlineLevel="0" collapsed="false">
      <c r="D25" s="309" t="n">
        <v>1</v>
      </c>
      <c r="E25" s="310" t="s">
        <v>39</v>
      </c>
      <c r="F25" s="311" t="n">
        <v>500</v>
      </c>
      <c r="G25" s="312" t="n">
        <v>13.1</v>
      </c>
      <c r="H25" s="313" t="n">
        <v>2.76</v>
      </c>
      <c r="I25" s="314" t="n">
        <f aca="false">PI()*H25*G25</f>
        <v>113.587423983193</v>
      </c>
    </row>
    <row r="26" customFormat="false" ht="15" hidden="false" customHeight="false" outlineLevel="0" collapsed="false">
      <c r="D26" s="315" t="n">
        <v>2</v>
      </c>
      <c r="E26" s="310"/>
      <c r="F26" s="316" t="n">
        <v>550</v>
      </c>
      <c r="G26" s="317" t="n">
        <v>9.35</v>
      </c>
      <c r="H26" s="318" t="n">
        <v>2.42</v>
      </c>
      <c r="I26" s="319" t="n">
        <f aca="false">PI()*H26*G26</f>
        <v>71.0848169727762</v>
      </c>
    </row>
    <row r="27" customFormat="false" ht="15.75" hidden="false" customHeight="false" outlineLevel="0" collapsed="false">
      <c r="D27" s="320" t="n">
        <v>3</v>
      </c>
      <c r="E27" s="310"/>
      <c r="F27" s="321" t="n">
        <v>600</v>
      </c>
      <c r="G27" s="322" t="n">
        <v>11.77</v>
      </c>
      <c r="H27" s="323" t="n">
        <v>4.38</v>
      </c>
      <c r="I27" s="324" t="n">
        <f aca="false">PI()*H27*G27</f>
        <v>161.957269433453</v>
      </c>
    </row>
    <row r="28" customFormat="false" ht="15" hidden="false" customHeight="false" outlineLevel="0" collapsed="false">
      <c r="D28" s="309" t="n">
        <v>4</v>
      </c>
      <c r="E28" s="310" t="s">
        <v>40</v>
      </c>
      <c r="F28" s="311" t="n">
        <v>500</v>
      </c>
      <c r="G28" s="312" t="n">
        <v>10.02</v>
      </c>
      <c r="H28" s="313" t="n">
        <v>3.33</v>
      </c>
      <c r="I28" s="314" t="n">
        <f aca="false">PI()*H28*G28</f>
        <v>104.824265435269</v>
      </c>
    </row>
    <row r="29" customFormat="false" ht="15" hidden="false" customHeight="false" outlineLevel="0" collapsed="false">
      <c r="D29" s="315" t="n">
        <v>5</v>
      </c>
      <c r="E29" s="310"/>
      <c r="F29" s="316" t="n">
        <v>550</v>
      </c>
      <c r="G29" s="317" t="n">
        <v>10.26</v>
      </c>
      <c r="H29" s="318" t="n">
        <v>2.58</v>
      </c>
      <c r="I29" s="319" t="n">
        <f aca="false">PI()*H29*G29</f>
        <v>83.1604708146447</v>
      </c>
    </row>
    <row r="30" customFormat="false" ht="15.75" hidden="false" customHeight="false" outlineLevel="0" collapsed="false">
      <c r="D30" s="320" t="n">
        <v>6</v>
      </c>
      <c r="E30" s="310"/>
      <c r="F30" s="321" t="n">
        <v>600</v>
      </c>
      <c r="G30" s="322" t="n">
        <v>14.06</v>
      </c>
      <c r="H30" s="323" t="n">
        <v>5.64</v>
      </c>
      <c r="I30" s="324" t="n">
        <f aca="false">PI()*H30*G30</f>
        <v>249.123270881425</v>
      </c>
    </row>
    <row r="31" customFormat="false" ht="15" hidden="false" customHeight="false" outlineLevel="0" collapsed="false">
      <c r="D31" s="309" t="n">
        <v>7</v>
      </c>
      <c r="E31" s="310" t="s">
        <v>41</v>
      </c>
      <c r="F31" s="311" t="n">
        <v>500</v>
      </c>
      <c r="G31" s="312" t="n">
        <v>6.43</v>
      </c>
      <c r="H31" s="313" t="n">
        <v>1.74</v>
      </c>
      <c r="I31" s="314" t="n">
        <f aca="false">PI()*H31*G31</f>
        <v>35.1487669268933</v>
      </c>
    </row>
    <row r="32" customFormat="false" ht="15" hidden="false" customHeight="false" outlineLevel="0" collapsed="false">
      <c r="D32" s="315" t="n">
        <v>8</v>
      </c>
      <c r="E32" s="310"/>
      <c r="F32" s="316" t="n">
        <v>550</v>
      </c>
      <c r="G32" s="317" t="n">
        <v>9.56</v>
      </c>
      <c r="H32" s="318" t="n">
        <v>4.35</v>
      </c>
      <c r="I32" s="319" t="n">
        <f aca="false">PI()*H32*G32</f>
        <v>130.646272092185</v>
      </c>
    </row>
    <row r="33" customFormat="false" ht="15.75" hidden="false" customHeight="false" outlineLevel="0" collapsed="false">
      <c r="D33" s="320" t="n">
        <v>9</v>
      </c>
      <c r="E33" s="310"/>
      <c r="F33" s="321" t="n">
        <v>600</v>
      </c>
      <c r="G33" s="322" t="n">
        <v>8.18</v>
      </c>
      <c r="H33" s="323" t="n">
        <v>4.91</v>
      </c>
      <c r="I33" s="324" t="n">
        <f aca="false">PI()*H33*G33</f>
        <v>126.17829902025</v>
      </c>
    </row>
    <row r="34" customFormat="false" ht="15" hidden="false" customHeight="false" outlineLevel="0" collapsed="false">
      <c r="D34" s="309" t="n">
        <v>10</v>
      </c>
      <c r="E34" s="310" t="s">
        <v>38</v>
      </c>
      <c r="F34" s="311" t="n">
        <v>500</v>
      </c>
      <c r="G34" s="312" t="n">
        <v>12.76</v>
      </c>
      <c r="H34" s="313" t="n">
        <v>2.65</v>
      </c>
      <c r="I34" s="314" t="n">
        <f aca="false">PI()*H34*G34</f>
        <v>106.229813988485</v>
      </c>
    </row>
    <row r="35" customFormat="false" ht="15" hidden="false" customHeight="false" outlineLevel="0" collapsed="false">
      <c r="D35" s="315" t="n">
        <v>11</v>
      </c>
      <c r="E35" s="310"/>
      <c r="F35" s="316" t="n">
        <v>550</v>
      </c>
      <c r="G35" s="317" t="n">
        <v>24.04</v>
      </c>
      <c r="H35" s="318" t="n">
        <v>5.97</v>
      </c>
      <c r="I35" s="319" t="n">
        <f aca="false">PI()*H35*G35</f>
        <v>450.877607732023</v>
      </c>
    </row>
    <row r="36" customFormat="false" ht="15.75" hidden="false" customHeight="false" outlineLevel="0" collapsed="false">
      <c r="D36" s="320" t="n">
        <v>12</v>
      </c>
      <c r="E36" s="310"/>
      <c r="F36" s="321" t="n">
        <v>600</v>
      </c>
      <c r="G36" s="322" t="n">
        <v>10.54</v>
      </c>
      <c r="H36" s="323" t="n">
        <v>2.19</v>
      </c>
      <c r="I36" s="324" t="n">
        <f aca="false">PI()*H36*G36</f>
        <v>72.5161265857517</v>
      </c>
    </row>
    <row r="37" customFormat="false" ht="15" hidden="false" customHeight="true" outlineLevel="0" collapsed="false">
      <c r="D37" s="325" t="n">
        <v>13</v>
      </c>
      <c r="E37" s="326" t="s">
        <v>43</v>
      </c>
      <c r="F37" s="327" t="n">
        <v>500</v>
      </c>
      <c r="G37" s="328" t="n">
        <v>17.06</v>
      </c>
      <c r="H37" s="329" t="n">
        <v>3.9</v>
      </c>
      <c r="I37" s="330" t="n">
        <f aca="false">PI()*H37*G37</f>
        <v>209.022725613943</v>
      </c>
    </row>
    <row r="38" customFormat="false" ht="15" hidden="false" customHeight="false" outlineLevel="0" collapsed="false">
      <c r="D38" s="315" t="n">
        <v>14</v>
      </c>
      <c r="E38" s="326"/>
      <c r="F38" s="316" t="n">
        <v>550</v>
      </c>
      <c r="G38" s="317" t="n">
        <v>18.92</v>
      </c>
      <c r="H38" s="318" t="n">
        <v>3.39</v>
      </c>
      <c r="I38" s="319" t="n">
        <f aca="false">PI()*H38*G38</f>
        <v>201.497982890065</v>
      </c>
    </row>
    <row r="39" customFormat="false" ht="15.75" hidden="false" customHeight="false" outlineLevel="0" collapsed="false">
      <c r="D39" s="320" t="n">
        <v>15</v>
      </c>
      <c r="E39" s="326"/>
      <c r="F39" s="321" t="n">
        <v>600</v>
      </c>
      <c r="G39" s="322" t="n">
        <v>9.5</v>
      </c>
      <c r="H39" s="323" t="n">
        <v>2.15</v>
      </c>
      <c r="I39" s="324" t="n">
        <f aca="false">PI()*H39*G39</f>
        <v>64.1670299495715</v>
      </c>
    </row>
    <row r="43" customFormat="false" ht="15.75" hidden="false" customHeight="false" outlineLevel="0" collapsed="false"/>
    <row r="44" customFormat="false" ht="15.75" hidden="false" customHeight="false" outlineLevel="0" collapsed="false">
      <c r="D44" s="238" t="s">
        <v>105</v>
      </c>
      <c r="E44" s="238"/>
      <c r="F44" s="238"/>
      <c r="G44" s="238"/>
      <c r="H44" s="238"/>
      <c r="I44" s="238"/>
    </row>
    <row r="45" customFormat="false" ht="75.75" hidden="false" customHeight="false" outlineLevel="0" collapsed="false">
      <c r="D45" s="306" t="s">
        <v>20</v>
      </c>
      <c r="E45" s="307" t="s">
        <v>21</v>
      </c>
      <c r="F45" s="306" t="s">
        <v>22</v>
      </c>
      <c r="G45" s="308" t="s">
        <v>101</v>
      </c>
      <c r="H45" s="306" t="s">
        <v>102</v>
      </c>
      <c r="I45" s="275" t="s">
        <v>103</v>
      </c>
    </row>
    <row r="46" customFormat="false" ht="15" hidden="false" customHeight="false" outlineLevel="0" collapsed="false">
      <c r="D46" s="309" t="n">
        <v>1</v>
      </c>
      <c r="E46" s="310" t="s">
        <v>39</v>
      </c>
      <c r="F46" s="311" t="n">
        <v>500</v>
      </c>
      <c r="G46" s="312" t="s">
        <v>42</v>
      </c>
      <c r="H46" s="331" t="s">
        <v>42</v>
      </c>
      <c r="I46" s="314" t="s">
        <v>42</v>
      </c>
    </row>
    <row r="47" customFormat="false" ht="15" hidden="false" customHeight="false" outlineLevel="0" collapsed="false">
      <c r="D47" s="315" t="n">
        <v>2</v>
      </c>
      <c r="E47" s="310"/>
      <c r="F47" s="316" t="n">
        <v>550</v>
      </c>
      <c r="G47" s="317" t="s">
        <v>42</v>
      </c>
      <c r="H47" s="332" t="s">
        <v>42</v>
      </c>
      <c r="I47" s="319" t="s">
        <v>42</v>
      </c>
    </row>
    <row r="48" customFormat="false" ht="15.75" hidden="false" customHeight="false" outlineLevel="0" collapsed="false">
      <c r="D48" s="320" t="n">
        <v>3</v>
      </c>
      <c r="E48" s="310"/>
      <c r="F48" s="321" t="n">
        <v>600</v>
      </c>
      <c r="G48" s="322" t="s">
        <v>42</v>
      </c>
      <c r="H48" s="333" t="s">
        <v>42</v>
      </c>
      <c r="I48" s="324" t="s">
        <v>42</v>
      </c>
    </row>
    <row r="49" customFormat="false" ht="15" hidden="false" customHeight="false" outlineLevel="0" collapsed="false">
      <c r="D49" s="309" t="n">
        <v>4</v>
      </c>
      <c r="E49" s="310" t="s">
        <v>40</v>
      </c>
      <c r="F49" s="311" t="n">
        <v>500</v>
      </c>
      <c r="G49" s="312" t="n">
        <v>6.09</v>
      </c>
      <c r="H49" s="313" t="n">
        <v>2.54</v>
      </c>
      <c r="I49" s="314" t="n">
        <f aca="false">PI()*H49*G49</f>
        <v>48.5960401213191</v>
      </c>
    </row>
    <row r="50" customFormat="false" ht="15" hidden="false" customHeight="false" outlineLevel="0" collapsed="false">
      <c r="D50" s="315" t="n">
        <v>5</v>
      </c>
      <c r="E50" s="310"/>
      <c r="F50" s="316" t="n">
        <v>550</v>
      </c>
      <c r="G50" s="317" t="s">
        <v>42</v>
      </c>
      <c r="H50" s="318" t="s">
        <v>42</v>
      </c>
      <c r="I50" s="319" t="s">
        <v>42</v>
      </c>
    </row>
    <row r="51" customFormat="false" ht="15.75" hidden="false" customHeight="false" outlineLevel="0" collapsed="false">
      <c r="D51" s="320" t="n">
        <v>6</v>
      </c>
      <c r="E51" s="310"/>
      <c r="F51" s="321" t="n">
        <v>600</v>
      </c>
      <c r="G51" s="322" t="n">
        <v>8.94</v>
      </c>
      <c r="H51" s="323" t="n">
        <v>1.95</v>
      </c>
      <c r="I51" s="324" t="n">
        <f aca="false">PI()*H51*G51</f>
        <v>54.7673847300309</v>
      </c>
    </row>
    <row r="52" customFormat="false" ht="15" hidden="false" customHeight="false" outlineLevel="0" collapsed="false">
      <c r="D52" s="309" t="n">
        <v>7</v>
      </c>
      <c r="E52" s="310" t="s">
        <v>41</v>
      </c>
      <c r="F52" s="311" t="n">
        <v>500</v>
      </c>
      <c r="G52" s="312" t="s">
        <v>106</v>
      </c>
      <c r="H52" s="313" t="s">
        <v>42</v>
      </c>
      <c r="I52" s="314" t="s">
        <v>42</v>
      </c>
    </row>
    <row r="53" customFormat="false" ht="15" hidden="false" customHeight="false" outlineLevel="0" collapsed="false">
      <c r="D53" s="315" t="n">
        <v>8</v>
      </c>
      <c r="E53" s="310"/>
      <c r="F53" s="316" t="n">
        <v>550</v>
      </c>
      <c r="G53" s="317" t="n">
        <v>5.21</v>
      </c>
      <c r="H53" s="318" t="n">
        <v>2.11</v>
      </c>
      <c r="I53" s="319" t="n">
        <f aca="false">PI()*H53*G53</f>
        <v>34.535842200178</v>
      </c>
    </row>
    <row r="54" customFormat="false" ht="15.75" hidden="false" customHeight="false" outlineLevel="0" collapsed="false">
      <c r="D54" s="320" t="n">
        <v>9</v>
      </c>
      <c r="E54" s="310"/>
      <c r="F54" s="321" t="n">
        <v>600</v>
      </c>
      <c r="G54" s="322" t="n">
        <v>2.65</v>
      </c>
      <c r="H54" s="323" t="n">
        <v>1.79</v>
      </c>
      <c r="I54" s="324" t="n">
        <f aca="false">PI()*H54*G54</f>
        <v>14.9021447523032</v>
      </c>
    </row>
    <row r="55" customFormat="false" ht="15" hidden="false" customHeight="false" outlineLevel="0" collapsed="false">
      <c r="D55" s="309" t="n">
        <v>10</v>
      </c>
      <c r="E55" s="310" t="s">
        <v>38</v>
      </c>
      <c r="F55" s="311" t="n">
        <v>500</v>
      </c>
      <c r="G55" s="312" t="n">
        <v>12.4</v>
      </c>
      <c r="H55" s="313" t="n">
        <v>2.67</v>
      </c>
      <c r="I55" s="314" t="n">
        <f aca="false">PI()*H55*G55</f>
        <v>104.011849575051</v>
      </c>
    </row>
    <row r="56" customFormat="false" ht="15" hidden="false" customHeight="false" outlineLevel="0" collapsed="false">
      <c r="D56" s="315" t="n">
        <v>11</v>
      </c>
      <c r="E56" s="310"/>
      <c r="F56" s="316" t="n">
        <v>550</v>
      </c>
      <c r="G56" s="317" t="n">
        <v>8.22</v>
      </c>
      <c r="H56" s="318" t="n">
        <v>2.38</v>
      </c>
      <c r="I56" s="319" t="n">
        <f aca="false">PI()*H56*G56</f>
        <v>61.4608620377693</v>
      </c>
    </row>
    <row r="57" customFormat="false" ht="15.75" hidden="false" customHeight="false" outlineLevel="0" collapsed="false">
      <c r="D57" s="320" t="n">
        <v>12</v>
      </c>
      <c r="E57" s="310"/>
      <c r="F57" s="321" t="n">
        <v>600</v>
      </c>
      <c r="G57" s="322" t="n">
        <v>11.92</v>
      </c>
      <c r="H57" s="323" t="n">
        <v>3.55</v>
      </c>
      <c r="I57" s="324" t="n">
        <f aca="false">PI()*H57*G57</f>
        <v>132.939634729306</v>
      </c>
    </row>
    <row r="58" customFormat="false" ht="15" hidden="false" customHeight="true" outlineLevel="0" collapsed="false">
      <c r="D58" s="325" t="n">
        <v>13</v>
      </c>
      <c r="E58" s="326" t="s">
        <v>43</v>
      </c>
      <c r="F58" s="327" t="n">
        <v>500</v>
      </c>
      <c r="G58" s="328" t="n">
        <v>5.4</v>
      </c>
      <c r="H58" s="329" t="n">
        <v>2.41</v>
      </c>
      <c r="I58" s="330" t="n">
        <f aca="false">PI()*H58*G58</f>
        <v>40.8846867938176</v>
      </c>
    </row>
    <row r="59" customFormat="false" ht="15" hidden="false" customHeight="false" outlineLevel="0" collapsed="false">
      <c r="D59" s="315" t="n">
        <v>14</v>
      </c>
      <c r="E59" s="326"/>
      <c r="F59" s="316" t="n">
        <v>550</v>
      </c>
      <c r="G59" s="317" t="n">
        <v>7.84</v>
      </c>
      <c r="H59" s="318" t="n">
        <v>1.5</v>
      </c>
      <c r="I59" s="319" t="n">
        <f aca="false">PI()*H59*G59</f>
        <v>36.945129606216</v>
      </c>
    </row>
    <row r="60" customFormat="false" ht="15.75" hidden="false" customHeight="false" outlineLevel="0" collapsed="false">
      <c r="D60" s="320" t="n">
        <v>15</v>
      </c>
      <c r="E60" s="326"/>
      <c r="F60" s="321" t="n">
        <v>600</v>
      </c>
      <c r="G60" s="322" t="n">
        <v>9.44</v>
      </c>
      <c r="H60" s="323" t="n">
        <v>3.54</v>
      </c>
      <c r="I60" s="324" t="n">
        <f aca="false">PI()*H60*G60</f>
        <v>104.984486660602</v>
      </c>
    </row>
  </sheetData>
  <mergeCells count="18">
    <mergeCell ref="D2:I2"/>
    <mergeCell ref="E4:E6"/>
    <mergeCell ref="E7:E9"/>
    <mergeCell ref="E10:E12"/>
    <mergeCell ref="E13:E15"/>
    <mergeCell ref="E16:E18"/>
    <mergeCell ref="D23:I23"/>
    <mergeCell ref="E25:E27"/>
    <mergeCell ref="E28:E30"/>
    <mergeCell ref="E31:E33"/>
    <mergeCell ref="E34:E36"/>
    <mergeCell ref="E37:E39"/>
    <mergeCell ref="D44:I44"/>
    <mergeCell ref="E46:E48"/>
    <mergeCell ref="E49:E51"/>
    <mergeCell ref="E52:E54"/>
    <mergeCell ref="E55:E57"/>
    <mergeCell ref="E58:E6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B1:AE54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G5" activeCellId="0" sqref="G5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9.71"/>
    <col collapsed="false" customWidth="true" hidden="false" outlineLevel="0" max="3" min="3" style="0" width="11.71"/>
    <col collapsed="false" customWidth="true" hidden="false" outlineLevel="0" max="4" min="4" style="0" width="9.71"/>
    <col collapsed="false" customWidth="true" hidden="true" outlineLevel="0" max="6" min="5" style="0" width="9.14"/>
    <col collapsed="false" customWidth="true" hidden="true" outlineLevel="0" max="9" min="8" style="0" width="9.14"/>
    <col collapsed="false" customWidth="true" hidden="true" outlineLevel="0" max="12" min="11" style="0" width="9.14"/>
    <col collapsed="false" customWidth="true" hidden="false" outlineLevel="0" max="16" min="16" style="0" width="5.14"/>
    <col collapsed="false" customWidth="true" hidden="false" outlineLevel="0" max="17" min="17" style="0" width="16.43"/>
    <col collapsed="false" customWidth="true" hidden="false" outlineLevel="0" max="18" min="18" style="0" width="12.71"/>
    <col collapsed="false" customWidth="true" hidden="false" outlineLevel="0" max="19" min="19" style="0" width="12.14"/>
    <col collapsed="false" customWidth="true" hidden="false" outlineLevel="0" max="20" min="20" style="0" width="11.28"/>
    <col collapsed="false" customWidth="true" hidden="false" outlineLevel="0" max="28" min="26" style="0" width="18.85"/>
    <col collapsed="false" customWidth="true" hidden="false" outlineLevel="0" max="29" min="29" style="0" width="18"/>
    <col collapsed="false" customWidth="true" hidden="false" outlineLevel="0" max="30" min="30" style="0" width="16.85"/>
    <col collapsed="false" customWidth="true" hidden="false" outlineLevel="0" max="31" min="31" style="0" width="17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82" t="s">
        <v>107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customFormat="false" ht="15.75" hidden="false" customHeight="false" outlineLevel="0" collapsed="false">
      <c r="B3" s="162"/>
      <c r="C3" s="162"/>
      <c r="D3" s="162"/>
      <c r="E3" s="334" t="s">
        <v>13</v>
      </c>
      <c r="F3" s="334"/>
      <c r="G3" s="334"/>
      <c r="H3" s="335" t="s">
        <v>36</v>
      </c>
      <c r="I3" s="335"/>
      <c r="J3" s="335"/>
      <c r="K3" s="335" t="s">
        <v>37</v>
      </c>
      <c r="L3" s="335"/>
      <c r="M3" s="335"/>
      <c r="Q3" s="122" t="s">
        <v>66</v>
      </c>
      <c r="R3" s="122"/>
      <c r="S3" s="122"/>
      <c r="T3" s="122"/>
      <c r="Z3" s="336" t="s">
        <v>108</v>
      </c>
      <c r="AA3" s="336"/>
      <c r="AB3" s="336"/>
      <c r="AC3" s="200" t="s">
        <v>109</v>
      </c>
      <c r="AD3" s="200"/>
      <c r="AE3" s="200"/>
    </row>
    <row r="4" customFormat="false" ht="30.75" hidden="false" customHeight="false" outlineLevel="0" collapsed="false">
      <c r="B4" s="337" t="s">
        <v>20</v>
      </c>
      <c r="C4" s="338" t="s">
        <v>21</v>
      </c>
      <c r="D4" s="339" t="s">
        <v>22</v>
      </c>
      <c r="E4" s="340" t="s">
        <v>110</v>
      </c>
      <c r="F4" s="341" t="s">
        <v>111</v>
      </c>
      <c r="G4" s="342" t="s">
        <v>112</v>
      </c>
      <c r="H4" s="343" t="s">
        <v>110</v>
      </c>
      <c r="I4" s="341" t="s">
        <v>111</v>
      </c>
      <c r="J4" s="342" t="s">
        <v>112</v>
      </c>
      <c r="K4" s="343" t="s">
        <v>110</v>
      </c>
      <c r="L4" s="341" t="s">
        <v>111</v>
      </c>
      <c r="M4" s="342" t="s">
        <v>112</v>
      </c>
      <c r="Q4" s="21"/>
      <c r="R4" s="22" t="s">
        <v>13</v>
      </c>
      <c r="S4" s="23" t="s">
        <v>36</v>
      </c>
      <c r="T4" s="23" t="s">
        <v>37</v>
      </c>
      <c r="Z4" s="344" t="s">
        <v>113</v>
      </c>
      <c r="AA4" s="345" t="s">
        <v>114</v>
      </c>
      <c r="AB4" s="346" t="s">
        <v>115</v>
      </c>
      <c r="AC4" s="347" t="s">
        <v>113</v>
      </c>
      <c r="AD4" s="345" t="s">
        <v>114</v>
      </c>
      <c r="AE4" s="346" t="s">
        <v>115</v>
      </c>
    </row>
    <row r="5" customFormat="false" ht="15" hidden="false" customHeight="true" outlineLevel="0" collapsed="false">
      <c r="B5" s="153" t="n">
        <v>1</v>
      </c>
      <c r="C5" s="70" t="s">
        <v>39</v>
      </c>
      <c r="D5" s="348" t="n">
        <v>500</v>
      </c>
      <c r="E5" s="72" t="n">
        <v>1638.2</v>
      </c>
      <c r="F5" s="87" t="n">
        <v>1622.34</v>
      </c>
      <c r="G5" s="349" t="n">
        <f aca="false">E5-F5</f>
        <v>15.8600000000001</v>
      </c>
      <c r="H5" s="72" t="n">
        <v>2027.4</v>
      </c>
      <c r="I5" s="87" t="n">
        <v>2015.27</v>
      </c>
      <c r="J5" s="349" t="n">
        <f aca="false">H5-I5</f>
        <v>12.1300000000001</v>
      </c>
      <c r="K5" s="72" t="n">
        <v>2158</v>
      </c>
      <c r="L5" s="87" t="n">
        <v>2153.54</v>
      </c>
      <c r="M5" s="349" t="n">
        <f aca="false">K5-L5</f>
        <v>4.46000000000004</v>
      </c>
      <c r="Q5" s="35" t="s">
        <v>38</v>
      </c>
      <c r="R5" s="37" t="n">
        <f aca="false">G14</f>
        <v>46.0799999999999</v>
      </c>
      <c r="S5" s="37" t="n">
        <f aca="false">J14</f>
        <v>20.8299999999999</v>
      </c>
      <c r="T5" s="37" t="n">
        <f aca="false">M14</f>
        <v>22.9400000000001</v>
      </c>
      <c r="Z5" s="350" t="n">
        <f aca="false">AVERAGE(G5:G7)</f>
        <v>18.0433333333334</v>
      </c>
      <c r="AA5" s="351" t="n">
        <f aca="false">AVERAGE(J5,J7,J20)</f>
        <v>10.4566666666668</v>
      </c>
      <c r="AB5" s="352" t="n">
        <f aca="false">AVERAGE(M5:M7)</f>
        <v>4.34666666666665</v>
      </c>
      <c r="AC5" s="353" t="n">
        <v>500</v>
      </c>
      <c r="AD5" s="125" t="n">
        <v>500</v>
      </c>
      <c r="AE5" s="354" t="n">
        <v>500</v>
      </c>
    </row>
    <row r="6" customFormat="false" ht="15.75" hidden="false" customHeight="false" outlineLevel="0" collapsed="false">
      <c r="B6" s="149" t="n">
        <v>2</v>
      </c>
      <c r="C6" s="70"/>
      <c r="D6" s="42" t="n">
        <v>550</v>
      </c>
      <c r="E6" s="44" t="n">
        <v>1808.9</v>
      </c>
      <c r="F6" s="65" t="n">
        <v>1789.71</v>
      </c>
      <c r="G6" s="355" t="n">
        <f aca="false">E6-F6</f>
        <v>19.1900000000001</v>
      </c>
      <c r="H6" s="356" t="n">
        <v>2042.6</v>
      </c>
      <c r="I6" s="357" t="s">
        <v>116</v>
      </c>
      <c r="J6" s="231" t="n">
        <v>10.19</v>
      </c>
      <c r="K6" s="44" t="n">
        <v>2362.3</v>
      </c>
      <c r="L6" s="65" t="n">
        <v>2357.82</v>
      </c>
      <c r="M6" s="355" t="n">
        <f aca="false">K6-L6</f>
        <v>4.48000000000002</v>
      </c>
      <c r="Q6" s="49" t="s">
        <v>39</v>
      </c>
      <c r="R6" s="37" t="n">
        <f aca="false">G5</f>
        <v>15.8600000000001</v>
      </c>
      <c r="S6" s="37" t="n">
        <f aca="false">J5</f>
        <v>12.1300000000001</v>
      </c>
      <c r="T6" s="37" t="n">
        <f aca="false">M5</f>
        <v>4.46000000000004</v>
      </c>
      <c r="Z6" s="350"/>
      <c r="AA6" s="351"/>
      <c r="AB6" s="352"/>
      <c r="AC6" s="178" t="n">
        <f aca="false">AVERAGE(G5,G8,G11,G14,G17)</f>
        <v>23.292</v>
      </c>
      <c r="AD6" s="131" t="n">
        <f aca="false">AVERAGE(J5,J8,J11,J14,J17)</f>
        <v>10.6759999999999</v>
      </c>
      <c r="AE6" s="358" t="n">
        <f aca="false">AVERAGE(M5,M8,M11,M14,M17)</f>
        <v>8.304</v>
      </c>
    </row>
    <row r="7" customFormat="false" ht="15.75" hidden="false" customHeight="false" outlineLevel="0" collapsed="false">
      <c r="B7" s="149" t="n">
        <v>3</v>
      </c>
      <c r="C7" s="70"/>
      <c r="D7" s="127" t="n">
        <v>600</v>
      </c>
      <c r="E7" s="84" t="n">
        <v>1700.9</v>
      </c>
      <c r="F7" s="85" t="n">
        <v>1681.82</v>
      </c>
      <c r="G7" s="359" t="n">
        <f aca="false">E7-F7</f>
        <v>19.0800000000002</v>
      </c>
      <c r="H7" s="84" t="n">
        <v>2178.9</v>
      </c>
      <c r="I7" s="85" t="n">
        <v>2169.85</v>
      </c>
      <c r="J7" s="359" t="n">
        <f aca="false">H7-I7</f>
        <v>9.05000000000018</v>
      </c>
      <c r="K7" s="84" t="n">
        <v>2217.5</v>
      </c>
      <c r="L7" s="85" t="n">
        <v>2213.4</v>
      </c>
      <c r="M7" s="359" t="n">
        <f aca="false">K7-L7</f>
        <v>4.09999999999991</v>
      </c>
      <c r="Q7" s="49" t="s">
        <v>40</v>
      </c>
      <c r="R7" s="37" t="n">
        <f aca="false">G8</f>
        <v>17.1800000000001</v>
      </c>
      <c r="S7" s="37" t="n">
        <f aca="false">J8</f>
        <v>7.90999999999985</v>
      </c>
      <c r="T7" s="37" t="n">
        <f aca="false">M8</f>
        <v>5.51999999999998</v>
      </c>
      <c r="Z7" s="350"/>
      <c r="AA7" s="351"/>
      <c r="AB7" s="352"/>
      <c r="AC7" s="347"/>
      <c r="AD7" s="345"/>
      <c r="AE7" s="346"/>
    </row>
    <row r="8" customFormat="false" ht="15" hidden="false" customHeight="true" outlineLevel="0" collapsed="false">
      <c r="B8" s="149" t="n">
        <v>4</v>
      </c>
      <c r="C8" s="70" t="s">
        <v>40</v>
      </c>
      <c r="D8" s="360" t="n">
        <v>500</v>
      </c>
      <c r="E8" s="29" t="n">
        <v>1618.2</v>
      </c>
      <c r="F8" s="62" t="n">
        <v>1601.02</v>
      </c>
      <c r="G8" s="361" t="n">
        <f aca="false">E8-F8</f>
        <v>17.1800000000001</v>
      </c>
      <c r="H8" s="29" t="n">
        <v>1853.8</v>
      </c>
      <c r="I8" s="62" t="n">
        <v>1845.89</v>
      </c>
      <c r="J8" s="361" t="n">
        <f aca="false">H8-I8</f>
        <v>7.90999999999985</v>
      </c>
      <c r="K8" s="29" t="n">
        <v>2192.1</v>
      </c>
      <c r="L8" s="62" t="n">
        <v>2186.58</v>
      </c>
      <c r="M8" s="361" t="n">
        <f aca="false">K8-L8</f>
        <v>5.51999999999998</v>
      </c>
      <c r="Q8" s="63" t="s">
        <v>41</v>
      </c>
      <c r="R8" s="37" t="n">
        <f aca="false">G11</f>
        <v>13.3200000000002</v>
      </c>
      <c r="S8" s="37" t="n">
        <f aca="false">J11</f>
        <v>0.690000000000055</v>
      </c>
      <c r="T8" s="37" t="n">
        <f aca="false">M11</f>
        <v>0.539999999999964</v>
      </c>
      <c r="Z8" s="362" t="n">
        <f aca="false">AVERAGE(G8:G10)</f>
        <v>19.07</v>
      </c>
      <c r="AA8" s="363" t="n">
        <f aca="false">AVERAGE(J8:J10)</f>
        <v>7.2333333333332</v>
      </c>
      <c r="AB8" s="364" t="n">
        <f aca="false">AVERAGE(M8,M10,M20)</f>
        <v>5.57000000000001</v>
      </c>
      <c r="AC8" s="353" t="n">
        <v>550</v>
      </c>
      <c r="AD8" s="125" t="n">
        <v>550</v>
      </c>
      <c r="AE8" s="354" t="n">
        <v>550</v>
      </c>
    </row>
    <row r="9" customFormat="false" ht="15.75" hidden="false" customHeight="false" outlineLevel="0" collapsed="false">
      <c r="B9" s="149" t="n">
        <v>5</v>
      </c>
      <c r="C9" s="70"/>
      <c r="D9" s="42" t="n">
        <v>550</v>
      </c>
      <c r="E9" s="44" t="n">
        <v>1653</v>
      </c>
      <c r="F9" s="65" t="n">
        <v>1633.94</v>
      </c>
      <c r="G9" s="355" t="n">
        <f aca="false">E9-F9</f>
        <v>19.0599999999999</v>
      </c>
      <c r="H9" s="44" t="n">
        <v>2085.2</v>
      </c>
      <c r="I9" s="65" t="n">
        <v>2078.23</v>
      </c>
      <c r="J9" s="355" t="n">
        <f aca="false">H9-I9</f>
        <v>6.9699999999998</v>
      </c>
      <c r="K9" s="356" t="n">
        <v>2352.5</v>
      </c>
      <c r="L9" s="365" t="s">
        <v>116</v>
      </c>
      <c r="M9" s="231" t="n">
        <v>5.73</v>
      </c>
      <c r="Q9" s="66" t="s">
        <v>43</v>
      </c>
      <c r="R9" s="37" t="n">
        <f aca="false">G17</f>
        <v>24.02</v>
      </c>
      <c r="S9" s="37" t="n">
        <f aca="false">J17</f>
        <v>11.8199999999997</v>
      </c>
      <c r="T9" s="37" t="n">
        <f aca="false">M17</f>
        <v>8.05999999999995</v>
      </c>
      <c r="Z9" s="362"/>
      <c r="AA9" s="363"/>
      <c r="AB9" s="364"/>
      <c r="AC9" s="178" t="n">
        <f aca="false">AVERAGE(G6,G9,G12,G15,G18)</f>
        <v>27.1780000000001</v>
      </c>
      <c r="AD9" s="131" t="n">
        <f aca="false">AVERAGE(J9,J12,J15,J18,J20)</f>
        <v>10.8739999999999</v>
      </c>
      <c r="AE9" s="358" t="n">
        <f aca="false">AVERAGE(M6,M12,M15,M18,M20)</f>
        <v>8.45999999999995</v>
      </c>
    </row>
    <row r="10" customFormat="false" ht="15.75" hidden="false" customHeight="false" outlineLevel="0" collapsed="false">
      <c r="B10" s="149" t="n">
        <v>6</v>
      </c>
      <c r="C10" s="70"/>
      <c r="D10" s="127" t="n">
        <v>600</v>
      </c>
      <c r="E10" s="55" t="n">
        <v>1773.3</v>
      </c>
      <c r="F10" s="68" t="n">
        <v>1752.33</v>
      </c>
      <c r="G10" s="366" t="n">
        <f aca="false">E10-F10</f>
        <v>20.97</v>
      </c>
      <c r="H10" s="55" t="n">
        <v>1926.1</v>
      </c>
      <c r="I10" s="68" t="n">
        <v>1919.28</v>
      </c>
      <c r="J10" s="366" t="n">
        <f aca="false">H10-I10</f>
        <v>6.81999999999994</v>
      </c>
      <c r="K10" s="55" t="n">
        <v>2331</v>
      </c>
      <c r="L10" s="68" t="n">
        <v>2325.54</v>
      </c>
      <c r="M10" s="366" t="n">
        <f aca="false">K10-L10</f>
        <v>5.46000000000004</v>
      </c>
      <c r="Z10" s="362"/>
      <c r="AA10" s="363"/>
      <c r="AB10" s="364"/>
      <c r="AC10" s="347"/>
      <c r="AD10" s="345"/>
      <c r="AE10" s="346"/>
    </row>
    <row r="11" customFormat="false" ht="15" hidden="false" customHeight="true" outlineLevel="0" collapsed="false">
      <c r="B11" s="149" t="n">
        <v>7</v>
      </c>
      <c r="C11" s="70" t="s">
        <v>41</v>
      </c>
      <c r="D11" s="360" t="n">
        <v>500</v>
      </c>
      <c r="E11" s="72" t="n">
        <v>1791.4</v>
      </c>
      <c r="F11" s="87" t="n">
        <v>1778.08</v>
      </c>
      <c r="G11" s="349" t="n">
        <f aca="false">E11-F11</f>
        <v>13.3200000000002</v>
      </c>
      <c r="H11" s="72" t="n">
        <v>2015.7</v>
      </c>
      <c r="I11" s="87" t="n">
        <v>2015.01</v>
      </c>
      <c r="J11" s="349" t="n">
        <f aca="false">H11-I11</f>
        <v>0.690000000000055</v>
      </c>
      <c r="K11" s="72" t="n">
        <v>2183.7</v>
      </c>
      <c r="L11" s="87" t="n">
        <v>2183.16</v>
      </c>
      <c r="M11" s="349" t="n">
        <f aca="false">K11-L11</f>
        <v>0.539999999999964</v>
      </c>
      <c r="Z11" s="362" t="n">
        <f aca="false">AVERAGE(G11:G13)</f>
        <v>18.3066666666667</v>
      </c>
      <c r="AA11" s="363" t="n">
        <f aca="false">AVERAGE(J11:J13)</f>
        <v>4.61666666666671</v>
      </c>
      <c r="AB11" s="364" t="n">
        <f aca="false">AVERAGE(M11:M13)</f>
        <v>3.55000000000003</v>
      </c>
      <c r="AC11" s="353" t="n">
        <v>600</v>
      </c>
      <c r="AD11" s="125" t="n">
        <v>600</v>
      </c>
      <c r="AE11" s="354" t="n">
        <v>600</v>
      </c>
    </row>
    <row r="12" customFormat="false" ht="15.75" hidden="false" customHeight="false" outlineLevel="0" collapsed="false">
      <c r="B12" s="149" t="n">
        <v>8</v>
      </c>
      <c r="C12" s="70"/>
      <c r="D12" s="42" t="n">
        <v>550</v>
      </c>
      <c r="E12" s="44" t="n">
        <v>1632.4</v>
      </c>
      <c r="F12" s="65" t="n">
        <v>1604.4</v>
      </c>
      <c r="G12" s="355" t="n">
        <f aca="false">E12-F12</f>
        <v>28</v>
      </c>
      <c r="H12" s="44" t="n">
        <v>2048.8</v>
      </c>
      <c r="I12" s="65" t="n">
        <v>2042.8</v>
      </c>
      <c r="J12" s="355" t="n">
        <f aca="false">H12-I12</f>
        <v>6.00000000000023</v>
      </c>
      <c r="K12" s="44" t="n">
        <v>2177</v>
      </c>
      <c r="L12" s="65" t="n">
        <v>2171.48</v>
      </c>
      <c r="M12" s="355" t="n">
        <f aca="false">K12-L12</f>
        <v>5.51999999999998</v>
      </c>
      <c r="Z12" s="362"/>
      <c r="AA12" s="363"/>
      <c r="AB12" s="364"/>
      <c r="AC12" s="178" t="n">
        <f aca="false">AVERAGE(G7,G10,G13,G16,G19)</f>
        <v>22.284</v>
      </c>
      <c r="AD12" s="133" t="n">
        <f aca="false">AVERAGE(J7,J10,J13,J16,J19)</f>
        <v>10.434</v>
      </c>
      <c r="AE12" s="358" t="n">
        <f aca="false">AVERAGE(M7,M10,M13,M16,M19)</f>
        <v>7.85600000000004</v>
      </c>
    </row>
    <row r="13" customFormat="false" ht="15.75" hidden="false" customHeight="false" outlineLevel="0" collapsed="false">
      <c r="B13" s="149" t="n">
        <v>9</v>
      </c>
      <c r="C13" s="70"/>
      <c r="D13" s="367" t="n">
        <v>600</v>
      </c>
      <c r="E13" s="84" t="n">
        <v>1893.3</v>
      </c>
      <c r="F13" s="85" t="n">
        <v>1879.7</v>
      </c>
      <c r="G13" s="359" t="n">
        <f aca="false">E13-F13</f>
        <v>13.5999999999999</v>
      </c>
      <c r="H13" s="84" t="n">
        <v>1895.6</v>
      </c>
      <c r="I13" s="85" t="n">
        <v>1888.44</v>
      </c>
      <c r="J13" s="359" t="n">
        <f aca="false">H13-I13</f>
        <v>7.15999999999985</v>
      </c>
      <c r="K13" s="84" t="n">
        <v>2216.4</v>
      </c>
      <c r="L13" s="85" t="n">
        <v>2211.81</v>
      </c>
      <c r="M13" s="359" t="n">
        <f aca="false">K13-L13</f>
        <v>4.59000000000015</v>
      </c>
      <c r="Z13" s="362"/>
      <c r="AA13" s="363"/>
      <c r="AB13" s="364"/>
      <c r="AC13" s="222"/>
      <c r="AD13" s="222"/>
      <c r="AE13" s="223"/>
    </row>
    <row r="14" customFormat="false" ht="15" hidden="false" customHeight="true" outlineLevel="0" collapsed="false">
      <c r="B14" s="149" t="n">
        <v>10</v>
      </c>
      <c r="C14" s="70" t="s">
        <v>38</v>
      </c>
      <c r="D14" s="368" t="n">
        <v>500</v>
      </c>
      <c r="E14" s="29" t="n">
        <v>1784.3</v>
      </c>
      <c r="F14" s="62" t="n">
        <v>1738.22</v>
      </c>
      <c r="G14" s="361" t="n">
        <f aca="false">E14-F14</f>
        <v>46.0799999999999</v>
      </c>
      <c r="H14" s="29" t="n">
        <v>2100.7</v>
      </c>
      <c r="I14" s="62" t="n">
        <v>2079.87</v>
      </c>
      <c r="J14" s="361" t="n">
        <f aca="false">H14-I14</f>
        <v>20.8299999999999</v>
      </c>
      <c r="K14" s="29" t="n">
        <v>2165</v>
      </c>
      <c r="L14" s="62" t="n">
        <v>2142.06</v>
      </c>
      <c r="M14" s="361" t="n">
        <f aca="false">K14-L14</f>
        <v>22.9400000000001</v>
      </c>
      <c r="Z14" s="362" t="n">
        <f aca="false">AVERAGE(G14:G16)</f>
        <v>41.2833333333334</v>
      </c>
      <c r="AA14" s="363" t="n">
        <f aca="false">AVERAGE(J14:J16)</f>
        <v>20.6999999999999</v>
      </c>
      <c r="AB14" s="364" t="n">
        <f aca="false">AVERAGE(M14:M16)</f>
        <v>20.25</v>
      </c>
      <c r="AC14" s="79"/>
      <c r="AD14" s="79"/>
      <c r="AE14" s="228"/>
    </row>
    <row r="15" customFormat="false" ht="15" hidden="false" customHeight="false" outlineLevel="0" collapsed="false">
      <c r="B15" s="149" t="n">
        <v>11</v>
      </c>
      <c r="C15" s="70"/>
      <c r="D15" s="42" t="n">
        <v>550</v>
      </c>
      <c r="E15" s="44" t="n">
        <v>1848.9</v>
      </c>
      <c r="F15" s="65" t="n">
        <v>1807.32</v>
      </c>
      <c r="G15" s="355" t="n">
        <f aca="false">E15-F15</f>
        <v>41.5800000000002</v>
      </c>
      <c r="H15" s="44" t="n">
        <v>2125.5</v>
      </c>
      <c r="I15" s="65" t="n">
        <v>2105.61</v>
      </c>
      <c r="J15" s="355" t="n">
        <f aca="false">H15-I15</f>
        <v>19.8899999999999</v>
      </c>
      <c r="K15" s="44" t="n">
        <v>2176.1</v>
      </c>
      <c r="L15" s="65" t="n">
        <v>2156.52</v>
      </c>
      <c r="M15" s="355" t="n">
        <f aca="false">K15-L15</f>
        <v>19.5799999999999</v>
      </c>
      <c r="Z15" s="362"/>
      <c r="AA15" s="363"/>
      <c r="AB15" s="364"/>
      <c r="AC15" s="79"/>
      <c r="AD15" s="79"/>
      <c r="AE15" s="228"/>
    </row>
    <row r="16" customFormat="false" ht="15.75" hidden="false" customHeight="true" outlineLevel="0" collapsed="false">
      <c r="B16" s="149" t="n">
        <v>12</v>
      </c>
      <c r="C16" s="70"/>
      <c r="D16" s="130" t="n">
        <v>600</v>
      </c>
      <c r="E16" s="55" t="n">
        <v>1898.5</v>
      </c>
      <c r="F16" s="68" t="n">
        <v>1862.31</v>
      </c>
      <c r="G16" s="366" t="n">
        <f aca="false">E16-F16</f>
        <v>36.1900000000001</v>
      </c>
      <c r="H16" s="55" t="n">
        <v>2058.7</v>
      </c>
      <c r="I16" s="68" t="n">
        <v>2037.32</v>
      </c>
      <c r="J16" s="366" t="n">
        <f aca="false">H16-I16</f>
        <v>21.3799999999999</v>
      </c>
      <c r="K16" s="55" t="n">
        <v>2208.2</v>
      </c>
      <c r="L16" s="68" t="n">
        <v>2189.97</v>
      </c>
      <c r="M16" s="366" t="n">
        <f aca="false">K16-L16</f>
        <v>18.23</v>
      </c>
      <c r="Z16" s="362"/>
      <c r="AA16" s="363"/>
      <c r="AB16" s="364"/>
      <c r="AC16" s="79"/>
      <c r="AD16" s="79"/>
      <c r="AE16" s="228"/>
    </row>
    <row r="17" customFormat="false" ht="15" hidden="false" customHeight="true" outlineLevel="0" collapsed="false">
      <c r="B17" s="149" t="n">
        <v>13</v>
      </c>
      <c r="C17" s="369" t="s">
        <v>43</v>
      </c>
      <c r="D17" s="348" t="n">
        <v>500</v>
      </c>
      <c r="E17" s="72" t="n">
        <v>1726.3</v>
      </c>
      <c r="F17" s="87" t="n">
        <v>1702.28</v>
      </c>
      <c r="G17" s="349" t="n">
        <f aca="false">E17-F17</f>
        <v>24.02</v>
      </c>
      <c r="H17" s="72" t="n">
        <v>2066.7</v>
      </c>
      <c r="I17" s="87" t="n">
        <v>2054.88</v>
      </c>
      <c r="J17" s="349" t="n">
        <f aca="false">H17-I17</f>
        <v>11.8199999999997</v>
      </c>
      <c r="K17" s="72" t="n">
        <v>2104.9</v>
      </c>
      <c r="L17" s="87" t="n">
        <v>2096.84</v>
      </c>
      <c r="M17" s="349" t="n">
        <f aca="false">K17-L17</f>
        <v>8.05999999999995</v>
      </c>
      <c r="Z17" s="370" t="n">
        <f aca="false">AVERAGE(G17:G19)</f>
        <v>24.5533333333334</v>
      </c>
      <c r="AA17" s="371" t="n">
        <f aca="false">AVERAGE(J17:J19)</f>
        <v>10.2999999999999</v>
      </c>
      <c r="AB17" s="372" t="n">
        <f aca="false">AVERAGE(M17:M19)</f>
        <v>7.31666666666661</v>
      </c>
      <c r="AC17" s="77"/>
      <c r="AD17" s="79"/>
      <c r="AE17" s="228"/>
    </row>
    <row r="18" customFormat="false" ht="15" hidden="false" customHeight="false" outlineLevel="0" collapsed="false">
      <c r="B18" s="149" t="n">
        <v>14</v>
      </c>
      <c r="C18" s="369"/>
      <c r="D18" s="42" t="n">
        <v>550</v>
      </c>
      <c r="E18" s="44" t="n">
        <v>1637.9</v>
      </c>
      <c r="F18" s="65" t="n">
        <v>1609.84</v>
      </c>
      <c r="G18" s="355" t="n">
        <f aca="false">E18-F18</f>
        <v>28.0600000000002</v>
      </c>
      <c r="H18" s="44" t="n">
        <v>2189.2</v>
      </c>
      <c r="I18" s="65" t="n">
        <v>2177.88</v>
      </c>
      <c r="J18" s="355" t="n">
        <f aca="false">H18-I18</f>
        <v>11.3199999999997</v>
      </c>
      <c r="K18" s="44" t="n">
        <v>2216</v>
      </c>
      <c r="L18" s="65" t="n">
        <v>2209.01</v>
      </c>
      <c r="M18" s="355" t="n">
        <f aca="false">K18-L18</f>
        <v>6.98999999999978</v>
      </c>
      <c r="Z18" s="370"/>
      <c r="AA18" s="371"/>
      <c r="AB18" s="372"/>
      <c r="AC18" s="79"/>
      <c r="AD18" s="79"/>
      <c r="AE18" s="228"/>
    </row>
    <row r="19" customFormat="false" ht="15.75" hidden="false" customHeight="false" outlineLevel="0" collapsed="false">
      <c r="B19" s="373" t="n">
        <v>15</v>
      </c>
      <c r="C19" s="369"/>
      <c r="D19" s="367" t="n">
        <v>600</v>
      </c>
      <c r="E19" s="44" t="n">
        <v>1662.1</v>
      </c>
      <c r="F19" s="65" t="n">
        <v>1640.52</v>
      </c>
      <c r="G19" s="355" t="n">
        <f aca="false">E19-F19</f>
        <v>21.5799999999999</v>
      </c>
      <c r="H19" s="44" t="n">
        <v>2103.3</v>
      </c>
      <c r="I19" s="65" t="n">
        <v>2095.54</v>
      </c>
      <c r="J19" s="355" t="n">
        <f aca="false">H19-I19</f>
        <v>7.76000000000022</v>
      </c>
      <c r="K19" s="44" t="n">
        <v>2192.4</v>
      </c>
      <c r="L19" s="65" t="n">
        <v>2185.5</v>
      </c>
      <c r="M19" s="355" t="n">
        <f aca="false">K19-L19</f>
        <v>6.90000000000009</v>
      </c>
      <c r="Z19" s="370"/>
      <c r="AA19" s="371"/>
      <c r="AB19" s="372"/>
      <c r="AC19" s="374"/>
      <c r="AD19" s="374"/>
      <c r="AE19" s="375"/>
    </row>
    <row r="20" customFormat="false" ht="15.75" hidden="false" customHeight="false" outlineLevel="0" collapsed="false">
      <c r="B20" s="336" t="s">
        <v>117</v>
      </c>
      <c r="C20" s="336"/>
      <c r="D20" s="336"/>
      <c r="E20" s="44" t="n">
        <v>1686</v>
      </c>
      <c r="F20" s="44" t="n">
        <v>1686</v>
      </c>
      <c r="G20" s="376" t="n">
        <f aca="false">E20-F20</f>
        <v>0</v>
      </c>
      <c r="H20" s="377" t="n">
        <v>1827.9</v>
      </c>
      <c r="I20" s="378" t="n">
        <v>1817.71</v>
      </c>
      <c r="J20" s="379" t="n">
        <f aca="false">H20-I20</f>
        <v>10.1900000000001</v>
      </c>
      <c r="K20" s="377" t="n">
        <v>2251.4</v>
      </c>
      <c r="L20" s="378" t="n">
        <v>2245.67</v>
      </c>
      <c r="M20" s="379" t="n">
        <f aca="false">K20-L20</f>
        <v>5.73000000000002</v>
      </c>
    </row>
    <row r="21" customFormat="false" ht="15.75" hidden="false" customHeight="false" outlineLevel="0" collapsed="false">
      <c r="B21" s="162" t="s">
        <v>118</v>
      </c>
      <c r="C21" s="162"/>
      <c r="D21" s="162"/>
      <c r="E21" s="44" t="n">
        <v>1663</v>
      </c>
      <c r="F21" s="44" t="n">
        <v>1663</v>
      </c>
      <c r="G21" s="376" t="n">
        <f aca="false">E21-F21</f>
        <v>0</v>
      </c>
      <c r="H21" s="44" t="n">
        <v>2154.9</v>
      </c>
      <c r="I21" s="44" t="n">
        <v>2154.9</v>
      </c>
      <c r="J21" s="376" t="n">
        <f aca="false">H21-I21</f>
        <v>0</v>
      </c>
      <c r="K21" s="44" t="n">
        <v>2175.3</v>
      </c>
      <c r="L21" s="44" t="n">
        <v>2175.3</v>
      </c>
      <c r="M21" s="376" t="n">
        <f aca="false">K21-L21</f>
        <v>0</v>
      </c>
    </row>
    <row r="22" customFormat="false" ht="15.75" hidden="false" customHeight="false" outlineLevel="0" collapsed="false">
      <c r="B22" s="380" t="s">
        <v>119</v>
      </c>
      <c r="C22" s="380"/>
      <c r="D22" s="380"/>
      <c r="E22" s="84" t="n">
        <v>1519</v>
      </c>
      <c r="F22" s="84" t="n">
        <v>1519</v>
      </c>
      <c r="G22" s="376" t="n">
        <f aca="false">E22-F22</f>
        <v>0</v>
      </c>
      <c r="H22" s="84" t="n">
        <v>2050.4</v>
      </c>
      <c r="I22" s="84" t="n">
        <v>2050.4</v>
      </c>
      <c r="J22" s="376" t="n">
        <f aca="false">H22-I22</f>
        <v>0</v>
      </c>
      <c r="K22" s="84" t="n">
        <v>2398.4</v>
      </c>
      <c r="L22" s="84" t="n">
        <v>2398.4</v>
      </c>
      <c r="M22" s="376" t="n">
        <f aca="false">K22-L22</f>
        <v>0</v>
      </c>
      <c r="O22" s="381" t="s">
        <v>120</v>
      </c>
      <c r="P22" s="381"/>
      <c r="Q22" s="381"/>
      <c r="R22" s="381"/>
    </row>
    <row r="23" customFormat="false" ht="15.75" hidden="false" customHeight="false" outlineLevel="0" collapsed="false">
      <c r="B23" s="82" t="s">
        <v>121</v>
      </c>
      <c r="C23" s="82"/>
      <c r="D23" s="82"/>
      <c r="E23" s="382" t="n">
        <f aca="false">AVERAGE(E5:E19)</f>
        <v>1737.84</v>
      </c>
      <c r="F23" s="383" t="n">
        <f aca="false">AVERAGE(F5:F19)</f>
        <v>1713.58866666667</v>
      </c>
      <c r="G23" s="384"/>
      <c r="H23" s="382" t="n">
        <f aca="false">AVERAGE(H7:H20,H5)</f>
        <v>2033.56666666667</v>
      </c>
      <c r="I23" s="383" t="n">
        <f aca="false">AVERAGE(I5:I20)</f>
        <v>2022.90533333333</v>
      </c>
      <c r="J23" s="384"/>
      <c r="K23" s="382" t="n">
        <f aca="false">AVERAGE(K10:K20,K5:K8)</f>
        <v>2210.13333333333</v>
      </c>
      <c r="L23" s="383" t="n">
        <f aca="false">AVERAGE(L5:L20)</f>
        <v>2201.92666666667</v>
      </c>
      <c r="M23" s="384"/>
    </row>
    <row r="24" customFormat="false" ht="15.75" hidden="false" customHeight="false" outlineLevel="0" collapsed="false">
      <c r="B24" s="82" t="s">
        <v>122</v>
      </c>
      <c r="C24" s="82"/>
      <c r="D24" s="82"/>
      <c r="E24" s="385" t="n">
        <f aca="false">E23-F23</f>
        <v>24.2513333333331</v>
      </c>
      <c r="F24" s="385"/>
      <c r="G24" s="385"/>
      <c r="H24" s="385" t="n">
        <f aca="false">H23-I23</f>
        <v>10.6613333333335</v>
      </c>
      <c r="I24" s="385"/>
      <c r="J24" s="385"/>
      <c r="K24" s="385" t="n">
        <f aca="false">K23-L23</f>
        <v>8.20666666666648</v>
      </c>
      <c r="L24" s="385"/>
      <c r="M24" s="385"/>
      <c r="Q24" s="122" t="s">
        <v>68</v>
      </c>
      <c r="R24" s="122"/>
      <c r="S24" s="122"/>
      <c r="T24" s="122"/>
    </row>
    <row r="25" customFormat="false" ht="30" hidden="false" customHeight="false" outlineLevel="0" collapsed="false">
      <c r="Q25" s="21"/>
      <c r="R25" s="22" t="s">
        <v>13</v>
      </c>
      <c r="S25" s="23" t="s">
        <v>36</v>
      </c>
      <c r="T25" s="23" t="s">
        <v>37</v>
      </c>
    </row>
    <row r="26" customFormat="false" ht="15" hidden="false" customHeight="false" outlineLevel="0" collapsed="false">
      <c r="Q26" s="35" t="s">
        <v>38</v>
      </c>
      <c r="R26" s="37" t="n">
        <f aca="false">G15</f>
        <v>41.5800000000002</v>
      </c>
      <c r="S26" s="37" t="n">
        <f aca="false">J15</f>
        <v>19.8899999999999</v>
      </c>
      <c r="T26" s="37" t="n">
        <f aca="false">M15</f>
        <v>19.5799999999999</v>
      </c>
    </row>
    <row r="27" customFormat="false" ht="15" hidden="false" customHeight="false" outlineLevel="0" collapsed="false">
      <c r="Q27" s="49" t="s">
        <v>39</v>
      </c>
      <c r="R27" s="37" t="n">
        <f aca="false">G6</f>
        <v>19.1900000000001</v>
      </c>
      <c r="S27" s="37" t="n">
        <f aca="false">J6</f>
        <v>10.19</v>
      </c>
      <c r="T27" s="37" t="n">
        <f aca="false">M6</f>
        <v>4.48000000000002</v>
      </c>
    </row>
    <row r="28" customFormat="false" ht="15" hidden="false" customHeight="false" outlineLevel="0" collapsed="false">
      <c r="Q28" s="49" t="s">
        <v>40</v>
      </c>
      <c r="R28" s="37" t="n">
        <f aca="false">G9</f>
        <v>19.0599999999999</v>
      </c>
      <c r="S28" s="37" t="n">
        <f aca="false">J9</f>
        <v>6.9699999999998</v>
      </c>
      <c r="T28" s="37" t="n">
        <f aca="false">M9</f>
        <v>5.73</v>
      </c>
    </row>
    <row r="29" customFormat="false" ht="15" hidden="false" customHeight="false" outlineLevel="0" collapsed="false">
      <c r="Q29" s="63" t="s">
        <v>41</v>
      </c>
      <c r="R29" s="37" t="n">
        <f aca="false">G12</f>
        <v>28</v>
      </c>
      <c r="S29" s="37" t="n">
        <f aca="false">J12</f>
        <v>6.00000000000023</v>
      </c>
      <c r="T29" s="37" t="n">
        <f aca="false">M12</f>
        <v>5.51999999999998</v>
      </c>
    </row>
    <row r="30" customFormat="false" ht="15" hidden="false" customHeight="false" outlineLevel="0" collapsed="false">
      <c r="Q30" s="66" t="s">
        <v>43</v>
      </c>
      <c r="R30" s="37" t="n">
        <f aca="false">G18</f>
        <v>28.0600000000002</v>
      </c>
      <c r="S30" s="37" t="n">
        <f aca="false">J18</f>
        <v>11.3199999999997</v>
      </c>
      <c r="T30" s="37" t="n">
        <f aca="false">M18</f>
        <v>6.98999999999978</v>
      </c>
    </row>
    <row r="48" customFormat="false" ht="15" hidden="false" customHeight="false" outlineLevel="0" collapsed="false">
      <c r="Q48" s="122" t="s">
        <v>70</v>
      </c>
      <c r="R48" s="122"/>
      <c r="S48" s="122"/>
      <c r="T48" s="122"/>
    </row>
    <row r="49" customFormat="false" ht="30" hidden="false" customHeight="false" outlineLevel="0" collapsed="false">
      <c r="Q49" s="21"/>
      <c r="R49" s="22" t="s">
        <v>13</v>
      </c>
      <c r="S49" s="23" t="s">
        <v>36</v>
      </c>
      <c r="T49" s="23" t="s">
        <v>37</v>
      </c>
    </row>
    <row r="50" customFormat="false" ht="15" hidden="false" customHeight="false" outlineLevel="0" collapsed="false">
      <c r="Q50" s="35" t="s">
        <v>38</v>
      </c>
      <c r="R50" s="37" t="n">
        <f aca="false">G16</f>
        <v>36.1900000000001</v>
      </c>
      <c r="S50" s="37" t="n">
        <f aca="false">J16</f>
        <v>21.3799999999999</v>
      </c>
      <c r="T50" s="37" t="n">
        <f aca="false">M16</f>
        <v>18.23</v>
      </c>
    </row>
    <row r="51" customFormat="false" ht="15" hidden="false" customHeight="false" outlineLevel="0" collapsed="false">
      <c r="Q51" s="49" t="s">
        <v>39</v>
      </c>
      <c r="R51" s="37" t="n">
        <f aca="false">G7</f>
        <v>19.0800000000002</v>
      </c>
      <c r="S51" s="37" t="n">
        <f aca="false">J7</f>
        <v>9.05000000000018</v>
      </c>
      <c r="T51" s="37" t="n">
        <f aca="false">M7</f>
        <v>4.09999999999991</v>
      </c>
    </row>
    <row r="52" customFormat="false" ht="15" hidden="false" customHeight="false" outlineLevel="0" collapsed="false">
      <c r="Q52" s="49" t="s">
        <v>40</v>
      </c>
      <c r="R52" s="37" t="n">
        <f aca="false">G10</f>
        <v>20.97</v>
      </c>
      <c r="S52" s="37" t="n">
        <f aca="false">J10</f>
        <v>6.81999999999994</v>
      </c>
      <c r="T52" s="37" t="n">
        <f aca="false">M10</f>
        <v>5.46000000000004</v>
      </c>
    </row>
    <row r="53" customFormat="false" ht="15" hidden="false" customHeight="false" outlineLevel="0" collapsed="false">
      <c r="Q53" s="63" t="s">
        <v>41</v>
      </c>
      <c r="R53" s="37" t="n">
        <f aca="false">G13</f>
        <v>13.5999999999999</v>
      </c>
      <c r="S53" s="37" t="n">
        <f aca="false">J13</f>
        <v>7.15999999999985</v>
      </c>
      <c r="T53" s="37" t="n">
        <f aca="false">M13</f>
        <v>4.59000000000015</v>
      </c>
    </row>
    <row r="54" customFormat="false" ht="15" hidden="false" customHeight="false" outlineLevel="0" collapsed="false">
      <c r="Q54" s="66" t="s">
        <v>43</v>
      </c>
      <c r="R54" s="37" t="n">
        <f aca="false">G19</f>
        <v>21.5799999999999</v>
      </c>
      <c r="S54" s="37" t="n">
        <f aca="false">J19</f>
        <v>7.76000000000022</v>
      </c>
      <c r="T54" s="37" t="n">
        <f aca="false">M19</f>
        <v>6.90000000000009</v>
      </c>
    </row>
  </sheetData>
  <mergeCells count="38">
    <mergeCell ref="B2:M2"/>
    <mergeCell ref="B3:D3"/>
    <mergeCell ref="E3:G3"/>
    <mergeCell ref="H3:J3"/>
    <mergeCell ref="K3:M3"/>
    <mergeCell ref="Q3:T3"/>
    <mergeCell ref="Z3:AB3"/>
    <mergeCell ref="AC3:AE3"/>
    <mergeCell ref="C5:C7"/>
    <mergeCell ref="Z5:Z7"/>
    <mergeCell ref="AA5:AA7"/>
    <mergeCell ref="AB5:AB7"/>
    <mergeCell ref="C8:C10"/>
    <mergeCell ref="Z8:Z10"/>
    <mergeCell ref="AA8:AA10"/>
    <mergeCell ref="AB8:AB10"/>
    <mergeCell ref="C11:C13"/>
    <mergeCell ref="Z11:Z13"/>
    <mergeCell ref="AA11:AA13"/>
    <mergeCell ref="AB11:AB13"/>
    <mergeCell ref="C14:C16"/>
    <mergeCell ref="Z14:Z16"/>
    <mergeCell ref="AA14:AA16"/>
    <mergeCell ref="AB14:AB16"/>
    <mergeCell ref="C17:C19"/>
    <mergeCell ref="Z17:Z19"/>
    <mergeCell ref="AA17:AA19"/>
    <mergeCell ref="AB17:AB19"/>
    <mergeCell ref="B20:D20"/>
    <mergeCell ref="B21:D21"/>
    <mergeCell ref="B22:D22"/>
    <mergeCell ref="B23:D23"/>
    <mergeCell ref="B24:D24"/>
    <mergeCell ref="E24:G24"/>
    <mergeCell ref="H24:J24"/>
    <mergeCell ref="K24:M24"/>
    <mergeCell ref="Q24:T24"/>
    <mergeCell ref="Q48:T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AN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21" activeCellId="0" sqref="Y2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8"/>
    <col collapsed="false" customWidth="true" hidden="true" outlineLevel="0" max="3" min="3" style="0" width="1.71"/>
    <col collapsed="false" customWidth="true" hidden="true" outlineLevel="0" max="4" min="4" style="0" width="0.86"/>
    <col collapsed="false" customWidth="true" hidden="true" outlineLevel="0" max="5" min="5" style="0" width="1"/>
    <col collapsed="false" customWidth="true" hidden="true" outlineLevel="0" max="6" min="6" style="0" width="1.14"/>
    <col collapsed="false" customWidth="true" hidden="false" outlineLevel="0" max="7" min="7" style="0" width="7.28"/>
    <col collapsed="false" customWidth="true" hidden="true" outlineLevel="0" max="9" min="8" style="0" width="1"/>
    <col collapsed="false" customWidth="true" hidden="true" outlineLevel="0" max="10" min="10" style="0" width="13.85"/>
    <col collapsed="false" customWidth="true" hidden="false" outlineLevel="0" max="11" min="11" style="0" width="7.28"/>
    <col collapsed="false" customWidth="true" hidden="false" outlineLevel="0" max="12" min="12" style="0" width="6.85"/>
    <col collapsed="false" customWidth="true" hidden="false" outlineLevel="0" max="13" min="13" style="0" width="7.14"/>
    <col collapsed="false" customWidth="true" hidden="false" outlineLevel="0" max="14" min="14" style="0" width="8.28"/>
    <col collapsed="false" customWidth="true" hidden="false" outlineLevel="0" max="15" min="15" style="0" width="7.57"/>
    <col collapsed="false" customWidth="true" hidden="false" outlineLevel="0" max="17" min="17" style="0" width="5.57"/>
    <col collapsed="false" customWidth="true" hidden="false" outlineLevel="0" max="18" min="18" style="0" width="5.14"/>
    <col collapsed="false" customWidth="true" hidden="false" outlineLevel="0" max="19" min="19" style="0" width="6.28"/>
    <col collapsed="false" customWidth="true" hidden="false" outlineLevel="0" max="20" min="20" style="0" width="7.85"/>
    <col collapsed="false" customWidth="true" hidden="false" outlineLevel="0" max="21" min="21" style="0" width="8"/>
    <col collapsed="false" customWidth="true" hidden="false" outlineLevel="0" max="22" min="22" style="0" width="8.43"/>
    <col collapsed="false" customWidth="true" hidden="false" outlineLevel="0" max="23" min="23" style="0" width="6.85"/>
    <col collapsed="false" customWidth="true" hidden="false" outlineLevel="0" max="24" min="24" style="0" width="7.43"/>
    <col collapsed="false" customWidth="true" hidden="false" outlineLevel="0" max="25" min="25" style="0" width="7.57"/>
    <col collapsed="false" customWidth="true" hidden="false" outlineLevel="0" max="26" min="26" style="0" width="7.28"/>
    <col collapsed="false" customWidth="true" hidden="false" outlineLevel="0" max="27" min="27" style="0" width="8"/>
    <col collapsed="false" customWidth="true" hidden="false" outlineLevel="0" max="28" min="28" style="0" width="7.85"/>
    <col collapsed="false" customWidth="true" hidden="false" outlineLevel="0" max="29" min="29" style="0" width="7.71"/>
    <col collapsed="false" customWidth="true" hidden="false" outlineLevel="0" max="30" min="30" style="0" width="2.43"/>
  </cols>
  <sheetData>
    <row r="1" customFormat="false" ht="15.75" hidden="false" customHeight="false" outlineLevel="0" collapsed="false">
      <c r="B1" s="77"/>
      <c r="C1" s="77"/>
      <c r="D1" s="77"/>
      <c r="E1" s="77"/>
      <c r="F1" s="77"/>
      <c r="G1" s="77"/>
      <c r="H1" s="77"/>
      <c r="I1" s="77"/>
      <c r="J1" s="77"/>
    </row>
    <row r="2" customFormat="false" ht="15.75" hidden="false" customHeight="false" outlineLevel="0" collapsed="false">
      <c r="B2" s="162" t="s">
        <v>13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</row>
    <row r="3" customFormat="false" ht="18.75" hidden="false" customHeight="false" outlineLevel="0" collapsed="false">
      <c r="B3" s="386" t="s">
        <v>123</v>
      </c>
      <c r="C3" s="387" t="s">
        <v>124</v>
      </c>
      <c r="D3" s="387" t="s">
        <v>125</v>
      </c>
      <c r="E3" s="387" t="s">
        <v>126</v>
      </c>
      <c r="F3" s="387" t="s">
        <v>127</v>
      </c>
      <c r="G3" s="387" t="s">
        <v>128</v>
      </c>
      <c r="H3" s="387" t="s">
        <v>129</v>
      </c>
      <c r="I3" s="387" t="s">
        <v>130</v>
      </c>
      <c r="J3" s="387" t="s">
        <v>131</v>
      </c>
      <c r="K3" s="387" t="s">
        <v>132</v>
      </c>
      <c r="L3" s="387" t="s">
        <v>133</v>
      </c>
      <c r="M3" s="387" t="s">
        <v>134</v>
      </c>
      <c r="N3" s="387" t="s">
        <v>135</v>
      </c>
      <c r="O3" s="387" t="s">
        <v>136</v>
      </c>
      <c r="P3" s="387" t="s">
        <v>137</v>
      </c>
      <c r="Q3" s="387" t="s">
        <v>138</v>
      </c>
      <c r="R3" s="387" t="s">
        <v>139</v>
      </c>
      <c r="S3" s="387" t="s">
        <v>140</v>
      </c>
      <c r="T3" s="387" t="s">
        <v>141</v>
      </c>
      <c r="U3" s="387" t="s">
        <v>142</v>
      </c>
      <c r="V3" s="387" t="s">
        <v>143</v>
      </c>
      <c r="W3" s="387" t="s">
        <v>144</v>
      </c>
      <c r="X3" s="387" t="s">
        <v>145</v>
      </c>
      <c r="Y3" s="387" t="s">
        <v>146</v>
      </c>
      <c r="Z3" s="387" t="s">
        <v>147</v>
      </c>
      <c r="AA3" s="387" t="s">
        <v>148</v>
      </c>
      <c r="AB3" s="387" t="s">
        <v>149</v>
      </c>
      <c r="AC3" s="388" t="s">
        <v>150</v>
      </c>
      <c r="AE3" s="389" t="s">
        <v>128</v>
      </c>
      <c r="AF3" s="390" t="s">
        <v>151</v>
      </c>
      <c r="AG3" s="390"/>
      <c r="AH3" s="390"/>
      <c r="AI3" s="390"/>
      <c r="AJ3" s="390"/>
      <c r="AK3" s="390"/>
      <c r="AL3" s="390"/>
      <c r="AM3" s="390"/>
      <c r="AN3" s="390"/>
    </row>
    <row r="4" customFormat="false" ht="15" hidden="false" customHeight="false" outlineLevel="0" collapsed="false">
      <c r="B4" s="391" t="s">
        <v>152</v>
      </c>
      <c r="C4" s="392" t="n">
        <v>27.85</v>
      </c>
      <c r="D4" s="393" t="n">
        <v>28.3</v>
      </c>
      <c r="E4" s="393" t="n">
        <v>27.64</v>
      </c>
      <c r="F4" s="393" t="n">
        <v>27.51</v>
      </c>
      <c r="G4" s="394" t="n">
        <f aca="false">AVERAGE(C4:F4)</f>
        <v>27.825</v>
      </c>
      <c r="H4" s="393" t="n">
        <v>53.2</v>
      </c>
      <c r="I4" s="393" t="n">
        <v>53.4</v>
      </c>
      <c r="J4" s="394" t="n">
        <f aca="false">AVERAGE(H4:I4)</f>
        <v>53.3</v>
      </c>
      <c r="K4" s="393" t="n">
        <v>106.85</v>
      </c>
      <c r="L4" s="393" t="n">
        <v>102.99</v>
      </c>
      <c r="M4" s="393" t="n">
        <v>115.64</v>
      </c>
      <c r="N4" s="395" t="n">
        <f aca="false">('Fiziksel Özellikler'!$M4-'Fiziksel Özellikler'!$L4)*100/'Fiziksel Özellikler'!$L4</f>
        <v>12.28274589766</v>
      </c>
      <c r="O4" s="395" t="n">
        <f aca="false">('Fiziksel Özellikler'!$M4-'Fiziksel Özellikler'!$K4)*100/'Fiziksel Özellikler'!$M4</f>
        <v>7.6011760636458</v>
      </c>
      <c r="P4" s="393" t="n">
        <f aca="false">('Fiziksel Özellikler'!$K4-'Fiziksel Özellikler'!$L4)*100/'Fiziksel Özellikler'!$L4</f>
        <v>3.7479366928828</v>
      </c>
      <c r="Q4" s="396" t="n">
        <f aca="false">'Fiziksel Özellikler'!$K4-'Fiziksel Özellikler'!$L4</f>
        <v>3.86</v>
      </c>
      <c r="R4" s="396" t="n">
        <f aca="false">'Fiziksel Özellikler'!$Q4</f>
        <v>3.86</v>
      </c>
      <c r="S4" s="397" t="n">
        <f aca="false">'Fiziksel Özellikler'!$M4-'Fiziksel Özellikler'!$L4</f>
        <v>12.65</v>
      </c>
      <c r="T4" s="395" t="n">
        <f aca="false">'Fiziksel Özellikler'!$Q4*100/'Fiziksel Özellikler'!$S4</f>
        <v>30.5138339920948</v>
      </c>
      <c r="U4" s="395" t="n">
        <f aca="false">7.2361*('Fiziksel Özellikler'!$G4/10)*PI()</f>
        <v>63.2542347062839</v>
      </c>
      <c r="V4" s="395" t="n">
        <f aca="false">'Fiziksel Özellikler'!$U4-'Fiziksel Özellikler'!$S4</f>
        <v>50.6042347062839</v>
      </c>
      <c r="W4" s="395" t="n">
        <f aca="false">'Fiziksel Özellikler'!$L4/'Fiziksel Özellikler'!$U4</f>
        <v>1.62819138478595</v>
      </c>
      <c r="X4" s="395" t="n">
        <f aca="false">'Fiziksel Özellikler'!$M4/'Fiziksel Özellikler'!$U4</f>
        <v>1.8281779953068</v>
      </c>
      <c r="Y4" s="395" t="n">
        <f aca="false">'Fiziksel Özellikler'!$K4/'Fiziksel Özellikler'!$U4</f>
        <v>1.6892149671267</v>
      </c>
      <c r="Z4" s="395" t="n">
        <f aca="false">'Fiziksel Özellikler'!$L4/'Fiziksel Özellikler'!$V4</f>
        <v>2.03520516806098</v>
      </c>
      <c r="AA4" s="395" t="n">
        <f aca="false">'Fiziksel Özellikler'!$S4*100/'Fiziksel Özellikler'!$U4</f>
        <v>19.998661052085</v>
      </c>
      <c r="AB4" s="395" t="n">
        <f aca="false">('Fiziksel Özellikler'!$Z4-'Fiziksel Özellikler'!$W4)*100/'Fiziksel Özellikler'!$Z4</f>
        <v>19.998661052085</v>
      </c>
      <c r="AC4" s="398" t="n">
        <f aca="false">('Fiziksel Özellikler'!$AB4*100)/(100-'Fiziksel Özellikler'!$AB4)</f>
        <v>24.9979079288974</v>
      </c>
      <c r="AE4" s="399" t="s">
        <v>153</v>
      </c>
      <c r="AF4" s="390" t="s">
        <v>154</v>
      </c>
      <c r="AG4" s="390"/>
      <c r="AH4" s="390"/>
      <c r="AI4" s="390"/>
      <c r="AJ4" s="390"/>
      <c r="AK4" s="390"/>
      <c r="AL4" s="390"/>
      <c r="AM4" s="390"/>
      <c r="AN4" s="390"/>
    </row>
    <row r="5" customFormat="false" ht="15" hidden="false" customHeight="false" outlineLevel="0" collapsed="false">
      <c r="B5" s="400" t="s">
        <v>155</v>
      </c>
      <c r="C5" s="401" t="n">
        <v>28.45</v>
      </c>
      <c r="D5" s="402" t="n">
        <v>28.36</v>
      </c>
      <c r="E5" s="402" t="n">
        <v>28.79</v>
      </c>
      <c r="F5" s="402" t="n">
        <v>28.01</v>
      </c>
      <c r="G5" s="403" t="n">
        <f aca="false">AVERAGE(C5:F5)</f>
        <v>28.4025</v>
      </c>
      <c r="H5" s="402" t="n">
        <v>53.41</v>
      </c>
      <c r="I5" s="402" t="n">
        <v>53.2</v>
      </c>
      <c r="J5" s="403" t="n">
        <f aca="false">AVERAGE(H5:I5)</f>
        <v>53.305</v>
      </c>
      <c r="K5" s="402" t="n">
        <v>108.02</v>
      </c>
      <c r="L5" s="402" t="n">
        <v>104.28</v>
      </c>
      <c r="M5" s="402" t="n">
        <v>117.04</v>
      </c>
      <c r="N5" s="404" t="n">
        <f aca="false">('Fiziksel Özellikler'!$M5-'Fiziksel Özellikler'!$L5)*100/'Fiziksel Özellikler'!$L5</f>
        <v>12.2362869198312</v>
      </c>
      <c r="O5" s="404" t="n">
        <f aca="false">('Fiziksel Özellikler'!$M5-'Fiziksel Özellikler'!$K5)*100/'Fiziksel Özellikler'!$M5</f>
        <v>7.70676691729324</v>
      </c>
      <c r="P5" s="402" t="n">
        <f aca="false">('Fiziksel Özellikler'!$K5-'Fiziksel Özellikler'!$L5)*100/'Fiziksel Özellikler'!$L5</f>
        <v>3.58649789029535</v>
      </c>
      <c r="Q5" s="405" t="n">
        <f aca="false">'Fiziksel Özellikler'!$K5-'Fiziksel Özellikler'!$L5</f>
        <v>3.73999999999999</v>
      </c>
      <c r="R5" s="405" t="n">
        <f aca="false">'Fiziksel Özellikler'!$Q5</f>
        <v>3.73999999999999</v>
      </c>
      <c r="S5" s="406" t="n">
        <f aca="false">'Fiziksel Özellikler'!$M5-'Fiziksel Özellikler'!$L5</f>
        <v>12.76</v>
      </c>
      <c r="T5" s="404" t="n">
        <f aca="false">'Fiziksel Özellikler'!$Q5*100/'Fiziksel Özellikler'!$S5</f>
        <v>29.3103448275862</v>
      </c>
      <c r="U5" s="404" t="n">
        <f aca="false">7.2361*('Fiziksel Özellikler'!$G5/10)*PI()</f>
        <v>64.5670584454709</v>
      </c>
      <c r="V5" s="404" t="n">
        <f aca="false">'Fiziksel Özellikler'!$U5-'Fiziksel Özellikler'!$S5</f>
        <v>51.8070584454709</v>
      </c>
      <c r="W5" s="404" t="n">
        <f aca="false">'Fiziksel Özellikler'!$L5/'Fiziksel Özellikler'!$U5</f>
        <v>1.6150650581065</v>
      </c>
      <c r="X5" s="404" t="n">
        <f aca="false">'Fiziksel Özellikler'!$M5/'Fiziksel Özellikler'!$U5</f>
        <v>1.81268905255835</v>
      </c>
      <c r="Y5" s="404" t="n">
        <f aca="false">'Fiziksel Özellikler'!$K5/'Fiziksel Özellikler'!$U5</f>
        <v>1.67298933234238</v>
      </c>
      <c r="Z5" s="404" t="n">
        <f aca="false">'Fiziksel Özellikler'!$L5/'Fiziksel Özellikler'!$V5</f>
        <v>2.01285313486306</v>
      </c>
      <c r="AA5" s="404" t="n">
        <f aca="false">'Fiziksel Özellikler'!$S5*100/'Fiziksel Özellikler'!$U5</f>
        <v>19.762399445185</v>
      </c>
      <c r="AB5" s="404" t="n">
        <f aca="false">('Fiziksel Özellikler'!$Z5-'Fiziksel Özellikler'!$W5)*100/'Fiziksel Özellikler'!$Z5</f>
        <v>19.762399445185</v>
      </c>
      <c r="AC5" s="407" t="n">
        <f aca="false">('Fiziksel Özellikler'!$AB5*100)/(100-'Fiziksel Özellikler'!$AB5)</f>
        <v>24.6298484856662</v>
      </c>
      <c r="AE5" s="399" t="s">
        <v>156</v>
      </c>
      <c r="AF5" s="390" t="s">
        <v>157</v>
      </c>
      <c r="AG5" s="390"/>
      <c r="AH5" s="390"/>
      <c r="AI5" s="390"/>
      <c r="AJ5" s="390"/>
      <c r="AK5" s="390"/>
      <c r="AL5" s="390"/>
      <c r="AM5" s="390"/>
      <c r="AN5" s="390"/>
    </row>
    <row r="6" customFormat="false" ht="15.75" hidden="false" customHeight="false" outlineLevel="0" collapsed="false">
      <c r="B6" s="408" t="s">
        <v>158</v>
      </c>
      <c r="C6" s="409" t="n">
        <v>27.3</v>
      </c>
      <c r="D6" s="410" t="n">
        <v>27.47</v>
      </c>
      <c r="E6" s="410" t="n">
        <v>27.62</v>
      </c>
      <c r="F6" s="410" t="n">
        <v>27.58</v>
      </c>
      <c r="G6" s="411" t="n">
        <f aca="false">AVERAGE(C6:F6)</f>
        <v>27.4925</v>
      </c>
      <c r="H6" s="410" t="n">
        <v>53.48</v>
      </c>
      <c r="I6" s="410" t="n">
        <v>53.36</v>
      </c>
      <c r="J6" s="411" t="n">
        <f aca="false">AVERAGE(H6:I6)</f>
        <v>53.42</v>
      </c>
      <c r="K6" s="410" t="n">
        <v>106.53</v>
      </c>
      <c r="L6" s="410" t="n">
        <v>102.79</v>
      </c>
      <c r="M6" s="410" t="n">
        <v>115.43</v>
      </c>
      <c r="N6" s="412" t="n">
        <f aca="false">('Fiziksel Özellikler'!$M6-'Fiziksel Özellikler'!$L6)*100/'Fiziksel Özellikler'!$L6</f>
        <v>12.2969160424166</v>
      </c>
      <c r="O6" s="412" t="n">
        <f aca="false">('Fiziksel Özellikler'!$M6-'Fiziksel Özellikler'!$K6)*100/'Fiziksel Özellikler'!$M6</f>
        <v>7.7103006150914</v>
      </c>
      <c r="P6" s="410" t="n">
        <f aca="false">('Fiziksel Özellikler'!$K6-'Fiziksel Özellikler'!$L6)*100/'Fiziksel Özellikler'!$L6</f>
        <v>3.63848623406946</v>
      </c>
      <c r="Q6" s="413" t="n">
        <f aca="false">'Fiziksel Özellikler'!$K6-'Fiziksel Özellikler'!$L6</f>
        <v>3.73999999999999</v>
      </c>
      <c r="R6" s="413" t="n">
        <f aca="false">'Fiziksel Özellikler'!$Q6</f>
        <v>3.73999999999999</v>
      </c>
      <c r="S6" s="414" t="n">
        <f aca="false">'Fiziksel Özellikler'!$M6-'Fiziksel Özellikler'!$L6</f>
        <v>12.64</v>
      </c>
      <c r="T6" s="412" t="n">
        <f aca="false">'Fiziksel Özellikler'!$Q6*100/'Fiziksel Özellikler'!$S6</f>
        <v>29.5886075949367</v>
      </c>
      <c r="U6" s="412" t="n">
        <f aca="false">7.2361*('Fiziksel Özellikler'!$G6/10)*PI()</f>
        <v>62.4983664928126</v>
      </c>
      <c r="V6" s="412" t="n">
        <f aca="false">'Fiziksel Özellikler'!$U6-'Fiziksel Özellikler'!$S6</f>
        <v>49.8583664928126</v>
      </c>
      <c r="W6" s="412" t="n">
        <f aca="false">'Fiziksel Özellikler'!$L6/'Fiziksel Özellikler'!$U6</f>
        <v>1.64468298562365</v>
      </c>
      <c r="X6" s="412" t="n">
        <f aca="false">'Fiziksel Özellikler'!$M6/'Fiziksel Özellikler'!$U6</f>
        <v>1.8469282715297</v>
      </c>
      <c r="Y6" s="412" t="n">
        <f aca="false">'Fiziksel Özellikler'!$K6/'Fiziksel Özellikler'!$U6</f>
        <v>1.70452454964965</v>
      </c>
      <c r="Z6" s="412" t="n">
        <f aca="false">'Fiziksel Özellikler'!$L6/'Fiziksel Özellikler'!$V6</f>
        <v>2.06163994592197</v>
      </c>
      <c r="AA6" s="412" t="n">
        <f aca="false">'Fiziksel Özellikler'!$S6*100/'Fiziksel Özellikler'!$U6</f>
        <v>20.224528590605</v>
      </c>
      <c r="AB6" s="412" t="n">
        <f aca="false">('Fiziksel Özellikler'!$Z6-'Fiziksel Özellikler'!$W6)*100/'Fiziksel Özellikler'!$Z6</f>
        <v>20.224528590605</v>
      </c>
      <c r="AC6" s="415" t="n">
        <f aca="false">('Fiziksel Özellikler'!$AB6*100)/(100-'Fiziksel Özellikler'!$AB6)</f>
        <v>25.3518133246948</v>
      </c>
      <c r="AE6" s="399" t="s">
        <v>159</v>
      </c>
      <c r="AF6" s="390" t="s">
        <v>160</v>
      </c>
      <c r="AG6" s="390"/>
      <c r="AH6" s="390"/>
      <c r="AI6" s="390"/>
      <c r="AJ6" s="390"/>
      <c r="AK6" s="390"/>
      <c r="AL6" s="390"/>
      <c r="AM6" s="390"/>
      <c r="AN6" s="390"/>
    </row>
    <row r="7" customFormat="false" ht="18" hidden="false" customHeight="false" outlineLevel="0" collapsed="false">
      <c r="B7" s="386" t="s">
        <v>79</v>
      </c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416" t="n">
        <f aca="false">AVERAGE(N4:N6)</f>
        <v>12.2719829533026</v>
      </c>
      <c r="O7" s="416" t="n">
        <f aca="false">AVERAGE(O4:O6)</f>
        <v>7.67274786534348</v>
      </c>
      <c r="P7" s="417" t="n">
        <f aca="false">AVERAGE(P4:P6)</f>
        <v>3.65764027241587</v>
      </c>
      <c r="Q7" s="162"/>
      <c r="R7" s="162"/>
      <c r="S7" s="162"/>
      <c r="T7" s="418" t="n">
        <f aca="false">AVERAGE(T4:T6)</f>
        <v>29.8042621382059</v>
      </c>
      <c r="U7" s="419"/>
      <c r="V7" s="419"/>
      <c r="W7" s="416" t="n">
        <f aca="false">AVERAGE(W4:W6)</f>
        <v>1.6293131428387</v>
      </c>
      <c r="X7" s="416" t="n">
        <f aca="false">AVERAGE(X4:X6)</f>
        <v>1.82926510646495</v>
      </c>
      <c r="Y7" s="416" t="n">
        <f aca="false">AVERAGE(Y4:Y6)</f>
        <v>1.68890961637291</v>
      </c>
      <c r="Z7" s="416" t="n">
        <f aca="false">AVERAGE(Z4:Z6)</f>
        <v>2.03656608294867</v>
      </c>
      <c r="AA7" s="416" t="n">
        <f aca="false">AVERAGE(AA4:AA6)</f>
        <v>19.995196362625</v>
      </c>
      <c r="AB7" s="416" t="n">
        <f aca="false">AVERAGE(AB4:AB6)</f>
        <v>19.995196362625</v>
      </c>
      <c r="AC7" s="417" t="n">
        <f aca="false">AVERAGE(AC4:AC6)</f>
        <v>24.9931899130861</v>
      </c>
      <c r="AE7" s="399" t="s">
        <v>161</v>
      </c>
      <c r="AF7" s="390" t="s">
        <v>162</v>
      </c>
      <c r="AG7" s="390"/>
      <c r="AH7" s="390"/>
      <c r="AI7" s="390"/>
      <c r="AJ7" s="390"/>
      <c r="AK7" s="390"/>
      <c r="AL7" s="390"/>
      <c r="AM7" s="390"/>
      <c r="AN7" s="390"/>
    </row>
    <row r="8" customFormat="false" ht="18" hidden="false" customHeight="false" outlineLevel="0" collapsed="false">
      <c r="B8" s="386" t="s">
        <v>163</v>
      </c>
      <c r="C8" s="386"/>
      <c r="D8" s="386"/>
      <c r="E8" s="386"/>
      <c r="F8" s="386"/>
      <c r="G8" s="386"/>
      <c r="H8" s="386"/>
      <c r="I8" s="386"/>
      <c r="J8" s="386"/>
      <c r="K8" s="386"/>
      <c r="L8" s="386"/>
      <c r="M8" s="386"/>
      <c r="N8" s="416" t="n">
        <f aca="false">_xlfn.STDEV.P(N4:N6)</f>
        <v>0.025895345203303</v>
      </c>
      <c r="O8" s="416" t="n">
        <f aca="false">_xlfn.STDEV.P(O4:O6)</f>
        <v>0.0506294634491361</v>
      </c>
      <c r="P8" s="417" t="n">
        <f aca="false">_xlfn.STDEV.P(P4:P6)</f>
        <v>0.0672843698241495</v>
      </c>
      <c r="Q8" s="162"/>
      <c r="R8" s="162"/>
      <c r="S8" s="162"/>
      <c r="T8" s="418" t="n">
        <f aca="false">_xlfn.STDEV.P(T4:T6)</f>
        <v>0.514442548653035</v>
      </c>
      <c r="U8" s="419"/>
      <c r="V8" s="419"/>
      <c r="W8" s="416" t="n">
        <f aca="false">_xlfn.STDEV.P(W4:W6)</f>
        <v>0.0121174574739509</v>
      </c>
      <c r="X8" s="416" t="n">
        <f aca="false">_xlfn.STDEV.P(X4:X6)</f>
        <v>0.0139992234771483</v>
      </c>
      <c r="Y8" s="416" t="n">
        <f aca="false">_xlfn.STDEV.P(Y4:Y6)</f>
        <v>0.012876009008132</v>
      </c>
      <c r="Z8" s="416" t="n">
        <f aca="false">_xlfn.STDEV.P(Z4:Z6)</f>
        <v>0.0199403661003356</v>
      </c>
      <c r="AA8" s="416" t="n">
        <f aca="false">_xlfn.STDEV.P(AA4:AA6)</f>
        <v>0.188679339650566</v>
      </c>
      <c r="AB8" s="416" t="n">
        <f aca="false">_xlfn.STDEV.P(AB4:AB6)</f>
        <v>0.188679339650567</v>
      </c>
      <c r="AC8" s="417" t="n">
        <f aca="false">_xlfn.STDEV.P(AC4:AC6)</f>
        <v>0.294759791415869</v>
      </c>
      <c r="AE8" s="399" t="s">
        <v>164</v>
      </c>
      <c r="AF8" s="390" t="s">
        <v>165</v>
      </c>
      <c r="AG8" s="390"/>
      <c r="AH8" s="390"/>
      <c r="AI8" s="390"/>
      <c r="AJ8" s="390"/>
      <c r="AK8" s="390"/>
      <c r="AL8" s="390"/>
      <c r="AM8" s="390"/>
      <c r="AN8" s="390"/>
    </row>
    <row r="9" customFormat="false" ht="15.75" hidden="false" customHeight="false" outlineLevel="0" collapsed="false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399" t="s">
        <v>137</v>
      </c>
      <c r="AF9" s="390" t="s">
        <v>166</v>
      </c>
      <c r="AG9" s="390"/>
      <c r="AH9" s="390"/>
      <c r="AI9" s="390"/>
      <c r="AJ9" s="390"/>
      <c r="AK9" s="390"/>
      <c r="AL9" s="390"/>
      <c r="AM9" s="390"/>
      <c r="AN9" s="390"/>
    </row>
    <row r="10" customFormat="false" ht="18" hidden="false" customHeight="false" outlineLevel="0" collapsed="false">
      <c r="A10" s="117"/>
      <c r="B10" s="162" t="s">
        <v>36</v>
      </c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17"/>
      <c r="AE10" s="399" t="s">
        <v>167</v>
      </c>
      <c r="AF10" s="390" t="s">
        <v>168</v>
      </c>
      <c r="AG10" s="390"/>
      <c r="AH10" s="390"/>
      <c r="AI10" s="390"/>
      <c r="AJ10" s="390"/>
      <c r="AK10" s="390"/>
      <c r="AL10" s="390"/>
      <c r="AM10" s="390"/>
      <c r="AN10" s="390"/>
    </row>
    <row r="11" customFormat="false" ht="17.25" hidden="false" customHeight="false" outlineLevel="0" collapsed="false">
      <c r="B11" s="391" t="s">
        <v>169</v>
      </c>
      <c r="C11" s="392" t="n">
        <v>27.28</v>
      </c>
      <c r="D11" s="393" t="n">
        <v>26.77</v>
      </c>
      <c r="E11" s="393" t="n">
        <v>27.14</v>
      </c>
      <c r="F11" s="393" t="n">
        <v>27.69</v>
      </c>
      <c r="G11" s="394" t="n">
        <f aca="false">AVERAGE(C11:F11)</f>
        <v>27.22</v>
      </c>
      <c r="H11" s="393" t="n">
        <v>53.17</v>
      </c>
      <c r="I11" s="393" t="n">
        <v>52.95</v>
      </c>
      <c r="J11" s="394" t="n">
        <f aca="false">AVERAGE(H11:I11)</f>
        <v>53.06</v>
      </c>
      <c r="K11" s="393" t="n">
        <v>122.72</v>
      </c>
      <c r="L11" s="393" t="n">
        <v>122.38</v>
      </c>
      <c r="M11" s="393" t="n">
        <v>130.15</v>
      </c>
      <c r="N11" s="395" t="n">
        <f aca="false">('Fiziksel Özellikler'!$M11-'Fiziksel Özellikler'!$L11)*100/'Fiziksel Özellikler'!$L11</f>
        <v>6.34907664651088</v>
      </c>
      <c r="O11" s="395" t="n">
        <f aca="false">('Fiziksel Özellikler'!$M11-'Fiziksel Özellikler'!$K11)*100/'Fiziksel Özellikler'!$M11</f>
        <v>5.70879754129851</v>
      </c>
      <c r="P11" s="393" t="n">
        <f aca="false">('Fiziksel Özellikler'!$K11-'Fiziksel Özellikler'!$L11)*100/'Fiziksel Özellikler'!$L11</f>
        <v>0.277823173721199</v>
      </c>
      <c r="Q11" s="396" t="n">
        <f aca="false">'Fiziksel Özellikler'!$K11-'Fiziksel Özellikler'!$L11</f>
        <v>0.340000000000003</v>
      </c>
      <c r="R11" s="396" t="n">
        <f aca="false">'Fiziksel Özellikler'!$Q11</f>
        <v>0.340000000000003</v>
      </c>
      <c r="S11" s="397" t="n">
        <f aca="false">'Fiziksel Özellikler'!$M11-'Fiziksel Özellikler'!$L11</f>
        <v>7.77000000000001</v>
      </c>
      <c r="T11" s="395" t="n">
        <f aca="false">'Fiziksel Özellikler'!$Q11*100/'Fiziksel Özellikler'!$S11</f>
        <v>4.37580437580441</v>
      </c>
      <c r="U11" s="395" t="n">
        <f aca="false">7.2361*('Fiziksel Özellikler'!$G11/10)*PI()</f>
        <v>61.8788955509451</v>
      </c>
      <c r="V11" s="395" t="n">
        <f aca="false">'Fiziksel Özellikler'!$U11-'Fiziksel Özellikler'!$S11</f>
        <v>54.1088955509451</v>
      </c>
      <c r="W11" s="395" t="n">
        <f aca="false">'Fiziksel Özellikler'!$L11/'Fiziksel Özellikler'!$U11</f>
        <v>1.97773407088761</v>
      </c>
      <c r="X11" s="395" t="n">
        <f aca="false">'Fiziksel Özellikler'!$M11/'Fiziksel Özellikler'!$U11</f>
        <v>2.10330192291243</v>
      </c>
      <c r="Y11" s="395" t="n">
        <f aca="false">'Fiziksel Özellikler'!$K11/'Fiziksel Özellikler'!$U11</f>
        <v>1.98322867445112</v>
      </c>
      <c r="Z11" s="395" t="n">
        <f aca="false">'Fiziksel Özellikler'!$L11/'Fiziksel Özellikler'!$V11</f>
        <v>2.26173531641901</v>
      </c>
      <c r="AA11" s="395" t="n">
        <f aca="false">'Fiziksel Özellikler'!$S11*100/'Fiziksel Özellikler'!$U11</f>
        <v>12.5567852024814</v>
      </c>
      <c r="AB11" s="395" t="n">
        <f aca="false">('Fiziksel Özellikler'!$Z11-'Fiziksel Özellikler'!$W11)*100/'Fiziksel Özellikler'!$Z11</f>
        <v>12.5567852024814</v>
      </c>
      <c r="AC11" s="398" t="n">
        <f aca="false">('Fiziksel Özellikler'!$AB11*100)/(100-'Fiziksel Özellikler'!$AB11)</f>
        <v>14.3599308780648</v>
      </c>
      <c r="AE11" s="399" t="s">
        <v>170</v>
      </c>
      <c r="AF11" s="390" t="s">
        <v>171</v>
      </c>
      <c r="AG11" s="390"/>
      <c r="AH11" s="390"/>
      <c r="AI11" s="390"/>
      <c r="AJ11" s="390"/>
      <c r="AK11" s="390"/>
      <c r="AL11" s="390"/>
      <c r="AM11" s="390"/>
      <c r="AN11" s="390"/>
    </row>
    <row r="12" customFormat="false" ht="17.25" hidden="false" customHeight="false" outlineLevel="0" collapsed="false">
      <c r="B12" s="400" t="s">
        <v>172</v>
      </c>
      <c r="C12" s="401" t="n">
        <v>27.34</v>
      </c>
      <c r="D12" s="402" t="n">
        <v>27.6</v>
      </c>
      <c r="E12" s="402" t="n">
        <v>27.64</v>
      </c>
      <c r="F12" s="402" t="n">
        <v>27.07</v>
      </c>
      <c r="G12" s="403" t="n">
        <f aca="false">AVERAGE(C12:F12)</f>
        <v>27.4125</v>
      </c>
      <c r="H12" s="402" t="n">
        <v>52.9</v>
      </c>
      <c r="I12" s="402" t="n">
        <v>52.98</v>
      </c>
      <c r="J12" s="403" t="n">
        <f aca="false">AVERAGE(H12:I12)</f>
        <v>52.94</v>
      </c>
      <c r="K12" s="402" t="n">
        <v>124.54</v>
      </c>
      <c r="L12" s="402" t="n">
        <v>124.2</v>
      </c>
      <c r="M12" s="402" t="n">
        <v>131.7</v>
      </c>
      <c r="N12" s="404" t="n">
        <f aca="false">('Fiziksel Özellikler'!$M12-'Fiziksel Özellikler'!$L12)*100/'Fiziksel Özellikler'!$L12</f>
        <v>6.03864734299516</v>
      </c>
      <c r="O12" s="404" t="n">
        <f aca="false">('Fiziksel Özellikler'!$M12-'Fiziksel Özellikler'!$K12)*100/'Fiziksel Özellikler'!$M12</f>
        <v>5.43659832953681</v>
      </c>
      <c r="P12" s="402" t="n">
        <f aca="false">('Fiziksel Özellikler'!$K12-'Fiziksel Özellikler'!$L12)*100/'Fiziksel Özellikler'!$L12</f>
        <v>0.27375201288245</v>
      </c>
      <c r="Q12" s="405" t="n">
        <f aca="false">'Fiziksel Özellikler'!$K12-'Fiziksel Özellikler'!$L12</f>
        <v>0.340000000000003</v>
      </c>
      <c r="R12" s="405" t="n">
        <f aca="false">'Fiziksel Özellikler'!$Q12</f>
        <v>0.340000000000003</v>
      </c>
      <c r="S12" s="406" t="n">
        <f aca="false">'Fiziksel Özellikler'!$M12-'Fiziksel Özellikler'!$L12</f>
        <v>7.49999999999999</v>
      </c>
      <c r="T12" s="404" t="n">
        <f aca="false">'Fiziksel Özellikler'!$Q12*100/'Fiziksel Özellikler'!$S12</f>
        <v>4.53333333333339</v>
      </c>
      <c r="U12" s="404" t="n">
        <f aca="false">7.2361*('Fiziksel Özellikler'!$G12/10)*PI()</f>
        <v>62.3165034640074</v>
      </c>
      <c r="V12" s="404" t="n">
        <f aca="false">'Fiziksel Özellikler'!$U12-'Fiziksel Özellikler'!$S12</f>
        <v>54.8165034640074</v>
      </c>
      <c r="W12" s="404" t="n">
        <f aca="false">'Fiziksel Özellikler'!$L12/'Fiziksel Özellikler'!$U12</f>
        <v>1.99305148870772</v>
      </c>
      <c r="X12" s="404" t="n">
        <f aca="false">'Fiziksel Özellikler'!$M12/'Fiziksel Özellikler'!$U12</f>
        <v>2.1134048394751</v>
      </c>
      <c r="Y12" s="404" t="n">
        <f aca="false">'Fiziksel Özellikler'!$K12/'Fiziksel Özellikler'!$U12</f>
        <v>1.99850750727584</v>
      </c>
      <c r="Z12" s="404" t="n">
        <f aca="false">'Fiziksel Özellikler'!$L12/'Fiziksel Özellikler'!$V12</f>
        <v>2.26574101140088</v>
      </c>
      <c r="AA12" s="404" t="n">
        <f aca="false">'Fiziksel Özellikler'!$S12*100/'Fiziksel Özellikler'!$U12</f>
        <v>12.0353350767374</v>
      </c>
      <c r="AB12" s="404" t="n">
        <f aca="false">('Fiziksel Özellikler'!$Z12-'Fiziksel Özellikler'!$W12)*100/'Fiziksel Özellikler'!$Z12</f>
        <v>12.0353350767374</v>
      </c>
      <c r="AC12" s="407" t="n">
        <f aca="false">('Fiziksel Özellikler'!$AB12*100)/(100-'Fiziksel Özellikler'!$AB12)</f>
        <v>13.6820109384111</v>
      </c>
      <c r="AE12" s="399" t="s">
        <v>173</v>
      </c>
      <c r="AF12" s="390" t="s">
        <v>174</v>
      </c>
      <c r="AG12" s="390"/>
      <c r="AH12" s="390"/>
      <c r="AI12" s="390"/>
      <c r="AJ12" s="390"/>
      <c r="AK12" s="390"/>
      <c r="AL12" s="390"/>
      <c r="AM12" s="390"/>
      <c r="AN12" s="390"/>
    </row>
    <row r="13" customFormat="false" ht="15.75" hidden="false" customHeight="false" outlineLevel="0" collapsed="false">
      <c r="B13" s="408" t="s">
        <v>175</v>
      </c>
      <c r="C13" s="409" t="n">
        <v>27.49</v>
      </c>
      <c r="D13" s="410" t="n">
        <v>27.53</v>
      </c>
      <c r="E13" s="410" t="n">
        <v>27.47</v>
      </c>
      <c r="F13" s="410" t="n">
        <v>27.61</v>
      </c>
      <c r="G13" s="411" t="n">
        <f aca="false">AVERAGE(C13:F13)</f>
        <v>27.525</v>
      </c>
      <c r="H13" s="410" t="n">
        <v>53</v>
      </c>
      <c r="I13" s="410" t="n">
        <v>53.18</v>
      </c>
      <c r="J13" s="411" t="n">
        <f aca="false">AVERAGE(H13:I13)</f>
        <v>53.09</v>
      </c>
      <c r="K13" s="410" t="n">
        <v>125.71</v>
      </c>
      <c r="L13" s="410" t="n">
        <v>125.36</v>
      </c>
      <c r="M13" s="410" t="n">
        <v>132.67</v>
      </c>
      <c r="N13" s="412" t="n">
        <f aca="false">('Fiziksel Özellikler'!$M13-'Fiziksel Özellikler'!$L13)*100/'Fiziksel Özellikler'!$L13</f>
        <v>5.83120612635609</v>
      </c>
      <c r="O13" s="412" t="n">
        <f aca="false">('Fiziksel Özellikler'!$M13-'Fiziksel Özellikler'!$K13)*100/'Fiziksel Özellikler'!$M13</f>
        <v>5.24609934423758</v>
      </c>
      <c r="P13" s="410" t="n">
        <f aca="false">('Fiziksel Özellikler'!$K13-'Fiziksel Özellikler'!$L13)*100/'Fiziksel Özellikler'!$L13</f>
        <v>0.279195915762599</v>
      </c>
      <c r="Q13" s="413" t="n">
        <f aca="false">'Fiziksel Özellikler'!$K13-'Fiziksel Özellikler'!$L13</f>
        <v>0.349999999999994</v>
      </c>
      <c r="R13" s="413" t="n">
        <f aca="false">'Fiziksel Özellikler'!$Q13</f>
        <v>0.349999999999994</v>
      </c>
      <c r="S13" s="414" t="n">
        <f aca="false">'Fiziksel Özellikler'!$M13-'Fiziksel Özellikler'!$L13</f>
        <v>7.30999999999999</v>
      </c>
      <c r="T13" s="412" t="n">
        <f aca="false">'Fiziksel Özellikler'!$Q13*100/'Fiziksel Özellikler'!$S13</f>
        <v>4.78796169630636</v>
      </c>
      <c r="U13" s="412" t="n">
        <f aca="false">7.2361*('Fiziksel Özellikler'!$G13/10)*PI()</f>
        <v>62.5722483482646</v>
      </c>
      <c r="V13" s="412" t="n">
        <f aca="false">'Fiziksel Özellikler'!$U13-'Fiziksel Özellikler'!$S13</f>
        <v>55.2622483482646</v>
      </c>
      <c r="W13" s="412" t="n">
        <f aca="false">'Fiziksel Özellikler'!$L13/'Fiziksel Özellikler'!$U13</f>
        <v>2.00344407159978</v>
      </c>
      <c r="X13" s="412" t="n">
        <f aca="false">'Fiziksel Özellikler'!$M13/'Fiziksel Özellikler'!$U13</f>
        <v>2.12026902504103</v>
      </c>
      <c r="Y13" s="412" t="n">
        <f aca="false">'Fiziksel Özellikler'!$K13/'Fiziksel Özellikler'!$U13</f>
        <v>2.00903760562228</v>
      </c>
      <c r="Z13" s="412" t="n">
        <f aca="false">'Fiziksel Özellikler'!$L13/'Fiziksel Özellikler'!$V13</f>
        <v>2.26845638291763</v>
      </c>
      <c r="AA13" s="412" t="n">
        <f aca="false">'Fiziksel Özellikler'!$S13*100/'Fiziksel Özellikler'!$U13</f>
        <v>11.6824953441244</v>
      </c>
      <c r="AB13" s="412" t="n">
        <f aca="false">('Fiziksel Özellikler'!$Z13-'Fiziksel Özellikler'!$W13)*100/'Fiziksel Özellikler'!$Z13</f>
        <v>11.6824953441244</v>
      </c>
      <c r="AC13" s="415" t="n">
        <f aca="false">('Fiziksel Özellikler'!$AB13*100)/(100-'Fiziksel Özellikler'!$AB13)</f>
        <v>13.2278367574408</v>
      </c>
      <c r="AE13" s="399" t="s">
        <v>141</v>
      </c>
      <c r="AF13" s="390" t="s">
        <v>176</v>
      </c>
      <c r="AG13" s="390"/>
      <c r="AH13" s="390"/>
      <c r="AI13" s="390"/>
      <c r="AJ13" s="390"/>
      <c r="AK13" s="390"/>
      <c r="AL13" s="390"/>
      <c r="AM13" s="390"/>
      <c r="AN13" s="390"/>
    </row>
    <row r="14" customFormat="false" ht="18" hidden="false" customHeight="false" outlineLevel="0" collapsed="false">
      <c r="B14" s="386" t="s">
        <v>79</v>
      </c>
      <c r="C14" s="386"/>
      <c r="D14" s="386"/>
      <c r="E14" s="386"/>
      <c r="F14" s="386"/>
      <c r="G14" s="386"/>
      <c r="H14" s="386"/>
      <c r="I14" s="386"/>
      <c r="J14" s="386"/>
      <c r="K14" s="386"/>
      <c r="L14" s="386"/>
      <c r="M14" s="386"/>
      <c r="N14" s="416" t="n">
        <f aca="false">AVERAGE(N11:N13)</f>
        <v>6.07297670528737</v>
      </c>
      <c r="O14" s="416" t="n">
        <f aca="false">AVERAGE(O11:O13)</f>
        <v>5.46383173835763</v>
      </c>
      <c r="P14" s="416" t="n">
        <f aca="false">AVERAGE(P11:P13)</f>
        <v>0.27692370078875</v>
      </c>
      <c r="Q14" s="420"/>
      <c r="R14" s="420"/>
      <c r="S14" s="420"/>
      <c r="T14" s="416" t="n">
        <f aca="false">AVERAGE(T11:T13)</f>
        <v>4.56569980181472</v>
      </c>
      <c r="U14" s="420"/>
      <c r="V14" s="420"/>
      <c r="W14" s="416" t="n">
        <f aca="false">AVERAGE(W11:W13)</f>
        <v>1.99140987706504</v>
      </c>
      <c r="X14" s="416" t="n">
        <f aca="false">AVERAGE(X11:X13)</f>
        <v>2.11232526247618</v>
      </c>
      <c r="Y14" s="416" t="n">
        <f aca="false">AVERAGE(Y11:Y13)</f>
        <v>1.99692459578308</v>
      </c>
      <c r="Z14" s="416" t="n">
        <f aca="false">AVERAGE(Z11:Z13)</f>
        <v>2.26531090357917</v>
      </c>
      <c r="AA14" s="416" t="n">
        <f aca="false">AVERAGE(AA11:AA13)</f>
        <v>12.0915385411144</v>
      </c>
      <c r="AB14" s="416" t="n">
        <f aca="false">AVERAGE(AB11:AB13)</f>
        <v>12.0915385411144</v>
      </c>
      <c r="AC14" s="417" t="n">
        <f aca="false">AVERAGE(AC11:AC13)</f>
        <v>13.7565928579723</v>
      </c>
      <c r="AE14" s="399" t="s">
        <v>177</v>
      </c>
      <c r="AF14" s="390" t="s">
        <v>178</v>
      </c>
      <c r="AG14" s="390"/>
      <c r="AH14" s="390"/>
      <c r="AI14" s="390"/>
      <c r="AJ14" s="390"/>
      <c r="AK14" s="390"/>
      <c r="AL14" s="390"/>
      <c r="AM14" s="390"/>
      <c r="AN14" s="390"/>
    </row>
    <row r="15" customFormat="false" ht="18" hidden="false" customHeight="false" outlineLevel="0" collapsed="false">
      <c r="B15" s="386" t="s">
        <v>163</v>
      </c>
      <c r="C15" s="386"/>
      <c r="D15" s="386"/>
      <c r="E15" s="386"/>
      <c r="F15" s="386"/>
      <c r="G15" s="386"/>
      <c r="H15" s="386"/>
      <c r="I15" s="386"/>
      <c r="J15" s="386"/>
      <c r="K15" s="386"/>
      <c r="L15" s="386"/>
      <c r="M15" s="386"/>
      <c r="N15" s="416" t="n">
        <f aca="false">_xlfn.STDEV.P(N11:N13)</f>
        <v>0.212808752557926</v>
      </c>
      <c r="O15" s="416" t="n">
        <f aca="false">_xlfn.STDEV.P(O11:O13)</f>
        <v>0.189874782085212</v>
      </c>
      <c r="P15" s="416" t="n">
        <f aca="false">_xlfn.STDEV.P(P11:P13)</f>
        <v>0.00231168168357729</v>
      </c>
      <c r="Q15" s="420"/>
      <c r="R15" s="420"/>
      <c r="S15" s="420"/>
      <c r="T15" s="416" t="n">
        <f aca="false">_xlfn.STDEV.P(T11:T13)</f>
        <v>0.169811867316551</v>
      </c>
      <c r="U15" s="420"/>
      <c r="V15" s="420"/>
      <c r="W15" s="416" t="n">
        <f aca="false">_xlfn.STDEV.P(W11:W13)</f>
        <v>0.0105600568415131</v>
      </c>
      <c r="X15" s="416" t="n">
        <f aca="false">_xlfn.STDEV.P(X11:X13)</f>
        <v>0.00696872793427959</v>
      </c>
      <c r="Y15" s="416" t="n">
        <f aca="false">_xlfn.STDEV.P(Y11:Y13)</f>
        <v>0.0105957362067591</v>
      </c>
      <c r="Z15" s="416" t="n">
        <f aca="false">_xlfn.STDEV.P(Z11:Z13)</f>
        <v>0.00276066758513474</v>
      </c>
      <c r="AA15" s="416" t="n">
        <f aca="false">_xlfn.STDEV.P(AA11:AA13)</f>
        <v>0.359133040494706</v>
      </c>
      <c r="AB15" s="416" t="n">
        <f aca="false">_xlfn.STDEV.P(AB11:AB13)</f>
        <v>0.359133040494714</v>
      </c>
      <c r="AC15" s="417" t="n">
        <f aca="false">_xlfn.STDEV.P(AC11:AC13)</f>
        <v>0.465174606308887</v>
      </c>
      <c r="AE15" s="399" t="s">
        <v>179</v>
      </c>
      <c r="AF15" s="390" t="s">
        <v>180</v>
      </c>
      <c r="AG15" s="390"/>
      <c r="AH15" s="390"/>
      <c r="AI15" s="390"/>
      <c r="AJ15" s="390"/>
      <c r="AK15" s="390"/>
      <c r="AL15" s="390"/>
      <c r="AM15" s="390"/>
      <c r="AN15" s="390"/>
    </row>
    <row r="16" customFormat="false" ht="18" hidden="false" customHeight="false" outlineLevel="0" collapsed="false">
      <c r="AE16" s="399" t="s">
        <v>181</v>
      </c>
      <c r="AF16" s="390" t="s">
        <v>182</v>
      </c>
      <c r="AG16" s="390"/>
      <c r="AH16" s="390"/>
      <c r="AI16" s="390"/>
      <c r="AJ16" s="390"/>
      <c r="AK16" s="390"/>
      <c r="AL16" s="390"/>
      <c r="AM16" s="390"/>
      <c r="AN16" s="390"/>
    </row>
    <row r="17" customFormat="false" ht="18" hidden="false" customHeight="false" outlineLevel="0" collapsed="false">
      <c r="B17" s="162" t="s">
        <v>37</v>
      </c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E17" s="399" t="s">
        <v>183</v>
      </c>
      <c r="AF17" s="390" t="s">
        <v>184</v>
      </c>
      <c r="AG17" s="390"/>
      <c r="AH17" s="390"/>
      <c r="AI17" s="390"/>
      <c r="AJ17" s="390"/>
      <c r="AK17" s="390"/>
      <c r="AL17" s="390"/>
      <c r="AM17" s="390"/>
      <c r="AN17" s="390"/>
    </row>
    <row r="18" customFormat="false" ht="17.25" hidden="false" customHeight="false" outlineLevel="0" collapsed="false">
      <c r="B18" s="391" t="s">
        <v>185</v>
      </c>
      <c r="C18" s="392" t="n">
        <v>27.73</v>
      </c>
      <c r="D18" s="393" t="n">
        <v>27.6</v>
      </c>
      <c r="E18" s="393" t="n">
        <v>26.97</v>
      </c>
      <c r="F18" s="393" t="n">
        <v>27.55</v>
      </c>
      <c r="G18" s="394" t="n">
        <f aca="false">AVERAGE(C18:F18)</f>
        <v>27.4625</v>
      </c>
      <c r="H18" s="393" t="n">
        <v>53.41</v>
      </c>
      <c r="I18" s="393" t="n">
        <v>53.45</v>
      </c>
      <c r="J18" s="394" t="n">
        <f aca="false">AVERAGE(H18:I18)</f>
        <v>53.43</v>
      </c>
      <c r="K18" s="393" t="n">
        <v>154.82</v>
      </c>
      <c r="L18" s="393" t="n">
        <v>152.27</v>
      </c>
      <c r="M18" s="393" t="n">
        <v>156.74</v>
      </c>
      <c r="N18" s="395" t="n">
        <f aca="false">('Fiziksel Özellikler'!$M18-'Fiziksel Özellikler'!$L18)*100/'Fiziksel Özellikler'!$L18</f>
        <v>2.93557496552177</v>
      </c>
      <c r="O18" s="395" t="n">
        <f aca="false">('Fiziksel Özellikler'!$M18-'Fiziksel Özellikler'!$K18)*100/'Fiziksel Özellikler'!$M18</f>
        <v>1.22495853004977</v>
      </c>
      <c r="P18" s="393" t="n">
        <f aca="false">('Fiziksel Özellikler'!$K18-'Fiziksel Özellikler'!$L18)*100/'Fiziksel Özellikler'!$L18</f>
        <v>1.67465685952583</v>
      </c>
      <c r="Q18" s="396" t="n">
        <f aca="false">'Fiziksel Özellikler'!$K18-'Fiziksel Özellikler'!$L18</f>
        <v>2.54999999999998</v>
      </c>
      <c r="R18" s="396" t="n">
        <f aca="false">'Fiziksel Özellikler'!$Q18</f>
        <v>2.54999999999998</v>
      </c>
      <c r="S18" s="397" t="n">
        <f aca="false">'Fiziksel Özellikler'!$M18-'Fiziksel Özellikler'!$L18</f>
        <v>4.47</v>
      </c>
      <c r="T18" s="395" t="n">
        <f aca="false">'Fiziksel Özellikler'!$Q18*100/'Fiziksel Özellikler'!$S18</f>
        <v>57.0469798657715</v>
      </c>
      <c r="U18" s="395" t="n">
        <f aca="false">7.2361*('Fiziksel Özellikler'!$G18/10)*PI()</f>
        <v>62.4301678570106</v>
      </c>
      <c r="V18" s="395" t="n">
        <f aca="false">'Fiziksel Özellikler'!$U18-'Fiziksel Özellikler'!$S18</f>
        <v>57.9601678570106</v>
      </c>
      <c r="W18" s="395" t="n">
        <f aca="false">'Fiziksel Özellikler'!$L18/'Fiziksel Özellikler'!$U18</f>
        <v>2.43904518002831</v>
      </c>
      <c r="X18" s="395" t="n">
        <f aca="false">'Fiziksel Özellikler'!$M18/'Fiziksel Özellikler'!$U18</f>
        <v>2.51064517973098</v>
      </c>
      <c r="Y18" s="395" t="n">
        <f aca="false">'Fiziksel Özellikler'!$K18/'Fiziksel Özellikler'!$U18</f>
        <v>2.47989081744259</v>
      </c>
      <c r="Z18" s="395" t="n">
        <f aca="false">'Fiziksel Özellikler'!$L18/'Fiziksel Özellikler'!$V18</f>
        <v>2.62714905132184</v>
      </c>
      <c r="AA18" s="395" t="n">
        <f aca="false">'Fiziksel Özellikler'!$S18*100/'Fiziksel Özellikler'!$U18</f>
        <v>7.15999997026764</v>
      </c>
      <c r="AB18" s="395" t="n">
        <f aca="false">('Fiziksel Özellikler'!$Z18-'Fiziksel Özellikler'!$W18)*100/'Fiziksel Özellikler'!$Z18</f>
        <v>7.15999997026764</v>
      </c>
      <c r="AC18" s="398" t="n">
        <f aca="false">('Fiziksel Özellikler'!$AB18*100)/(100-'Fiziksel Özellikler'!$AB18)</f>
        <v>7.71219298575465</v>
      </c>
      <c r="AE18" s="399" t="s">
        <v>186</v>
      </c>
      <c r="AF18" s="390" t="s">
        <v>187</v>
      </c>
      <c r="AG18" s="390"/>
      <c r="AH18" s="390"/>
      <c r="AI18" s="390"/>
      <c r="AJ18" s="390"/>
      <c r="AK18" s="390"/>
      <c r="AL18" s="390"/>
      <c r="AM18" s="390"/>
      <c r="AN18" s="390"/>
    </row>
    <row r="19" customFormat="false" ht="17.25" hidden="false" customHeight="false" outlineLevel="0" collapsed="false">
      <c r="B19" s="400" t="s">
        <v>188</v>
      </c>
      <c r="C19" s="401" t="n">
        <v>28.62</v>
      </c>
      <c r="D19" s="402" t="n">
        <v>28.53</v>
      </c>
      <c r="E19" s="402" t="n">
        <v>28.14</v>
      </c>
      <c r="F19" s="402" t="n">
        <v>28.17</v>
      </c>
      <c r="G19" s="403" t="n">
        <f aca="false">AVERAGE(C19:F19)</f>
        <v>28.365</v>
      </c>
      <c r="H19" s="402" t="n">
        <v>53.42</v>
      </c>
      <c r="I19" s="402" t="n">
        <v>53.46</v>
      </c>
      <c r="J19" s="403" t="n">
        <f aca="false">AVERAGE(H19:I19)</f>
        <v>53.44</v>
      </c>
      <c r="K19" s="402" t="n">
        <v>159.43</v>
      </c>
      <c r="L19" s="402" t="n">
        <v>156.65</v>
      </c>
      <c r="M19" s="402" t="n">
        <v>161.61</v>
      </c>
      <c r="N19" s="404" t="n">
        <f aca="false">('Fiziksel Özellikler'!$M19-'Fiziksel Özellikler'!$L19)*100/'Fiziksel Özellikler'!$L19</f>
        <v>3.16629428662624</v>
      </c>
      <c r="O19" s="404" t="n">
        <f aca="false">('Fiziksel Özellikler'!$M19-'Fiziksel Özellikler'!$K19)*100/'Fiziksel Özellikler'!$M19</f>
        <v>1.34892642782006</v>
      </c>
      <c r="P19" s="402" t="n">
        <f aca="false">('Fiziksel Özellikler'!$K19-'Fiziksel Özellikler'!$L19)*100/'Fiziksel Özellikler'!$L19</f>
        <v>1.77465687839132</v>
      </c>
      <c r="Q19" s="405" t="n">
        <f aca="false">'Fiziksel Özellikler'!$K19-'Fiziksel Özellikler'!$L19</f>
        <v>2.78</v>
      </c>
      <c r="R19" s="405" t="n">
        <f aca="false">'Fiziksel Özellikler'!$Q19</f>
        <v>2.78</v>
      </c>
      <c r="S19" s="406" t="n">
        <f aca="false">'Fiziksel Özellikler'!$M19-'Fiziksel Özellikler'!$L19</f>
        <v>4.96000000000001</v>
      </c>
      <c r="T19" s="404" t="n">
        <f aca="false">'Fiziksel Özellikler'!$Q19*100/'Fiziksel Özellikler'!$S19</f>
        <v>56.0483870967741</v>
      </c>
      <c r="U19" s="404" t="n">
        <f aca="false">7.2361*('Fiziksel Özellikler'!$G19/10)*PI()</f>
        <v>64.4818101507185</v>
      </c>
      <c r="V19" s="404" t="n">
        <f aca="false">'Fiziksel Özellikler'!$U19-'Fiziksel Özellikler'!$S19</f>
        <v>59.5218101507185</v>
      </c>
      <c r="W19" s="404" t="n">
        <f aca="false">'Fiziksel Özellikler'!$L19/'Fiziksel Özellikler'!$U19</f>
        <v>2.42936728410461</v>
      </c>
      <c r="X19" s="404" t="n">
        <f aca="false">'Fiziksel Özellikler'!$M19/'Fiziksel Özellikler'!$U19</f>
        <v>2.50628820162238</v>
      </c>
      <c r="Y19" s="404" t="n">
        <f aca="false">'Fiziksel Özellikler'!$K19/'Fiziksel Özellikler'!$U19</f>
        <v>2.47248021771336</v>
      </c>
      <c r="Z19" s="404" t="n">
        <f aca="false">'Fiziksel Özellikler'!$L19/'Fiziksel Özellikler'!$V19</f>
        <v>2.63180840104388</v>
      </c>
      <c r="AA19" s="404" t="n">
        <f aca="false">'Fiziksel Özellikler'!$S19*100/'Fiziksel Özellikler'!$U19</f>
        <v>7.69209175177713</v>
      </c>
      <c r="AB19" s="404" t="n">
        <f aca="false">('Fiziksel Özellikler'!$Z19-'Fiziksel Özellikler'!$W19)*100/'Fiziksel Özellikler'!$Z19</f>
        <v>7.69209175177715</v>
      </c>
      <c r="AC19" s="407" t="n">
        <f aca="false">('Fiziksel Özellikler'!$AB19*100)/(100-'Fiziksel Özellikler'!$AB19)</f>
        <v>8.33307990372021</v>
      </c>
      <c r="AE19" s="399" t="s">
        <v>189</v>
      </c>
      <c r="AF19" s="390" t="s">
        <v>190</v>
      </c>
      <c r="AG19" s="390"/>
      <c r="AH19" s="390"/>
      <c r="AI19" s="390"/>
      <c r="AJ19" s="390"/>
      <c r="AK19" s="390"/>
      <c r="AL19" s="390"/>
      <c r="AM19" s="390"/>
      <c r="AN19" s="390"/>
    </row>
    <row r="20" customFormat="false" ht="18" hidden="false" customHeight="false" outlineLevel="0" collapsed="false">
      <c r="B20" s="408" t="s">
        <v>191</v>
      </c>
      <c r="C20" s="409" t="n">
        <v>28.38</v>
      </c>
      <c r="D20" s="410" t="n">
        <v>29.11</v>
      </c>
      <c r="E20" s="410" t="n">
        <v>28.74</v>
      </c>
      <c r="F20" s="410" t="n">
        <v>27.79</v>
      </c>
      <c r="G20" s="411" t="n">
        <f aca="false">AVERAGE(C20:F20)</f>
        <v>28.505</v>
      </c>
      <c r="H20" s="410" t="n">
        <v>53.47</v>
      </c>
      <c r="I20" s="410" t="n">
        <v>53.34</v>
      </c>
      <c r="J20" s="411" t="n">
        <f aca="false">AVERAGE(H20:I20)</f>
        <v>53.405</v>
      </c>
      <c r="K20" s="410" t="n">
        <v>158.94</v>
      </c>
      <c r="L20" s="410" t="n">
        <v>156.8</v>
      </c>
      <c r="M20" s="410" t="n">
        <v>160.78</v>
      </c>
      <c r="N20" s="412" t="n">
        <f aca="false">('Fiziksel Özellikler'!$M20-'Fiziksel Özellikler'!$L20)*100/'Fiziksel Özellikler'!$L20</f>
        <v>2.53826530612244</v>
      </c>
      <c r="O20" s="412" t="n">
        <f aca="false">('Fiziksel Özellikler'!$M20-'Fiziksel Özellikler'!$K20)*100/'Fiziksel Özellikler'!$M20</f>
        <v>1.14442094787909</v>
      </c>
      <c r="P20" s="410" t="n">
        <f aca="false">('Fiziksel Özellikler'!$K20-'Fiziksel Özellikler'!$L20)*100/'Fiziksel Özellikler'!$L20</f>
        <v>1.36479591836734</v>
      </c>
      <c r="Q20" s="414" t="n">
        <f aca="false">'Fiziksel Özellikler'!$K20-'Fiziksel Özellikler'!$L20</f>
        <v>2.13999999999999</v>
      </c>
      <c r="R20" s="414" t="n">
        <f aca="false">'Fiziksel Özellikler'!$Q20</f>
        <v>2.13999999999999</v>
      </c>
      <c r="S20" s="414" t="n">
        <f aca="false">'Fiziksel Özellikler'!$M20-'Fiziksel Özellikler'!$L20</f>
        <v>3.97999999999999</v>
      </c>
      <c r="T20" s="412" t="n">
        <f aca="false">'Fiziksel Özellikler'!$Q20*100/'Fiziksel Özellikler'!$S20</f>
        <v>53.7688442211053</v>
      </c>
      <c r="U20" s="412" t="n">
        <f aca="false">7.2361*('Fiziksel Özellikler'!$G20/10)*PI()</f>
        <v>64.8000704511275</v>
      </c>
      <c r="V20" s="412" t="n">
        <f aca="false">'Fiziksel Özellikler'!$U20-'Fiziksel Özellikler'!$S20</f>
        <v>60.8200704511275</v>
      </c>
      <c r="W20" s="412" t="n">
        <f aca="false">'Fiziksel Özellikler'!$L20/'Fiziksel Özellikler'!$U20</f>
        <v>2.41975045564587</v>
      </c>
      <c r="X20" s="412" t="n">
        <f aca="false">'Fiziksel Özellikler'!$M20/'Fiziksel Özellikler'!$U20</f>
        <v>2.48117014195627</v>
      </c>
      <c r="Y20" s="412" t="n">
        <f aca="false">'Fiziksel Özellikler'!$K20/'Fiziksel Özellikler'!$U20</f>
        <v>2.4527751110992</v>
      </c>
      <c r="Z20" s="412" t="n">
        <f aca="false">'Fiziksel Özellikler'!$L20/'Fiziksel Özellikler'!$V20</f>
        <v>2.57809632308792</v>
      </c>
      <c r="AA20" s="412" t="n">
        <f aca="false">'Fiziksel Özellikler'!$S20*100/'Fiziksel Özellikler'!$U20</f>
        <v>6.14196863103988</v>
      </c>
      <c r="AB20" s="412" t="n">
        <f aca="false">('Fiziksel Özellikler'!$Z20-'Fiziksel Özellikler'!$W20)*100/'Fiziksel Özellikler'!$Z20</f>
        <v>6.14196863103988</v>
      </c>
      <c r="AC20" s="415" t="n">
        <f aca="false">('Fiziksel Özellikler'!$AB20*100)/(100-'Fiziksel Özellikler'!$AB20)</f>
        <v>6.5438924527359</v>
      </c>
      <c r="AE20" s="399" t="s">
        <v>192</v>
      </c>
      <c r="AF20" s="390" t="s">
        <v>193</v>
      </c>
      <c r="AG20" s="390"/>
      <c r="AH20" s="390"/>
      <c r="AI20" s="390"/>
      <c r="AJ20" s="390"/>
      <c r="AK20" s="390"/>
      <c r="AL20" s="390"/>
      <c r="AM20" s="390"/>
      <c r="AN20" s="390"/>
    </row>
    <row r="21" customFormat="false" ht="15.75" hidden="false" customHeight="false" outlineLevel="0" collapsed="false">
      <c r="B21" s="386" t="s">
        <v>79</v>
      </c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416" t="n">
        <f aca="false">AVERAGE(N18:N20)</f>
        <v>2.88004485275682</v>
      </c>
      <c r="O21" s="416" t="n">
        <f aca="false">AVERAGE(O18:O20)</f>
        <v>1.23943530191631</v>
      </c>
      <c r="P21" s="421" t="n">
        <f aca="false">AVERAGE(P18:P20)</f>
        <v>1.6047032187615</v>
      </c>
      <c r="Q21" s="420"/>
      <c r="R21" s="420"/>
      <c r="S21" s="420"/>
      <c r="T21" s="416" t="n">
        <f aca="false">AVERAGE(T18:T20)</f>
        <v>55.6214037278836</v>
      </c>
      <c r="U21" s="420"/>
      <c r="V21" s="420"/>
      <c r="W21" s="416" t="n">
        <f aca="false">AVERAGE(W18:W20)</f>
        <v>2.42938763992626</v>
      </c>
      <c r="X21" s="416" t="n">
        <f aca="false">AVERAGE(X18:X20)</f>
        <v>2.49936784110321</v>
      </c>
      <c r="Y21" s="416" t="n">
        <f aca="false">AVERAGE(Y18:Y20)</f>
        <v>2.46838204875172</v>
      </c>
      <c r="Z21" s="416" t="n">
        <f aca="false">AVERAGE(Z18:Z20)</f>
        <v>2.61235125848455</v>
      </c>
      <c r="AA21" s="416" t="n">
        <f aca="false">AVERAGE(AA18:AA20)</f>
        <v>6.99802011769488</v>
      </c>
      <c r="AB21" s="416" t="n">
        <f aca="false">AVERAGE(AB18:AB20)</f>
        <v>6.99802011769489</v>
      </c>
      <c r="AC21" s="417" t="n">
        <f aca="false">AVERAGE(AC18:AC20)</f>
        <v>7.52972178073692</v>
      </c>
      <c r="AE21" s="399" t="s">
        <v>149</v>
      </c>
      <c r="AF21" s="390" t="s">
        <v>194</v>
      </c>
      <c r="AG21" s="390"/>
      <c r="AH21" s="390"/>
      <c r="AI21" s="390"/>
      <c r="AJ21" s="390"/>
      <c r="AK21" s="390"/>
      <c r="AL21" s="390"/>
      <c r="AM21" s="390"/>
      <c r="AN21" s="390"/>
    </row>
    <row r="22" customFormat="false" ht="15.75" hidden="false" customHeight="false" outlineLevel="0" collapsed="false">
      <c r="B22" s="422" t="s">
        <v>163</v>
      </c>
      <c r="C22" s="422"/>
      <c r="D22" s="422"/>
      <c r="E22" s="422"/>
      <c r="F22" s="422"/>
      <c r="G22" s="422"/>
      <c r="H22" s="422"/>
      <c r="I22" s="422"/>
      <c r="J22" s="422"/>
      <c r="K22" s="422"/>
      <c r="L22" s="422"/>
      <c r="M22" s="422"/>
      <c r="N22" s="416" t="n">
        <f aca="false">_xlfn.STDEV.P(N18:N20)</f>
        <v>0.259381051937012</v>
      </c>
      <c r="O22" s="416" t="n">
        <f aca="false">_xlfn.STDEV.P(O18:O20)</f>
        <v>0.0841142299662736</v>
      </c>
      <c r="P22" s="421" t="n">
        <f aca="false">_xlfn.STDEV.P(P18:P20)</f>
        <v>0.174483304893972</v>
      </c>
      <c r="Q22" s="420"/>
      <c r="R22" s="420"/>
      <c r="S22" s="420"/>
      <c r="T22" s="416" t="n">
        <f aca="false">_xlfn.STDEV.P(T18:T20)</f>
        <v>1.37192794373209</v>
      </c>
      <c r="U22" s="420"/>
      <c r="V22" s="420"/>
      <c r="W22" s="416" t="n">
        <f aca="false">_xlfn.STDEV.P(W18:W20)</f>
        <v>0.00787705139495692</v>
      </c>
      <c r="X22" s="416" t="n">
        <f aca="false">_xlfn.STDEV.P(X18:X20)</f>
        <v>0.0129900732674794</v>
      </c>
      <c r="Y22" s="416" t="n">
        <f aca="false">_xlfn.STDEV.P(Y18:Y20)</f>
        <v>0.0114429490445385</v>
      </c>
      <c r="Z22" s="416" t="n">
        <f aca="false">_xlfn.STDEV.P(Z18:Z20)</f>
        <v>0.0242964720927188</v>
      </c>
      <c r="AA22" s="416" t="n">
        <f aca="false">_xlfn.STDEV.P(AA18:AA20)</f>
        <v>0.643116644080824</v>
      </c>
      <c r="AB22" s="416" t="n">
        <f aca="false">_xlfn.STDEV.P(AB18:AB20)</f>
        <v>0.643116644080828</v>
      </c>
      <c r="AC22" s="417" t="n">
        <f aca="false">_xlfn.STDEV.P(AC18:AC20)</f>
        <v>0.74174107754903</v>
      </c>
      <c r="AE22" s="399" t="s">
        <v>150</v>
      </c>
      <c r="AF22" s="390" t="s">
        <v>195</v>
      </c>
      <c r="AG22" s="390"/>
      <c r="AH22" s="390"/>
      <c r="AI22" s="390"/>
      <c r="AJ22" s="390"/>
      <c r="AK22" s="390"/>
      <c r="AL22" s="390"/>
      <c r="AM22" s="390"/>
      <c r="AN22" s="390"/>
    </row>
    <row r="25" customFormat="false" ht="15.75" hidden="false" customHeight="false" outlineLevel="0" collapsed="false">
      <c r="N25" s="423"/>
      <c r="O25" s="423"/>
      <c r="P25" s="423"/>
      <c r="Q25" s="423"/>
      <c r="R25" s="423"/>
    </row>
    <row r="26" customFormat="false" ht="15.75" hidden="false" customHeight="false" outlineLevel="0" collapsed="false">
      <c r="N26" s="423"/>
      <c r="O26" s="423"/>
      <c r="P26" s="423"/>
      <c r="Q26" s="423"/>
      <c r="R26" s="423"/>
    </row>
    <row r="27" customFormat="false" ht="15.75" hidden="false" customHeight="false" outlineLevel="0" collapsed="false">
      <c r="N27" s="423"/>
      <c r="O27" s="423"/>
      <c r="P27" s="423"/>
      <c r="Q27" s="423"/>
      <c r="R27" s="423"/>
    </row>
    <row r="28" customFormat="false" ht="15.75" hidden="false" customHeight="false" outlineLevel="0" collapsed="false">
      <c r="N28" s="424"/>
      <c r="O28" s="424"/>
      <c r="P28" s="424"/>
      <c r="Q28" s="424"/>
      <c r="R28" s="424"/>
    </row>
    <row r="29" customFormat="false" ht="15.75" hidden="false" customHeight="false" outlineLevel="0" collapsed="false">
      <c r="N29" s="424"/>
      <c r="O29" s="424"/>
      <c r="P29" s="424"/>
      <c r="Q29" s="424"/>
      <c r="R29" s="424"/>
    </row>
    <row r="30" customFormat="false" ht="15.75" hidden="false" customHeight="false" outlineLevel="0" collapsed="false">
      <c r="N30" s="424"/>
      <c r="O30" s="424"/>
      <c r="P30" s="424"/>
      <c r="Q30" s="424"/>
      <c r="R30" s="424"/>
    </row>
    <row r="31" customFormat="false" ht="15.75" hidden="false" customHeight="false" outlineLevel="0" collapsed="false">
      <c r="N31" s="424"/>
      <c r="O31" s="424"/>
      <c r="P31" s="424"/>
      <c r="Q31" s="424"/>
      <c r="R31" s="424"/>
    </row>
    <row r="32" customFormat="false" ht="15.75" hidden="false" customHeight="false" outlineLevel="0" collapsed="false">
      <c r="N32" s="424"/>
      <c r="O32" s="424"/>
      <c r="P32" s="424"/>
      <c r="Q32" s="424"/>
      <c r="R32" s="424"/>
    </row>
    <row r="33" customFormat="false" ht="15.75" hidden="false" customHeight="false" outlineLevel="0" collapsed="false">
      <c r="N33" s="424"/>
      <c r="O33" s="424"/>
      <c r="P33" s="424"/>
      <c r="Q33" s="424"/>
      <c r="R33" s="424"/>
    </row>
    <row r="34" customFormat="false" ht="15.75" hidden="false" customHeight="false" outlineLevel="0" collapsed="false">
      <c r="N34" s="424"/>
      <c r="O34" s="424"/>
      <c r="P34" s="424"/>
      <c r="Q34" s="424"/>
      <c r="R34" s="424"/>
    </row>
    <row r="35" customFormat="false" ht="15.75" hidden="false" customHeight="false" outlineLevel="0" collapsed="false">
      <c r="N35" s="424"/>
      <c r="O35" s="424"/>
      <c r="P35" s="424"/>
      <c r="Q35" s="424"/>
      <c r="R35" s="424"/>
    </row>
    <row r="36" customFormat="false" ht="15.75" hidden="false" customHeight="false" outlineLevel="0" collapsed="false">
      <c r="N36" s="424"/>
      <c r="O36" s="424"/>
      <c r="P36" s="424"/>
      <c r="Q36" s="424"/>
      <c r="R36" s="424"/>
    </row>
    <row r="37" customFormat="false" ht="15.75" hidden="false" customHeight="false" outlineLevel="0" collapsed="false">
      <c r="N37" s="424"/>
      <c r="O37" s="424"/>
      <c r="P37" s="424"/>
      <c r="Q37" s="424"/>
      <c r="R37" s="424"/>
    </row>
    <row r="38" customFormat="false" ht="15.75" hidden="false" customHeight="false" outlineLevel="0" collapsed="false">
      <c r="N38" s="424"/>
      <c r="O38" s="424"/>
      <c r="P38" s="424"/>
      <c r="Q38" s="424"/>
      <c r="R38" s="424"/>
    </row>
    <row r="39" customFormat="false" ht="15.75" hidden="false" customHeight="false" outlineLevel="0" collapsed="false">
      <c r="N39" s="424"/>
      <c r="O39" s="424"/>
      <c r="P39" s="424"/>
      <c r="Q39" s="424"/>
      <c r="R39" s="424"/>
    </row>
    <row r="40" customFormat="false" ht="15.75" hidden="false" customHeight="false" outlineLevel="0" collapsed="false">
      <c r="N40" s="425"/>
      <c r="O40" s="425"/>
      <c r="P40" s="425"/>
      <c r="Q40" s="425"/>
      <c r="R40" s="425"/>
    </row>
    <row r="41" customFormat="false" ht="15.75" hidden="false" customHeight="false" outlineLevel="0" collapsed="false">
      <c r="N41" s="425"/>
      <c r="O41" s="425"/>
      <c r="P41" s="425"/>
      <c r="Q41" s="425"/>
      <c r="R41" s="425"/>
    </row>
    <row r="42" customFormat="false" ht="15.75" hidden="false" customHeight="false" outlineLevel="0" collapsed="false">
      <c r="N42" s="424"/>
      <c r="O42" s="424"/>
      <c r="P42" s="424"/>
      <c r="Q42" s="424"/>
      <c r="R42" s="424"/>
    </row>
    <row r="43" customFormat="false" ht="15.75" hidden="false" customHeight="false" outlineLevel="0" collapsed="false">
      <c r="N43" s="424"/>
      <c r="O43" s="424"/>
      <c r="P43" s="424"/>
      <c r="Q43" s="424"/>
      <c r="R43" s="424"/>
    </row>
  </sheetData>
  <mergeCells count="42">
    <mergeCell ref="B1:J1"/>
    <mergeCell ref="B2:AC2"/>
    <mergeCell ref="AF3:AN3"/>
    <mergeCell ref="AF4:AN4"/>
    <mergeCell ref="AF5:AN5"/>
    <mergeCell ref="AF6:AN6"/>
    <mergeCell ref="B7:M7"/>
    <mergeCell ref="Q7:S7"/>
    <mergeCell ref="U7:V7"/>
    <mergeCell ref="AF7:AN7"/>
    <mergeCell ref="B8:M8"/>
    <mergeCell ref="Q8:S8"/>
    <mergeCell ref="U8:V8"/>
    <mergeCell ref="AF8:AN8"/>
    <mergeCell ref="AF9:AN9"/>
    <mergeCell ref="B10:AC10"/>
    <mergeCell ref="AF10:AN10"/>
    <mergeCell ref="AF11:AN11"/>
    <mergeCell ref="AF12:AN12"/>
    <mergeCell ref="AF13:AN13"/>
    <mergeCell ref="B14:M14"/>
    <mergeCell ref="Q14:S14"/>
    <mergeCell ref="U14:V14"/>
    <mergeCell ref="AF14:AN14"/>
    <mergeCell ref="B15:M15"/>
    <mergeCell ref="Q15:S15"/>
    <mergeCell ref="U15:V15"/>
    <mergeCell ref="AF15:AN15"/>
    <mergeCell ref="AF16:AN16"/>
    <mergeCell ref="B17:AC17"/>
    <mergeCell ref="AF17:AN17"/>
    <mergeCell ref="AF18:AN18"/>
    <mergeCell ref="AF19:AN19"/>
    <mergeCell ref="AF20:AN20"/>
    <mergeCell ref="B21:M21"/>
    <mergeCell ref="Q21:S21"/>
    <mergeCell ref="U21:V21"/>
    <mergeCell ref="AF21:AN21"/>
    <mergeCell ref="B22:M22"/>
    <mergeCell ref="Q22:S22"/>
    <mergeCell ref="U22:V22"/>
    <mergeCell ref="AF22:AN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2022-01-16T16:33:22Z</dcterms:created>
  <dc:creator>Windows User</dc:creator>
  <dc:description/>
  <dc:language>en-US</dc:language>
  <cp:lastModifiedBy/>
  <dcterms:modified xsi:type="dcterms:W3CDTF">2023-03-12T11:07:00Z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