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zaynullin/Desktop/workspace/labs/2.1.1/"/>
    </mc:Choice>
  </mc:AlternateContent>
  <xr:revisionPtr revIDLastSave="0" documentId="13_ncr:1_{FF63BE8F-AA10-0243-93A4-E55883CF3818}" xr6:coauthVersionLast="47" xr6:coauthVersionMax="47" xr10:uidLastSave="{00000000-0000-0000-0000-000000000000}"/>
  <bookViews>
    <workbookView xWindow="0" yWindow="0" windowWidth="28800" windowHeight="18000" xr2:uid="{14C931E6-682A-8E49-AE5D-3F85F04C8C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29" i="1"/>
  <c r="G15" i="1"/>
  <c r="G16" i="1"/>
  <c r="G14" i="1"/>
  <c r="I14" i="1" s="1"/>
  <c r="H34" i="1"/>
  <c r="E34" i="1"/>
  <c r="C34" i="1"/>
  <c r="D34" i="1" s="1"/>
  <c r="H33" i="1"/>
  <c r="I33" i="1" s="1"/>
  <c r="C33" i="1"/>
  <c r="D33" i="1"/>
  <c r="E33" i="1"/>
  <c r="H32" i="1"/>
  <c r="I32" i="1" s="1"/>
  <c r="E32" i="1"/>
  <c r="C32" i="1"/>
  <c r="D32" i="1" s="1"/>
  <c r="H31" i="1"/>
  <c r="I31" i="1" s="1"/>
  <c r="E31" i="1"/>
  <c r="C31" i="1"/>
  <c r="D31" i="1" s="1"/>
  <c r="H30" i="1"/>
  <c r="I30" i="1" s="1"/>
  <c r="E30" i="1"/>
  <c r="C30" i="1"/>
  <c r="D30" i="1" s="1"/>
  <c r="H29" i="1"/>
  <c r="E29" i="1"/>
  <c r="C29" i="1"/>
  <c r="D29" i="1" s="1"/>
  <c r="M22" i="1"/>
  <c r="K22" i="1"/>
  <c r="L22" i="1"/>
  <c r="F25" i="1"/>
  <c r="G25" i="1" s="1"/>
  <c r="F24" i="1"/>
  <c r="G24" i="1" s="1"/>
  <c r="F23" i="1"/>
  <c r="G23" i="1" s="1"/>
  <c r="F22" i="1"/>
  <c r="G22" i="1" s="1"/>
  <c r="D15" i="1"/>
  <c r="D16" i="1"/>
  <c r="D14" i="1"/>
  <c r="H16" i="1"/>
  <c r="E16" i="1"/>
  <c r="C16" i="1"/>
  <c r="H15" i="1"/>
  <c r="I15" i="1" s="1"/>
  <c r="E15" i="1"/>
  <c r="C15" i="1"/>
  <c r="H14" i="1"/>
  <c r="E14" i="1"/>
  <c r="I34" i="1" l="1"/>
  <c r="I29" i="1"/>
  <c r="I16" i="1"/>
  <c r="C14" i="1"/>
  <c r="G3" i="1"/>
  <c r="F8" i="1" l="1"/>
  <c r="F10" i="1"/>
  <c r="G10" i="1" s="1"/>
  <c r="F9" i="1"/>
  <c r="G9" i="1" s="1"/>
  <c r="G8" i="1"/>
  <c r="M8" i="1" s="1"/>
  <c r="L8" i="1" l="1"/>
  <c r="K8" i="1"/>
</calcChain>
</file>

<file path=xl/sharedStrings.xml><?xml version="1.0" encoding="utf-8"?>
<sst xmlns="http://schemas.openxmlformats.org/spreadsheetml/2006/main" count="52" uniqueCount="29">
  <si>
    <t>нач. услов.</t>
  </si>
  <si>
    <t>$P$, Па</t>
  </si>
  <si>
    <t>$T$, К</t>
  </si>
  <si>
    <t xml:space="preserve">$\phi$ </t>
  </si>
  <si>
    <t>$\sigma_P$, Па</t>
  </si>
  <si>
    <t>$\sigma_T$, K</t>
  </si>
  <si>
    <t>№</t>
  </si>
  <si>
    <t>$\Delta V$, л</t>
  </si>
  <si>
    <t>$\sigma_V$, л</t>
  </si>
  <si>
    <t>$\Delta T$, с</t>
  </si>
  <si>
    <t>$\sigma_T$, с</t>
  </si>
  <si>
    <t>$q_{max}$ г/с</t>
  </si>
  <si>
    <t>$P_н$, Па</t>
  </si>
  <si>
    <t>$\rho_0$ кг/$м^3$</t>
  </si>
  <si>
    <t>$ \sigma_{\rho_0}$ кг/$м^3$</t>
  </si>
  <si>
    <t>конец</t>
  </si>
  <si>
    <t>$\sigma_q$ г/с</t>
  </si>
  <si>
    <t>$\langle q_{max} \rangle $ г/с</t>
  </si>
  <si>
    <t>$\sigma_q^{сист}$ г/с</t>
  </si>
  <si>
    <t>$\sigma_q^{случ}$ г/с</t>
  </si>
  <si>
    <t>$I, мA$</t>
  </si>
  <si>
    <t>$U, B$</t>
  </si>
  <si>
    <t>$N, Вт$</t>
  </si>
  <si>
    <t xml:space="preserve">$R_н$, Ом </t>
  </si>
  <si>
    <t>$\varepsilon, мВ$</t>
  </si>
  <si>
    <t>$\Delta T$, K</t>
  </si>
  <si>
    <t>$\sigma_N, Вт$</t>
  </si>
  <si>
    <t>$\sigma_{\varepsilon}, мВ$</t>
  </si>
  <si>
    <t>$\sigma_{\Delta T}$,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</si>
</sst>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6DEE-F942-DA4E-AB7A-41BB4A5D3D85}">
  <dimension ref="A1:P34"/>
  <sheetViews>
    <sheetView tabSelected="1" topLeftCell="A4" workbookViewId="0">
      <selection activeCell="M29" sqref="M29:P34"/>
    </sheetView>
  </sheetViews>
  <sheetFormatPr baseColWidth="10" defaultRowHeight="16" x14ac:dyDescent="0.2"/>
  <cols>
    <col min="2" max="2" width="15.1640625" customWidth="1"/>
    <col min="3" max="3" width="14.1640625" customWidth="1"/>
    <col min="4" max="4" width="15" customWidth="1"/>
    <col min="5" max="5" width="14.33203125" customWidth="1"/>
    <col min="6" max="6" width="15.5" customWidth="1"/>
  </cols>
  <sheetData>
    <row r="1" spans="1:16" x14ac:dyDescent="0.2">
      <c r="A1" t="s">
        <v>0</v>
      </c>
    </row>
    <row r="2" spans="1:16" x14ac:dyDescent="0.2">
      <c r="A2" t="s">
        <v>1</v>
      </c>
      <c r="B2" t="s">
        <v>4</v>
      </c>
      <c r="C2" t="s">
        <v>2</v>
      </c>
      <c r="D2" t="s">
        <v>5</v>
      </c>
      <c r="E2" t="s">
        <v>3</v>
      </c>
      <c r="F2" t="s">
        <v>12</v>
      </c>
      <c r="G2" t="s">
        <v>13</v>
      </c>
      <c r="H2" t="s">
        <v>14</v>
      </c>
      <c r="I2" t="s">
        <v>15</v>
      </c>
    </row>
    <row r="3" spans="1:16" x14ac:dyDescent="0.2">
      <c r="A3">
        <v>100300</v>
      </c>
      <c r="B3">
        <v>100</v>
      </c>
      <c r="C3">
        <v>295</v>
      </c>
      <c r="D3">
        <v>0.1</v>
      </c>
      <c r="E3">
        <v>0.48</v>
      </c>
      <c r="F3">
        <v>2480</v>
      </c>
      <c r="G3" s="2">
        <f>0.029*(A3 - E3*F3)/(8.31*C3)</f>
        <v>1.1724401476677069</v>
      </c>
      <c r="H3">
        <v>0.01</v>
      </c>
    </row>
    <row r="7" spans="1:16" x14ac:dyDescent="0.2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16</v>
      </c>
      <c r="H7" t="s">
        <v>15</v>
      </c>
      <c r="K7" t="s">
        <v>17</v>
      </c>
      <c r="L7" t="s">
        <v>19</v>
      </c>
      <c r="M7" t="s">
        <v>18</v>
      </c>
      <c r="N7" t="s">
        <v>15</v>
      </c>
    </row>
    <row r="8" spans="1:16" x14ac:dyDescent="0.2">
      <c r="A8">
        <v>1</v>
      </c>
      <c r="B8">
        <v>5</v>
      </c>
      <c r="C8">
        <v>0.05</v>
      </c>
      <c r="D8">
        <v>52.14</v>
      </c>
      <c r="E8">
        <v>0.3</v>
      </c>
      <c r="F8" s="1">
        <f>B8/D8*$G$3</f>
        <v>0.11243192823817671</v>
      </c>
      <c r="G8" s="1">
        <f>(C8/B8+E8/D8+0.008)*F8</f>
        <v>2.6706787833054588E-3</v>
      </c>
      <c r="K8" s="1">
        <f>AVERAGE(F8:F10)</f>
        <v>0.11233165606401735</v>
      </c>
      <c r="L8" s="3">
        <f>SQRT(_xlfn.VAR.P(F8:F10)/1)</f>
        <v>1.7321116418058045E-4</v>
      </c>
      <c r="M8" s="1">
        <f>AVERAGE(G8:G10)</f>
        <v>2.6677220540559077E-3</v>
      </c>
    </row>
    <row r="9" spans="1:16" x14ac:dyDescent="0.2">
      <c r="A9">
        <v>2</v>
      </c>
      <c r="B9">
        <v>5</v>
      </c>
      <c r="C9">
        <v>0.05</v>
      </c>
      <c r="D9">
        <v>52.12</v>
      </c>
      <c r="E9">
        <v>0.3</v>
      </c>
      <c r="F9" s="1">
        <f>B9/D9*$G$3</f>
        <v>0.11247507172560504</v>
      </c>
      <c r="G9" s="1">
        <f>(C9/B9+E9/D9+0.008)*F9</f>
        <v>2.671951934147643E-3</v>
      </c>
    </row>
    <row r="10" spans="1:16" x14ac:dyDescent="0.2">
      <c r="A10">
        <v>3</v>
      </c>
      <c r="B10">
        <v>5</v>
      </c>
      <c r="C10">
        <v>0.05</v>
      </c>
      <c r="D10">
        <v>52.3</v>
      </c>
      <c r="E10">
        <v>0.3</v>
      </c>
      <c r="F10" s="1">
        <f>B10/D10*$G$3</f>
        <v>0.11208796822827027</v>
      </c>
      <c r="G10" s="1">
        <f>(C10/B10+E10/D10+0.008)*F10</f>
        <v>2.6605354447146218E-3</v>
      </c>
    </row>
    <row r="13" spans="1:16" x14ac:dyDescent="0.2">
      <c r="A13" t="s">
        <v>20</v>
      </c>
      <c r="B13" t="s">
        <v>21</v>
      </c>
      <c r="C13" t="s">
        <v>22</v>
      </c>
      <c r="D13" t="s">
        <v>26</v>
      </c>
      <c r="E13" t="s">
        <v>23</v>
      </c>
      <c r="F13" t="s">
        <v>24</v>
      </c>
      <c r="G13" t="s">
        <v>27</v>
      </c>
      <c r="H13" t="s">
        <v>25</v>
      </c>
      <c r="I13" t="s">
        <v>28</v>
      </c>
      <c r="J13" t="s">
        <v>15</v>
      </c>
    </row>
    <row r="14" spans="1:16" x14ac:dyDescent="0.2">
      <c r="A14">
        <v>111.3</v>
      </c>
      <c r="B14">
        <v>3.831</v>
      </c>
      <c r="C14" s="1">
        <f>A14/1000*B14</f>
        <v>0.4263903</v>
      </c>
      <c r="D14" s="1">
        <f>(0.01/B14+0.4/A14)*C14</f>
        <v>2.6454000000000004E-3</v>
      </c>
      <c r="E14" s="2">
        <f>B14/(A14/1000)</f>
        <v>34.42048517520216</v>
      </c>
      <c r="F14">
        <v>0.124</v>
      </c>
      <c r="G14" s="1">
        <f>0.05*F14</f>
        <v>6.2000000000000006E-3</v>
      </c>
      <c r="H14" s="2">
        <f>F14*1000/40.7</f>
        <v>3.0466830466830466</v>
      </c>
      <c r="I14" s="2">
        <f>G14/F14*H14</f>
        <v>0.15233415233415235</v>
      </c>
      <c r="M14" s="1">
        <v>0.4263903</v>
      </c>
      <c r="N14" s="1">
        <v>2.6454000000000004E-3</v>
      </c>
      <c r="O14" s="2">
        <v>3.0466830466830466</v>
      </c>
      <c r="P14" s="2">
        <v>0.15233415233415235</v>
      </c>
    </row>
    <row r="15" spans="1:16" x14ac:dyDescent="0.2">
      <c r="A15">
        <v>138.80000000000001</v>
      </c>
      <c r="B15">
        <v>4.782</v>
      </c>
      <c r="C15" s="1">
        <f>A15/1000*B15</f>
        <v>0.66374160000000004</v>
      </c>
      <c r="D15" s="1">
        <f t="shared" ref="D15:D16" si="0">(0.01/B15+0.4/A15)*C15</f>
        <v>3.3008000000000004E-3</v>
      </c>
      <c r="E15" s="2">
        <f>B15/(A15/1000)</f>
        <v>34.452449567723342</v>
      </c>
      <c r="F15">
        <v>0.189</v>
      </c>
      <c r="G15" s="1">
        <f t="shared" ref="G15:G16" si="1">0.05*F15</f>
        <v>9.4500000000000001E-3</v>
      </c>
      <c r="H15" s="2">
        <f>F15*1000/40.7</f>
        <v>4.6437346437346436</v>
      </c>
      <c r="I15" s="2">
        <f>G15/F15*H15</f>
        <v>0.23218673218673219</v>
      </c>
      <c r="M15" s="1">
        <v>0.66374160000000004</v>
      </c>
      <c r="N15" s="1">
        <v>3.3008000000000004E-3</v>
      </c>
      <c r="O15" s="2">
        <v>4.6437346437346436</v>
      </c>
      <c r="P15" s="2">
        <v>0.23218673218673219</v>
      </c>
    </row>
    <row r="16" spans="1:16" x14ac:dyDescent="0.2">
      <c r="A16">
        <v>183.5</v>
      </c>
      <c r="B16">
        <v>6.3330000000000002</v>
      </c>
      <c r="C16" s="1">
        <f>A16/1000*B16</f>
        <v>1.1621055</v>
      </c>
      <c r="D16" s="1">
        <f t="shared" si="0"/>
        <v>4.3682E-3</v>
      </c>
      <c r="E16" s="2">
        <f>B16/(A16/1000)</f>
        <v>34.51226158038147</v>
      </c>
      <c r="F16">
        <v>0.33500000000000002</v>
      </c>
      <c r="G16" s="1">
        <f t="shared" si="1"/>
        <v>1.6750000000000001E-2</v>
      </c>
      <c r="H16" s="2">
        <f>F16*1000/40.7</f>
        <v>8.2309582309582296</v>
      </c>
      <c r="I16" s="2">
        <f>G16/F16*H16</f>
        <v>0.41154791154791148</v>
      </c>
      <c r="M16" s="1">
        <v>1.1621055</v>
      </c>
      <c r="N16" s="1">
        <v>4.3682E-3</v>
      </c>
      <c r="O16" s="2">
        <v>8.2309582309582296</v>
      </c>
      <c r="P16" s="2">
        <v>0.41154791154791148</v>
      </c>
    </row>
    <row r="21" spans="1:16" x14ac:dyDescent="0.2">
      <c r="A21" t="s">
        <v>6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16</v>
      </c>
      <c r="K21" t="s">
        <v>17</v>
      </c>
      <c r="L21" t="s">
        <v>19</v>
      </c>
      <c r="M21" t="s">
        <v>18</v>
      </c>
    </row>
    <row r="22" spans="1:16" x14ac:dyDescent="0.2">
      <c r="A22">
        <v>1</v>
      </c>
      <c r="B22">
        <v>5</v>
      </c>
      <c r="C22">
        <v>0.05</v>
      </c>
      <c r="D22">
        <v>30.74</v>
      </c>
      <c r="E22">
        <v>0.3</v>
      </c>
      <c r="F22" s="1">
        <f>B22/D22*$G$3</f>
        <v>0.19070269155297773</v>
      </c>
      <c r="G22" s="1">
        <f>(C22/B22+E22/D22+0.008)*F22</f>
        <v>5.2937677539358153E-3</v>
      </c>
      <c r="K22" s="1">
        <f>AVERAGE(F22:F25)</f>
        <v>0.19096718508740829</v>
      </c>
      <c r="L22" s="3">
        <f>SQRT(_xlfn.VAR.P(F22:F25)/1)</f>
        <v>2.9958183216803206E-4</v>
      </c>
      <c r="M22" s="1">
        <f>AVERAGE(G22:G25)</f>
        <v>5.3036993388898782E-3</v>
      </c>
    </row>
    <row r="23" spans="1:16" x14ac:dyDescent="0.2">
      <c r="A23">
        <v>2</v>
      </c>
      <c r="B23">
        <v>5</v>
      </c>
      <c r="C23">
        <v>0.05</v>
      </c>
      <c r="D23">
        <v>30.75</v>
      </c>
      <c r="E23">
        <v>0.3</v>
      </c>
      <c r="F23" s="1">
        <f>B23/D23*$G$3</f>
        <v>0.19064067441751331</v>
      </c>
      <c r="G23" s="1">
        <f>(C23/B23+E23/D23+0.008)*F23</f>
        <v>5.2914411582226867E-3</v>
      </c>
    </row>
    <row r="24" spans="1:16" x14ac:dyDescent="0.2">
      <c r="A24">
        <v>3</v>
      </c>
      <c r="B24">
        <v>5</v>
      </c>
      <c r="C24">
        <v>0.05</v>
      </c>
      <c r="D24">
        <v>30.66</v>
      </c>
      <c r="E24">
        <v>0.3</v>
      </c>
      <c r="F24" s="1">
        <f>B24/D24*$G$3</f>
        <v>0.19120028500777997</v>
      </c>
      <c r="G24" s="1">
        <f>(C24/B24+E24/D24+0.008)*F24</f>
        <v>5.3124494061457146E-3</v>
      </c>
    </row>
    <row r="25" spans="1:16" x14ac:dyDescent="0.2">
      <c r="A25">
        <v>4</v>
      </c>
      <c r="B25">
        <v>5</v>
      </c>
      <c r="C25">
        <v>0.05</v>
      </c>
      <c r="D25">
        <v>30.64</v>
      </c>
      <c r="E25">
        <v>0.3</v>
      </c>
      <c r="F25" s="1">
        <f>B25/D25*$G$3</f>
        <v>0.19132508937136211</v>
      </c>
      <c r="G25" s="1">
        <f>(C25/B25+E25/D25+0.008)*F25</f>
        <v>5.3171390372552954E-3</v>
      </c>
    </row>
    <row r="28" spans="1:16" x14ac:dyDescent="0.2">
      <c r="A28" t="s">
        <v>20</v>
      </c>
      <c r="B28" t="s">
        <v>21</v>
      </c>
      <c r="C28" t="s">
        <v>22</v>
      </c>
      <c r="D28" t="s">
        <v>26</v>
      </c>
      <c r="E28" t="s">
        <v>23</v>
      </c>
      <c r="F28" t="s">
        <v>24</v>
      </c>
      <c r="G28" t="s">
        <v>27</v>
      </c>
      <c r="H28" t="s">
        <v>25</v>
      </c>
      <c r="I28" t="s">
        <v>28</v>
      </c>
      <c r="J28" t="s">
        <v>15</v>
      </c>
    </row>
    <row r="29" spans="1:16" x14ac:dyDescent="0.2">
      <c r="A29">
        <v>99.6</v>
      </c>
      <c r="B29">
        <v>3.4239999999999999</v>
      </c>
      <c r="C29" s="1">
        <f>A29/1000*B29</f>
        <v>0.34103039999999996</v>
      </c>
      <c r="D29" s="1">
        <f>(0.01/B29+0.4/A29)*C29</f>
        <v>2.3655999999999998E-3</v>
      </c>
      <c r="E29" s="2">
        <f>B29/(A29/1000)</f>
        <v>34.377510040160644</v>
      </c>
      <c r="F29">
        <v>6.3E-2</v>
      </c>
      <c r="G29" s="1">
        <f>0.05*F29</f>
        <v>3.15E-3</v>
      </c>
      <c r="H29" s="2">
        <f>F29*1000/40.7</f>
        <v>1.5479115479115477</v>
      </c>
      <c r="I29" s="2">
        <f>G29/F29*H29</f>
        <v>7.7395577395577397E-2</v>
      </c>
      <c r="M29" s="1">
        <v>0.34103039999999996</v>
      </c>
      <c r="N29" s="1">
        <v>2.3655999999999998E-3</v>
      </c>
      <c r="O29" s="2">
        <v>1.5479115479115477</v>
      </c>
      <c r="P29" s="2">
        <v>7.7395577395577397E-2</v>
      </c>
    </row>
    <row r="30" spans="1:16" x14ac:dyDescent="0.2">
      <c r="A30">
        <v>127.2</v>
      </c>
      <c r="B30">
        <v>4.375</v>
      </c>
      <c r="C30" s="1">
        <f>A30/1000*B30</f>
        <v>0.55649999999999999</v>
      </c>
      <c r="D30" s="1">
        <f t="shared" ref="D30:D31" si="2">(0.01/B30+0.4/A30)*C30</f>
        <v>3.0219999999999999E-3</v>
      </c>
      <c r="E30" s="2">
        <f>B30/(A30/1000)</f>
        <v>34.394654088050309</v>
      </c>
      <c r="F30">
        <v>0.10100000000000001</v>
      </c>
      <c r="G30" s="1">
        <f t="shared" ref="G30:G34" si="3">0.05*F30</f>
        <v>5.0500000000000007E-3</v>
      </c>
      <c r="H30" s="2">
        <f>F30*1000/40.7</f>
        <v>2.4815724815724813</v>
      </c>
      <c r="I30" s="2">
        <f>G30/F30*H30</f>
        <v>0.12407862407862408</v>
      </c>
      <c r="M30" s="1">
        <v>0.55649999999999999</v>
      </c>
      <c r="N30" s="1">
        <v>3.0219999999999999E-3</v>
      </c>
      <c r="O30" s="2">
        <v>2.4815724815724813</v>
      </c>
      <c r="P30" s="2">
        <v>0.12407862407862408</v>
      </c>
    </row>
    <row r="31" spans="1:16" x14ac:dyDescent="0.2">
      <c r="A31">
        <v>158.4</v>
      </c>
      <c r="B31">
        <v>5.4480000000000004</v>
      </c>
      <c r="C31" s="1">
        <f>A31/1000*B31</f>
        <v>0.86296320000000015</v>
      </c>
      <c r="D31" s="1">
        <f t="shared" si="2"/>
        <v>3.7632000000000008E-3</v>
      </c>
      <c r="E31" s="2">
        <f>B31/(A31/1000)</f>
        <v>34.393939393939391</v>
      </c>
      <c r="F31">
        <v>0.158</v>
      </c>
      <c r="G31" s="1">
        <f t="shared" si="3"/>
        <v>7.9000000000000008E-3</v>
      </c>
      <c r="H31" s="2">
        <f>F31*1000/40.7</f>
        <v>3.882063882063882</v>
      </c>
      <c r="I31" s="2">
        <f>G31/F31*H31</f>
        <v>0.1941031941031941</v>
      </c>
      <c r="M31" s="1">
        <v>0.86296320000000015</v>
      </c>
      <c r="N31" s="1">
        <v>3.7632000000000008E-3</v>
      </c>
      <c r="O31" s="2">
        <v>3.882063882063882</v>
      </c>
      <c r="P31" s="2">
        <v>0.1941031941031941</v>
      </c>
    </row>
    <row r="32" spans="1:16" x14ac:dyDescent="0.2">
      <c r="A32">
        <v>186.6</v>
      </c>
      <c r="B32">
        <v>6.4279999999999999</v>
      </c>
      <c r="C32" s="1">
        <f>A32/1000*B32</f>
        <v>1.1994647999999999</v>
      </c>
      <c r="D32" s="1">
        <f t="shared" ref="D32:D33" si="4">(0.01/B32+0.4/A32)*C32</f>
        <v>4.4371999999999997E-3</v>
      </c>
      <c r="E32" s="2">
        <f>B32/(A32/1000)</f>
        <v>34.448017148981783</v>
      </c>
      <c r="F32">
        <v>0.218</v>
      </c>
      <c r="G32" s="1">
        <f t="shared" si="3"/>
        <v>1.09E-2</v>
      </c>
      <c r="H32" s="2">
        <f>F32*1000/40.7</f>
        <v>5.3562653562653555</v>
      </c>
      <c r="I32" s="2">
        <f>G32/F32*H32</f>
        <v>0.26781326781326781</v>
      </c>
      <c r="M32" s="1">
        <v>1.1994647999999999</v>
      </c>
      <c r="N32" s="1">
        <v>4.4371999999999997E-3</v>
      </c>
      <c r="O32" s="2">
        <v>5.3562653562653555</v>
      </c>
      <c r="P32" s="2">
        <v>0.26781326781326781</v>
      </c>
    </row>
    <row r="33" spans="1:16" x14ac:dyDescent="0.2">
      <c r="A33">
        <v>209.5</v>
      </c>
      <c r="B33">
        <v>7.2329999999999997</v>
      </c>
      <c r="C33" s="1">
        <f>A33/1000*B33</f>
        <v>1.5153134999999998</v>
      </c>
      <c r="D33" s="1">
        <f t="shared" si="4"/>
        <v>4.9881999999999991E-3</v>
      </c>
      <c r="E33" s="2">
        <f>B33/(A33/1000)</f>
        <v>34.525059665871119</v>
      </c>
      <c r="F33">
        <v>0.27100000000000002</v>
      </c>
      <c r="G33" s="1">
        <f t="shared" si="3"/>
        <v>1.3550000000000001E-2</v>
      </c>
      <c r="H33" s="2">
        <f>F33*1000/40.7</f>
        <v>6.6584766584766584</v>
      </c>
      <c r="I33" s="2">
        <f>G33/F33*H33</f>
        <v>0.33292383292383293</v>
      </c>
      <c r="M33" s="1">
        <v>1.5153134999999998</v>
      </c>
      <c r="N33" s="1">
        <v>4.9881999999999991E-3</v>
      </c>
      <c r="O33" s="2">
        <v>6.6584766584766584</v>
      </c>
      <c r="P33" s="2">
        <v>0.33292383292383293</v>
      </c>
    </row>
    <row r="34" spans="1:16" x14ac:dyDescent="0.2">
      <c r="A34">
        <v>234.1</v>
      </c>
      <c r="B34">
        <v>8.1039999999999992</v>
      </c>
      <c r="C34" s="1">
        <f>A34/1000*B34</f>
        <v>1.8971463999999998</v>
      </c>
      <c r="D34" s="1">
        <f t="shared" ref="D34" si="5">(0.01/B34+0.4/A34)*C34</f>
        <v>5.5825999999999992E-3</v>
      </c>
      <c r="E34" s="2">
        <f>B34/(A34/1000)</f>
        <v>34.61768475010679</v>
      </c>
      <c r="F34">
        <v>0.33800000000000002</v>
      </c>
      <c r="G34" s="1">
        <f t="shared" si="3"/>
        <v>1.6900000000000002E-2</v>
      </c>
      <c r="H34" s="2">
        <f>F34*1000/40.7</f>
        <v>8.3046683046683043</v>
      </c>
      <c r="I34" s="2">
        <f>G34/F34*H34</f>
        <v>0.41523341523341523</v>
      </c>
      <c r="M34" s="1">
        <v>1.8971463999999998</v>
      </c>
      <c r="N34" s="1">
        <v>5.5825999999999992E-3</v>
      </c>
      <c r="O34" s="2">
        <v>8.3046683046683043</v>
      </c>
      <c r="P34" s="2">
        <v>0.41523341523341523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Зайнуллин Амир</dc:creator>
  <cp:lastModifiedBy>Зайнуллин Амир</cp:lastModifiedBy>
  <dcterms:created xsi:type="dcterms:W3CDTF">2023-05-04T15:06:15Z</dcterms:created>
  <dcterms:modified xsi:type="dcterms:W3CDTF">2023-05-05T19:50:42Z</dcterms:modified>
</cp:coreProperties>
</file>