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amirzaynullin/Desktop/workspace/labs/2.2.3/"/>
    </mc:Choice>
  </mc:AlternateContent>
  <xr:revisionPtr revIDLastSave="0" documentId="13_ncr:1_{4CEA6F07-F421-D146-8E27-CD869A8D257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1" l="1"/>
  <c r="J79" i="1" s="1"/>
  <c r="B80" i="1"/>
  <c r="J80" i="1" s="1"/>
  <c r="B81" i="1"/>
  <c r="J81" i="1" s="1"/>
  <c r="B82" i="1"/>
  <c r="J82" i="1" s="1"/>
  <c r="F74" i="1"/>
  <c r="O67" i="1"/>
  <c r="O68" i="1"/>
  <c r="O69" i="1"/>
  <c r="F68" i="1"/>
  <c r="F69" i="1"/>
  <c r="F67" i="1"/>
  <c r="F66" i="1"/>
  <c r="E80" i="1"/>
  <c r="F80" i="1" s="1"/>
  <c r="E81" i="1"/>
  <c r="F81" i="1" s="1"/>
  <c r="E82" i="1"/>
  <c r="F82" i="1" s="1"/>
  <c r="E79" i="1"/>
  <c r="F79" i="1" s="1"/>
  <c r="I60" i="1"/>
  <c r="G60" i="1"/>
  <c r="F60" i="1"/>
  <c r="D60" i="1"/>
  <c r="I59" i="1"/>
  <c r="G59" i="1"/>
  <c r="F59" i="1"/>
  <c r="D59" i="1"/>
  <c r="I58" i="1"/>
  <c r="G58" i="1"/>
  <c r="F58" i="1"/>
  <c r="D58" i="1"/>
  <c r="I57" i="1"/>
  <c r="G57" i="1"/>
  <c r="F57" i="1"/>
  <c r="D57" i="1"/>
  <c r="I56" i="1"/>
  <c r="G56" i="1"/>
  <c r="F56" i="1"/>
  <c r="D56" i="1"/>
  <c r="I55" i="1"/>
  <c r="G55" i="1"/>
  <c r="F55" i="1"/>
  <c r="D55" i="1"/>
  <c r="I54" i="1"/>
  <c r="G54" i="1"/>
  <c r="F54" i="1"/>
  <c r="D54" i="1"/>
  <c r="I53" i="1"/>
  <c r="G53" i="1"/>
  <c r="F53" i="1"/>
  <c r="D53" i="1"/>
  <c r="I52" i="1"/>
  <c r="G52" i="1"/>
  <c r="F52" i="1"/>
  <c r="D52" i="1"/>
  <c r="I51" i="1"/>
  <c r="G51" i="1"/>
  <c r="F51" i="1"/>
  <c r="D51" i="1"/>
  <c r="I47" i="1"/>
  <c r="G47" i="1"/>
  <c r="F47" i="1"/>
  <c r="D47" i="1"/>
  <c r="I46" i="1"/>
  <c r="G46" i="1"/>
  <c r="F46" i="1"/>
  <c r="D46" i="1"/>
  <c r="I45" i="1"/>
  <c r="G45" i="1"/>
  <c r="F45" i="1"/>
  <c r="D45" i="1"/>
  <c r="I44" i="1"/>
  <c r="G44" i="1"/>
  <c r="F44" i="1"/>
  <c r="D44" i="1"/>
  <c r="I43" i="1"/>
  <c r="G43" i="1"/>
  <c r="F43" i="1"/>
  <c r="D43" i="1"/>
  <c r="I42" i="1"/>
  <c r="G42" i="1"/>
  <c r="F42" i="1"/>
  <c r="D42" i="1"/>
  <c r="I41" i="1"/>
  <c r="G41" i="1"/>
  <c r="F41" i="1"/>
  <c r="D41" i="1"/>
  <c r="I40" i="1"/>
  <c r="G40" i="1"/>
  <c r="F40" i="1"/>
  <c r="D40" i="1"/>
  <c r="I39" i="1"/>
  <c r="G39" i="1"/>
  <c r="F39" i="1"/>
  <c r="D39" i="1"/>
  <c r="I38" i="1"/>
  <c r="G38" i="1"/>
  <c r="F38" i="1"/>
  <c r="D38" i="1"/>
  <c r="J11" i="1"/>
  <c r="H11" i="1"/>
  <c r="F11" i="1"/>
  <c r="D11" i="1"/>
  <c r="I25" i="1"/>
  <c r="G25" i="1"/>
  <c r="H25" i="1" s="1"/>
  <c r="J25" i="1" s="1"/>
  <c r="F25" i="1"/>
  <c r="D25" i="1"/>
  <c r="I11" i="1"/>
  <c r="I12" i="1"/>
  <c r="G11" i="1"/>
  <c r="C11" i="1"/>
  <c r="I34" i="1"/>
  <c r="G34" i="1"/>
  <c r="F34" i="1"/>
  <c r="D34" i="1"/>
  <c r="I33" i="1"/>
  <c r="G33" i="1"/>
  <c r="F33" i="1"/>
  <c r="D33" i="1"/>
  <c r="I32" i="1"/>
  <c r="G32" i="1"/>
  <c r="F32" i="1"/>
  <c r="D32" i="1"/>
  <c r="I31" i="1"/>
  <c r="G31" i="1"/>
  <c r="F31" i="1"/>
  <c r="D31" i="1"/>
  <c r="I30" i="1"/>
  <c r="G30" i="1"/>
  <c r="F30" i="1"/>
  <c r="D30" i="1"/>
  <c r="I29" i="1"/>
  <c r="G29" i="1"/>
  <c r="F29" i="1"/>
  <c r="D29" i="1"/>
  <c r="I28" i="1"/>
  <c r="G28" i="1"/>
  <c r="F28" i="1"/>
  <c r="D28" i="1"/>
  <c r="I27" i="1"/>
  <c r="G27" i="1"/>
  <c r="F27" i="1"/>
  <c r="D27" i="1"/>
  <c r="I26" i="1"/>
  <c r="G26" i="1"/>
  <c r="F26" i="1"/>
  <c r="D26" i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H17" i="1" s="1"/>
  <c r="J17" i="1" s="1"/>
  <c r="F18" i="1"/>
  <c r="H18" i="1" s="1"/>
  <c r="J18" i="1" s="1"/>
  <c r="F19" i="1"/>
  <c r="H19" i="1" s="1"/>
  <c r="J19" i="1" s="1"/>
  <c r="F20" i="1"/>
  <c r="F12" i="1"/>
  <c r="D16" i="1"/>
  <c r="D17" i="1"/>
  <c r="D18" i="1"/>
  <c r="D19" i="1"/>
  <c r="D20" i="1"/>
  <c r="D15" i="1"/>
  <c r="D13" i="1"/>
  <c r="D14" i="1"/>
  <c r="D12" i="1"/>
  <c r="H12" i="1" s="1"/>
  <c r="J12" i="1" s="1"/>
  <c r="G13" i="1"/>
  <c r="G14" i="1"/>
  <c r="G15" i="1"/>
  <c r="G16" i="1"/>
  <c r="G17" i="1"/>
  <c r="G18" i="1"/>
  <c r="G19" i="1"/>
  <c r="G20" i="1"/>
  <c r="H20" i="1" s="1"/>
  <c r="J20" i="1" s="1"/>
  <c r="G12" i="1"/>
  <c r="I13" i="1"/>
  <c r="I14" i="1"/>
  <c r="I15" i="1"/>
  <c r="I16" i="1"/>
  <c r="I17" i="1"/>
  <c r="I18" i="1"/>
  <c r="I19" i="1"/>
  <c r="I20" i="1"/>
  <c r="G80" i="1" l="1"/>
  <c r="K80" i="1" s="1"/>
  <c r="G79" i="1"/>
  <c r="K79" i="1" s="1"/>
  <c r="G82" i="1"/>
  <c r="K82" i="1" s="1"/>
  <c r="H82" i="1"/>
  <c r="G81" i="1"/>
  <c r="K81" i="1" s="1"/>
  <c r="H53" i="1"/>
  <c r="J53" i="1" s="1"/>
  <c r="H51" i="1"/>
  <c r="J5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2" i="1"/>
  <c r="J52" i="1" s="1"/>
  <c r="H44" i="1"/>
  <c r="J44" i="1" s="1"/>
  <c r="H40" i="1"/>
  <c r="J40" i="1" s="1"/>
  <c r="H42" i="1"/>
  <c r="J42" i="1" s="1"/>
  <c r="H46" i="1"/>
  <c r="J46" i="1" s="1"/>
  <c r="H43" i="1"/>
  <c r="J43" i="1" s="1"/>
  <c r="H47" i="1"/>
  <c r="J47" i="1" s="1"/>
  <c r="H39" i="1"/>
  <c r="J39" i="1" s="1"/>
  <c r="H41" i="1"/>
  <c r="J41" i="1" s="1"/>
  <c r="H45" i="1"/>
  <c r="J45" i="1" s="1"/>
  <c r="H38" i="1"/>
  <c r="J38" i="1" s="1"/>
  <c r="H32" i="1"/>
  <c r="J32" i="1" s="1"/>
  <c r="H31" i="1"/>
  <c r="J31" i="1" s="1"/>
  <c r="H28" i="1"/>
  <c r="J28" i="1" s="1"/>
  <c r="H34" i="1"/>
  <c r="J34" i="1" s="1"/>
  <c r="H26" i="1"/>
  <c r="J26" i="1" s="1"/>
  <c r="H33" i="1"/>
  <c r="J33" i="1" s="1"/>
  <c r="H30" i="1"/>
  <c r="J30" i="1" s="1"/>
  <c r="H27" i="1"/>
  <c r="J27" i="1" s="1"/>
  <c r="H29" i="1"/>
  <c r="J29" i="1" s="1"/>
  <c r="H81" i="1" l="1"/>
  <c r="H79" i="1"/>
  <c r="H80" i="1"/>
</calcChain>
</file>

<file path=xl/sharedStrings.xml><?xml version="1.0" encoding="utf-8"?>
<sst xmlns="http://schemas.openxmlformats.org/spreadsheetml/2006/main" count="51" uniqueCount="24">
  <si>
    <t>x</t>
  </si>
  <si>
    <t>y</t>
  </si>
  <si>
    <t>x^2</t>
  </si>
  <si>
    <t>y^2</t>
  </si>
  <si>
    <t>xy</t>
  </si>
  <si>
    <t>&lt;x&gt;</t>
  </si>
  <si>
    <t>&lt;y&gt;</t>
  </si>
  <si>
    <t>&lt;x^2&gt;</t>
  </si>
  <si>
    <t>&lt;y^2&gt;</t>
  </si>
  <si>
    <t>&lt;xy&gt;</t>
  </si>
  <si>
    <t>Rэ, Ohm</t>
  </si>
  <si>
    <t>T, °C</t>
  </si>
  <si>
    <t>U, V</t>
  </si>
  <si>
    <t>I, mA</t>
  </si>
  <si>
    <t>Rн, Om</t>
  </si>
  <si>
    <t>Q, mW</t>
  </si>
  <si>
    <t>\sigma_U, V</t>
  </si>
  <si>
    <t>\sigma_I, mA</t>
  </si>
  <si>
    <t>\sigma_R, Om</t>
  </si>
  <si>
    <t>\sigma_Q, mW</t>
  </si>
  <si>
    <t xml:space="preserve">T </t>
  </si>
  <si>
    <t>R/Q</t>
  </si>
  <si>
    <t>R_0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</si>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</sst>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"/>
    <numFmt numFmtId="166" formatCode="#,##0.00000"/>
    <numFmt numFmtId="167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64" fontId="1" fillId="0" borderId="1" xfId="0" quotePrefix="1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7"/>
  <sheetViews>
    <sheetView tabSelected="1" topLeftCell="A57" workbookViewId="0">
      <selection activeCell="J79" sqref="J79:K82"/>
    </sheetView>
  </sheetViews>
  <sheetFormatPr baseColWidth="10" defaultColWidth="8.83203125" defaultRowHeight="15" x14ac:dyDescent="0.2"/>
  <cols>
    <col min="1" max="1" width="12.5" style="6" bestFit="1" customWidth="1"/>
    <col min="2" max="2" width="10.83203125" style="6" bestFit="1" customWidth="1"/>
    <col min="3" max="3" width="12.33203125" style="4" customWidth="1"/>
    <col min="4" max="7" width="12.5" style="4" bestFit="1" customWidth="1"/>
    <col min="8" max="8" width="10.83203125" style="6" bestFit="1" customWidth="1"/>
    <col min="9" max="14" width="12.5" style="4" bestFit="1" customWidth="1"/>
    <col min="15" max="15" width="10.83203125" style="6" bestFit="1" customWidth="1"/>
    <col min="16" max="16" width="12.5" style="4" bestFit="1" customWidth="1"/>
    <col min="17" max="17" width="10.83203125" style="6" bestFit="1" customWidth="1"/>
    <col min="18" max="19" width="12.5" style="4" bestFit="1" customWidth="1"/>
    <col min="20" max="29" width="12.5" bestFit="1" customWidth="1"/>
    <col min="30" max="36" width="12.5" style="4" bestFit="1" customWidth="1"/>
  </cols>
  <sheetData>
    <row r="1" spans="1:36" ht="17.25" customHeight="1" x14ac:dyDescent="0.2">
      <c r="E1" s="1"/>
      <c r="F1" s="1"/>
      <c r="G1" s="1"/>
      <c r="H1" s="2"/>
      <c r="I1" s="1"/>
      <c r="J1" s="1"/>
      <c r="K1" s="1"/>
      <c r="L1" s="1"/>
      <c r="M1" s="1"/>
      <c r="N1" s="1"/>
      <c r="O1" s="2"/>
      <c r="P1" s="1"/>
      <c r="Q1" s="2"/>
      <c r="R1" s="1"/>
      <c r="S1" s="1"/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1"/>
      <c r="AE1" s="1"/>
      <c r="AF1" s="1"/>
      <c r="AG1" s="1"/>
      <c r="AH1" s="1"/>
      <c r="AI1" s="1"/>
      <c r="AJ1" s="1"/>
    </row>
    <row r="2" spans="1:36" ht="17.25" customHeight="1" x14ac:dyDescent="0.2"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6" ht="17.25" customHeight="1" x14ac:dyDescent="0.2">
      <c r="G3" s="1"/>
      <c r="H3" s="2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</row>
    <row r="4" spans="1:36" ht="17.25" customHeight="1" x14ac:dyDescent="0.2"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36" ht="17.25" customHeight="1" x14ac:dyDescent="0.2"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36" ht="17.25" customHeight="1" x14ac:dyDescent="0.2"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36" ht="17.25" customHeight="1" x14ac:dyDescent="0.2">
      <c r="A7" s="1"/>
      <c r="B7" s="2"/>
      <c r="C7" s="1"/>
      <c r="D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36" ht="17.25" customHeight="1" x14ac:dyDescent="0.2"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36" ht="17.25" customHeight="1" x14ac:dyDescent="0.2"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36" ht="17.25" customHeight="1" x14ac:dyDescent="0.2">
      <c r="A10" s="2" t="s">
        <v>10</v>
      </c>
      <c r="B10" s="2" t="s">
        <v>11</v>
      </c>
      <c r="C10" s="1" t="s">
        <v>12</v>
      </c>
      <c r="D10" s="4" t="s">
        <v>16</v>
      </c>
      <c r="E10" s="1" t="s">
        <v>13</v>
      </c>
      <c r="F10" s="4" t="s">
        <v>17</v>
      </c>
      <c r="G10" s="1" t="s">
        <v>14</v>
      </c>
      <c r="H10" s="6" t="s">
        <v>18</v>
      </c>
      <c r="I10" s="1" t="s">
        <v>15</v>
      </c>
      <c r="J10" s="1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36" ht="17.25" customHeight="1" x14ac:dyDescent="0.2">
      <c r="A11" s="2">
        <v>20</v>
      </c>
      <c r="B11" s="2">
        <v>25</v>
      </c>
      <c r="C11" s="11">
        <f>0.792/1000</f>
        <v>7.9200000000000006E-4</v>
      </c>
      <c r="D11" s="11">
        <f>0.005/100 * C11 +  3.5 / 1000000</f>
        <v>3.5396E-6</v>
      </c>
      <c r="E11" s="4">
        <v>3.8199999999999998E-2</v>
      </c>
      <c r="F11" s="4">
        <f>0.05/100*E11+0.2/1000</f>
        <v>2.1910000000000001E-4</v>
      </c>
      <c r="G11" s="4">
        <f t="shared" ref="G11:G20" si="0">C11/E11*1000</f>
        <v>20.73298429319372</v>
      </c>
      <c r="H11" s="4">
        <f>(F11/E11+D11/C11) * G11</f>
        <v>0.21157583399577867</v>
      </c>
      <c r="I11" s="9">
        <f t="shared" ref="I11:I20" si="1">C11*E11</f>
        <v>3.02544E-5</v>
      </c>
      <c r="J11" s="4">
        <f>(H11/G11+F11/E11) * I11</f>
        <v>4.8226711999999997E-7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36" ht="17.25" customHeight="1" x14ac:dyDescent="0.2">
      <c r="A12" s="1"/>
      <c r="B12" s="2"/>
      <c r="C12" s="8">
        <v>0.20996999999999999</v>
      </c>
      <c r="D12" s="10">
        <f>0.004/100 * C12 +  7 / 1000000</f>
        <v>1.5398799999999999E-5</v>
      </c>
      <c r="E12" s="5">
        <v>10.207000000000001</v>
      </c>
      <c r="F12" s="4">
        <f>0.05/100*E12+0.2/1000</f>
        <v>5.3035000000000001E-3</v>
      </c>
      <c r="G12" s="8">
        <f t="shared" si="0"/>
        <v>20.571176643479962</v>
      </c>
      <c r="H12" s="4">
        <f>(F12/E12+D12/C12) * G12</f>
        <v>1.2197319028969918E-2</v>
      </c>
      <c r="I12" s="1">
        <f t="shared" si="1"/>
        <v>2.14316379</v>
      </c>
      <c r="J12" s="4">
        <f>(H12/G12+F12/E12) * I12</f>
        <v>2.3843273415999999E-3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6" ht="17.25" customHeight="1" x14ac:dyDescent="0.2">
      <c r="A13" s="1"/>
      <c r="B13" s="2"/>
      <c r="C13" s="8">
        <v>0.41653000000000001</v>
      </c>
      <c r="D13" s="10">
        <f t="shared" ref="D13:D14" si="2">0.004/100 * C13 +  7 / 1000000</f>
        <v>2.3661200000000003E-5</v>
      </c>
      <c r="E13" s="1">
        <v>20.204499999999999</v>
      </c>
      <c r="F13" s="4">
        <f t="shared" ref="F13:F20" si="3">0.05/100*E13+0.2/1000</f>
        <v>1.0302250000000001E-2</v>
      </c>
      <c r="G13" s="8">
        <f t="shared" si="0"/>
        <v>20.615704422282167</v>
      </c>
      <c r="H13" s="4">
        <f t="shared" ref="H13:H20" si="4">(F13/E13+D13/C13) * G13</f>
        <v>1.1683008284513671E-2</v>
      </c>
      <c r="I13" s="1">
        <f t="shared" si="1"/>
        <v>8.4157803849999997</v>
      </c>
      <c r="J13" s="4">
        <f t="shared" ref="J13:J20" si="5">(H13/G13+F13/E13) * I13</f>
        <v>9.0604551004000011E-3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36" ht="17.25" customHeight="1" x14ac:dyDescent="0.2">
      <c r="A14" s="1"/>
      <c r="B14" s="2"/>
      <c r="C14" s="8">
        <v>0.62180000000000002</v>
      </c>
      <c r="D14" s="10">
        <f t="shared" si="2"/>
        <v>3.1872000000000002E-5</v>
      </c>
      <c r="E14" s="1">
        <v>30.068000000000001</v>
      </c>
      <c r="F14" s="4">
        <f t="shared" si="3"/>
        <v>1.5234000000000001E-2</v>
      </c>
      <c r="G14" s="8">
        <f t="shared" si="0"/>
        <v>20.679792470400425</v>
      </c>
      <c r="H14" s="4">
        <f t="shared" si="4"/>
        <v>1.1537447069777839E-2</v>
      </c>
      <c r="I14" s="1">
        <f t="shared" si="1"/>
        <v>18.696282400000001</v>
      </c>
      <c r="J14" s="4">
        <f t="shared" si="5"/>
        <v>1.9903329696000002E-2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36" ht="17.25" customHeight="1" x14ac:dyDescent="0.2">
      <c r="A15" s="1"/>
      <c r="B15" s="2"/>
      <c r="C15" s="8">
        <v>0.83262000000000003</v>
      </c>
      <c r="D15" s="10">
        <f>0.0035/100 * C15 +  50 / 1000000</f>
        <v>7.9141700000000002E-5</v>
      </c>
      <c r="E15" s="1">
        <v>40.084800000000001</v>
      </c>
      <c r="F15" s="4">
        <f t="shared" si="3"/>
        <v>2.0242400000000001E-2</v>
      </c>
      <c r="G15" s="8">
        <f t="shared" si="0"/>
        <v>20.771464495270028</v>
      </c>
      <c r="H15" s="4">
        <f t="shared" si="4"/>
        <v>1.2463726721826079E-2</v>
      </c>
      <c r="I15" s="1">
        <f t="shared" si="1"/>
        <v>33.375406176000006</v>
      </c>
      <c r="J15" s="4">
        <f t="shared" si="5"/>
        <v>3.6880833392160008E-2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36" ht="17.25" customHeight="1" x14ac:dyDescent="0.2">
      <c r="A16" s="1"/>
      <c r="B16" s="2"/>
      <c r="C16" s="8">
        <v>1.0484500000000001</v>
      </c>
      <c r="D16" s="10">
        <f t="shared" ref="D16:D20" si="6">0.0035/100 * C16 +  50 / 1000000</f>
        <v>8.6695750000000008E-5</v>
      </c>
      <c r="E16" s="1">
        <v>50.201999999999998</v>
      </c>
      <c r="F16" s="4">
        <f t="shared" si="3"/>
        <v>2.5300999999999997E-2</v>
      </c>
      <c r="G16" s="8">
        <f t="shared" si="0"/>
        <v>20.88462611051353</v>
      </c>
      <c r="H16" s="4">
        <f t="shared" si="4"/>
        <v>1.2252453591930654E-2</v>
      </c>
      <c r="I16" s="1">
        <f t="shared" si="1"/>
        <v>52.634286900000006</v>
      </c>
      <c r="J16" s="4">
        <f t="shared" si="5"/>
        <v>5.7405966941499999E-2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7.25" customHeight="1" x14ac:dyDescent="0.2">
      <c r="A17" s="1"/>
      <c r="B17" s="2"/>
      <c r="C17" s="8">
        <v>1.2764</v>
      </c>
      <c r="D17" s="10">
        <f t="shared" si="6"/>
        <v>9.4674000000000009E-5</v>
      </c>
      <c r="E17" s="1">
        <v>60.684199999999997</v>
      </c>
      <c r="F17" s="4">
        <f t="shared" si="3"/>
        <v>3.0542099999999999E-2</v>
      </c>
      <c r="G17" s="8">
        <f t="shared" si="0"/>
        <v>21.033481532260456</v>
      </c>
      <c r="H17" s="4">
        <f t="shared" si="4"/>
        <v>1.2146171430231461E-2</v>
      </c>
      <c r="I17" s="1">
        <f t="shared" si="1"/>
        <v>77.457312879999989</v>
      </c>
      <c r="J17" s="4">
        <f t="shared" si="5"/>
        <v>8.3713088830799975E-2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7.25" customHeight="1" x14ac:dyDescent="0.2">
      <c r="A18" s="1"/>
      <c r="C18" s="8">
        <v>1.4827999999999999</v>
      </c>
      <c r="D18" s="10">
        <f t="shared" si="6"/>
        <v>1.0189800000000001E-4</v>
      </c>
      <c r="E18" s="1">
        <v>69.993600000000001</v>
      </c>
      <c r="F18" s="4">
        <f t="shared" si="3"/>
        <v>3.51968E-2</v>
      </c>
      <c r="G18" s="8">
        <f t="shared" si="0"/>
        <v>21.184794038312074</v>
      </c>
      <c r="H18" s="4">
        <f t="shared" si="4"/>
        <v>1.2108749354336147E-2</v>
      </c>
      <c r="I18" s="1">
        <f t="shared" si="1"/>
        <v>103.78651008</v>
      </c>
      <c r="J18" s="4">
        <f t="shared" si="5"/>
        <v>0.11151183793280001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7.25" customHeight="1" x14ac:dyDescent="0.2">
      <c r="A19" s="1"/>
      <c r="C19" s="8">
        <v>1.7121</v>
      </c>
      <c r="D19" s="10">
        <f t="shared" si="6"/>
        <v>1.0992350000000001E-4</v>
      </c>
      <c r="E19" s="1">
        <v>80.102000000000004</v>
      </c>
      <c r="F19" s="4">
        <f t="shared" si="3"/>
        <v>4.0251000000000002E-2</v>
      </c>
      <c r="G19" s="8">
        <f t="shared" si="0"/>
        <v>21.373998152355746</v>
      </c>
      <c r="H19" s="4">
        <f t="shared" si="4"/>
        <v>1.2112660103748609E-2</v>
      </c>
      <c r="I19" s="1">
        <f t="shared" si="1"/>
        <v>137.1426342</v>
      </c>
      <c r="J19" s="4">
        <f t="shared" si="5"/>
        <v>0.14663256639699998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7.25" customHeight="1" x14ac:dyDescent="0.2">
      <c r="A20" s="1"/>
      <c r="C20" s="8">
        <v>1.9463999999999999</v>
      </c>
      <c r="D20" s="10">
        <f t="shared" si="6"/>
        <v>1.18124E-4</v>
      </c>
      <c r="E20" s="1">
        <v>90.161500000000004</v>
      </c>
      <c r="F20" s="4">
        <f t="shared" si="3"/>
        <v>4.5280750000000002E-2</v>
      </c>
      <c r="G20" s="8">
        <f t="shared" si="0"/>
        <v>21.587928328610325</v>
      </c>
      <c r="H20" s="4">
        <f t="shared" si="4"/>
        <v>1.2151989326549822E-2</v>
      </c>
      <c r="I20" s="1">
        <f t="shared" si="1"/>
        <v>175.49034359999999</v>
      </c>
      <c r="J20" s="4">
        <f t="shared" si="5"/>
        <v>0.18691914062599996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7.25" customHeight="1" x14ac:dyDescent="0.2">
      <c r="A21" s="1"/>
      <c r="B21" s="2"/>
      <c r="C21" s="1"/>
      <c r="D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7.25" customHeight="1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7.25" customHeight="1" x14ac:dyDescent="0.2">
      <c r="A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7.25" customHeight="1" x14ac:dyDescent="0.2">
      <c r="A24" s="1"/>
      <c r="B24" s="2">
        <v>40</v>
      </c>
      <c r="C24" s="1" t="s">
        <v>12</v>
      </c>
      <c r="D24" s="4" t="s">
        <v>16</v>
      </c>
      <c r="E24" s="1" t="s">
        <v>13</v>
      </c>
      <c r="F24" s="4" t="s">
        <v>17</v>
      </c>
      <c r="G24" s="1" t="s">
        <v>14</v>
      </c>
      <c r="H24" s="6" t="s">
        <v>18</v>
      </c>
      <c r="I24" s="1" t="s">
        <v>15</v>
      </c>
      <c r="J24" s="1" t="s">
        <v>19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7.25" customHeight="1" x14ac:dyDescent="0.2">
      <c r="A25" s="1"/>
      <c r="C25" s="11">
        <v>7.9799999999999999E-4</v>
      </c>
      <c r="D25" s="11">
        <f>0.005/100 * C25 +  3.5 / 1000000</f>
        <v>3.5398999999999998E-6</v>
      </c>
      <c r="E25" s="4">
        <v>3.8199999999999998E-2</v>
      </c>
      <c r="F25" s="4">
        <f>0.05/100*E25+0.2/1000</f>
        <v>2.1910000000000001E-4</v>
      </c>
      <c r="G25" s="8">
        <f t="shared" ref="G25:G34" si="7">C25/E25*1000</f>
        <v>20.890052356020945</v>
      </c>
      <c r="H25" s="4">
        <f>(F25/E25+D25/C25) * G25</f>
        <v>0.21248456730901019</v>
      </c>
      <c r="I25" s="9">
        <f t="shared" ref="I25:I34" si="8">C25*E25</f>
        <v>3.0483599999999997E-5</v>
      </c>
      <c r="J25" s="4">
        <f>(H25/G25+F25/E25) * I25</f>
        <v>4.8490777999999996E-7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7.25" customHeight="1" x14ac:dyDescent="0.2">
      <c r="A26" s="1"/>
      <c r="C26" s="8">
        <v>0.20596999999999999</v>
      </c>
      <c r="D26" s="10">
        <f>0.004/100 * C26 +  7 / 1000000</f>
        <v>1.5238800000000001E-5</v>
      </c>
      <c r="E26" s="5">
        <v>9.9372000000000007</v>
      </c>
      <c r="F26" s="4">
        <f>0.05/100*E26+0.2/1000</f>
        <v>5.1685999999999998E-3</v>
      </c>
      <c r="G26" s="8">
        <f t="shared" si="7"/>
        <v>20.727166606287483</v>
      </c>
      <c r="H26" s="4">
        <f>(F26/E26+D26/C26) * G26</f>
        <v>1.2314256865239452E-2</v>
      </c>
      <c r="I26" s="1">
        <f t="shared" si="8"/>
        <v>2.046765084</v>
      </c>
      <c r="J26" s="4">
        <f>(H26/G26+F26/E26) * I26</f>
        <v>2.2805840873600003E-3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7.25" customHeight="1" x14ac:dyDescent="0.2">
      <c r="A27" s="1"/>
      <c r="C27" s="8">
        <v>0.41660000000000003</v>
      </c>
      <c r="D27" s="10">
        <f t="shared" ref="D27:D28" si="9">0.004/100 * C27 +  7 / 1000000</f>
        <v>2.3664000000000002E-5</v>
      </c>
      <c r="E27" s="1">
        <v>20.068999999999999</v>
      </c>
      <c r="F27" s="4">
        <f t="shared" ref="F27:F34" si="10">0.05/100*E27+0.2/1000</f>
        <v>1.0234500000000001E-2</v>
      </c>
      <c r="G27" s="8">
        <f t="shared" si="7"/>
        <v>20.758383576660524</v>
      </c>
      <c r="H27" s="4">
        <f t="shared" ref="H27:H34" si="11">(F27/E27+D27/C27) * G27</f>
        <v>1.1765193916753807E-2</v>
      </c>
      <c r="I27" s="1">
        <f t="shared" si="8"/>
        <v>8.3607454000000008</v>
      </c>
      <c r="J27" s="4">
        <f t="shared" ref="J27:J34" si="12">(H27/G27+F27/E27) * I27</f>
        <v>9.0022982159999997E-3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7.25" customHeight="1" x14ac:dyDescent="0.2">
      <c r="A28" s="1"/>
      <c r="C28" s="8">
        <v>0.62512000000000001</v>
      </c>
      <c r="D28" s="10">
        <f t="shared" si="9"/>
        <v>3.2004800000000002E-5</v>
      </c>
      <c r="E28" s="1">
        <v>30.034800000000001</v>
      </c>
      <c r="F28" s="4">
        <f t="shared" si="10"/>
        <v>1.5217400000000001E-2</v>
      </c>
      <c r="G28" s="8">
        <f t="shared" si="7"/>
        <v>20.813190032895175</v>
      </c>
      <c r="H28" s="4">
        <f t="shared" si="11"/>
        <v>1.1610779429414514E-2</v>
      </c>
      <c r="I28" s="1">
        <f t="shared" si="8"/>
        <v>18.775354176</v>
      </c>
      <c r="J28" s="4">
        <f t="shared" si="12"/>
        <v>1.9986659943040001E-2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7.25" customHeight="1" x14ac:dyDescent="0.2">
      <c r="A29" s="1"/>
      <c r="C29" s="8">
        <v>0.83635000000000004</v>
      </c>
      <c r="D29" s="10">
        <f>0.0035/100 * C29 +  50 / 1000000</f>
        <v>7.927225E-5</v>
      </c>
      <c r="E29" s="1">
        <v>40.033000000000001</v>
      </c>
      <c r="F29" s="4">
        <f t="shared" si="10"/>
        <v>2.0216499999999998E-2</v>
      </c>
      <c r="G29" s="8">
        <f t="shared" si="7"/>
        <v>20.891514500537056</v>
      </c>
      <c r="H29" s="4">
        <f t="shared" si="11"/>
        <v>1.2530301323910456E-2</v>
      </c>
      <c r="I29" s="1">
        <f t="shared" si="8"/>
        <v>33.481599550000006</v>
      </c>
      <c r="J29" s="4">
        <f t="shared" si="12"/>
        <v>3.6989645534250007E-2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7.25" customHeight="1" x14ac:dyDescent="0.2">
      <c r="A30" s="1"/>
      <c r="B30" s="2"/>
      <c r="C30" s="8">
        <v>1.0524500000000001</v>
      </c>
      <c r="D30" s="10">
        <f t="shared" ref="D30:D34" si="13">0.0035/100 * C30 +  50 / 1000000</f>
        <v>8.6835750000000016E-5</v>
      </c>
      <c r="E30" s="1">
        <v>50.1295</v>
      </c>
      <c r="F30" s="4">
        <f t="shared" si="10"/>
        <v>2.5264749999999999E-2</v>
      </c>
      <c r="G30" s="8">
        <f t="shared" si="7"/>
        <v>20.994623924036748</v>
      </c>
      <c r="H30" s="4">
        <f t="shared" si="11"/>
        <v>1.2313302043403734E-2</v>
      </c>
      <c r="I30" s="1">
        <f t="shared" si="8"/>
        <v>52.758792275000005</v>
      </c>
      <c r="J30" s="4">
        <f t="shared" si="12"/>
        <v>5.7532805004625008E-2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7.25" customHeight="1" x14ac:dyDescent="0.2">
      <c r="A31" s="1"/>
      <c r="B31" s="2"/>
      <c r="C31" s="8">
        <v>1.2687999999999999</v>
      </c>
      <c r="D31" s="10">
        <f t="shared" si="13"/>
        <v>9.4408000000000008E-5</v>
      </c>
      <c r="E31" s="1">
        <v>60.078000000000003</v>
      </c>
      <c r="F31" s="4">
        <f t="shared" si="10"/>
        <v>3.0239000000000002E-2</v>
      </c>
      <c r="G31" s="8">
        <f t="shared" si="7"/>
        <v>21.119211691467758</v>
      </c>
      <c r="H31" s="4">
        <f t="shared" si="11"/>
        <v>1.2201335635978122E-2</v>
      </c>
      <c r="I31" s="1">
        <f t="shared" si="8"/>
        <v>76.226966399999995</v>
      </c>
      <c r="J31" s="4">
        <f t="shared" si="12"/>
        <v>8.2406330223999999E-2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7.25" customHeight="1" x14ac:dyDescent="0.2">
      <c r="A32" s="1"/>
      <c r="B32" s="2"/>
      <c r="C32" s="8">
        <v>1.4896</v>
      </c>
      <c r="D32" s="10">
        <f t="shared" si="13"/>
        <v>1.0213600000000001E-4</v>
      </c>
      <c r="E32" s="1">
        <v>70.039500000000004</v>
      </c>
      <c r="F32" s="4">
        <f t="shared" si="10"/>
        <v>3.5219750000000001E-2</v>
      </c>
      <c r="G32" s="8">
        <f t="shared" si="7"/>
        <v>21.267998772121448</v>
      </c>
      <c r="H32" s="4">
        <f t="shared" si="11"/>
        <v>1.2152993664352607E-2</v>
      </c>
      <c r="I32" s="1">
        <f t="shared" si="8"/>
        <v>104.33083920000001</v>
      </c>
      <c r="J32" s="4">
        <f t="shared" si="12"/>
        <v>0.11208023357200002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7.25" customHeight="1" x14ac:dyDescent="0.2">
      <c r="A33" s="1"/>
      <c r="B33" s="2"/>
      <c r="C33" s="8">
        <v>1.7155</v>
      </c>
      <c r="D33" s="10">
        <f t="shared" si="13"/>
        <v>1.1004250000000001E-4</v>
      </c>
      <c r="E33" s="1">
        <v>80.003</v>
      </c>
      <c r="F33" s="4">
        <f t="shared" si="10"/>
        <v>4.0201500000000001E-2</v>
      </c>
      <c r="G33" s="8">
        <f t="shared" si="7"/>
        <v>21.442945889529142</v>
      </c>
      <c r="H33" s="4">
        <f t="shared" si="11"/>
        <v>1.2150557968799993E-2</v>
      </c>
      <c r="I33" s="1">
        <f t="shared" si="8"/>
        <v>137.2451465</v>
      </c>
      <c r="J33" s="4">
        <f t="shared" si="12"/>
        <v>0.14673507662749999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7.25" customHeight="1" x14ac:dyDescent="0.2">
      <c r="A34" s="1"/>
      <c r="C34" s="8">
        <v>1.9493</v>
      </c>
      <c r="D34" s="10">
        <f t="shared" si="13"/>
        <v>1.1822550000000002E-4</v>
      </c>
      <c r="E34" s="1">
        <v>90.06</v>
      </c>
      <c r="F34" s="4">
        <f t="shared" si="10"/>
        <v>4.5229999999999999E-2</v>
      </c>
      <c r="G34" s="8">
        <f t="shared" si="7"/>
        <v>21.644459249389296</v>
      </c>
      <c r="H34" s="4">
        <f t="shared" si="11"/>
        <v>1.2183037884186962E-2</v>
      </c>
      <c r="I34" s="1">
        <f t="shared" si="8"/>
        <v>175.55395799999999</v>
      </c>
      <c r="J34" s="4">
        <f t="shared" si="12"/>
        <v>0.18698106652999999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7.25" customHeight="1" x14ac:dyDescent="0.2">
      <c r="A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7.25" customHeight="1" x14ac:dyDescent="0.2">
      <c r="A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7.25" customHeight="1" x14ac:dyDescent="0.2">
      <c r="A37" s="1"/>
      <c r="B37" s="2">
        <v>55</v>
      </c>
      <c r="C37" s="1" t="s">
        <v>12</v>
      </c>
      <c r="D37" s="4" t="s">
        <v>16</v>
      </c>
      <c r="E37" s="1" t="s">
        <v>13</v>
      </c>
      <c r="F37" s="4" t="s">
        <v>17</v>
      </c>
      <c r="G37" s="1" t="s">
        <v>14</v>
      </c>
      <c r="H37" s="6" t="s">
        <v>18</v>
      </c>
      <c r="I37" s="1" t="s">
        <v>15</v>
      </c>
      <c r="J37" s="1" t="s">
        <v>19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7.25" customHeight="1" x14ac:dyDescent="0.2">
      <c r="A38" s="1"/>
      <c r="C38" s="11">
        <v>7.94E-4</v>
      </c>
      <c r="D38" s="11">
        <f>0.005/100 * C38 +  3.5 / 1000000</f>
        <v>3.5396999999999998E-6</v>
      </c>
      <c r="E38" s="4">
        <v>3.8100000000000002E-2</v>
      </c>
      <c r="F38" s="4">
        <f>0.05/100*E38+0.2/1000</f>
        <v>2.1905000000000001E-4</v>
      </c>
      <c r="G38" s="8">
        <f t="shared" ref="G38:G47" si="14">C38/E38*1000</f>
        <v>20.839895013123357</v>
      </c>
      <c r="H38" s="4">
        <f>(F38/E38+D38/C38) * G38</f>
        <v>0.21272123366468954</v>
      </c>
      <c r="I38" s="9">
        <f t="shared" ref="I38:I47" si="15">C38*E38</f>
        <v>3.0251400000000003E-5</v>
      </c>
      <c r="J38" s="4">
        <f>(H38/G38+F38/E38) * I38</f>
        <v>4.8271397000000012E-7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7.25" customHeight="1" x14ac:dyDescent="0.2">
      <c r="A39" s="1"/>
      <c r="C39" s="8">
        <v>0.20760000000000001</v>
      </c>
      <c r="D39" s="10">
        <f>0.004/100 * C39 +  7 / 1000000</f>
        <v>1.5304000000000001E-5</v>
      </c>
      <c r="E39" s="5">
        <v>10.023</v>
      </c>
      <c r="F39" s="4">
        <f>0.05/100*E39+0.2/1000</f>
        <v>5.2115E-3</v>
      </c>
      <c r="G39" s="8">
        <f t="shared" si="14"/>
        <v>20.712361568392698</v>
      </c>
      <c r="H39" s="4">
        <f>(F39/E39+D39/C39) * G39</f>
        <v>1.2296365590509685E-2</v>
      </c>
      <c r="I39" s="1">
        <f t="shared" si="15"/>
        <v>2.0807747999999999</v>
      </c>
      <c r="J39" s="4">
        <f>(H39/G39+F39/E39) * I39</f>
        <v>2.3172067920000003E-3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7.25" customHeight="1" x14ac:dyDescent="0.2">
      <c r="A40" s="1"/>
      <c r="C40" s="8">
        <v>0.41628999999999999</v>
      </c>
      <c r="D40" s="10">
        <f t="shared" ref="D40:D41" si="16">0.004/100 * C40 +  7 / 1000000</f>
        <v>2.3651600000000002E-5</v>
      </c>
      <c r="E40" s="1">
        <v>20.068000000000001</v>
      </c>
      <c r="F40" s="4">
        <f t="shared" ref="F40:F47" si="17">0.05/100*E40+0.2/1000</f>
        <v>1.0234000000000002E-2</v>
      </c>
      <c r="G40" s="8">
        <f t="shared" si="14"/>
        <v>20.743970500298982</v>
      </c>
      <c r="H40" s="4">
        <f t="shared" ref="H40:H47" si="18">(F40/E40+D40/C40) * G40</f>
        <v>1.175729490233505E-2</v>
      </c>
      <c r="I40" s="1">
        <f t="shared" si="15"/>
        <v>8.35410772</v>
      </c>
      <c r="J40" s="4">
        <f t="shared" ref="J40:J47" si="19">(H40/G40+F40/E40) * I40</f>
        <v>8.9952640288000017E-3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7.25" customHeight="1" x14ac:dyDescent="0.2">
      <c r="A41" s="1"/>
      <c r="C41" s="8">
        <v>0.62472000000000005</v>
      </c>
      <c r="D41" s="10">
        <f t="shared" si="16"/>
        <v>3.1988800000000001E-5</v>
      </c>
      <c r="E41" s="1">
        <v>30.034800000000001</v>
      </c>
      <c r="F41" s="4">
        <f t="shared" si="17"/>
        <v>1.5217400000000001E-2</v>
      </c>
      <c r="G41" s="8">
        <f t="shared" si="14"/>
        <v>20.799872148307962</v>
      </c>
      <c r="H41" s="4">
        <f t="shared" si="18"/>
        <v>1.160349908871248E-2</v>
      </c>
      <c r="I41" s="1">
        <f t="shared" si="15"/>
        <v>18.763340256000003</v>
      </c>
      <c r="J41" s="4">
        <f t="shared" si="19"/>
        <v>1.9974005466240004E-2</v>
      </c>
    </row>
    <row r="42" spans="1:21" ht="17.25" customHeight="1" x14ac:dyDescent="0.2">
      <c r="A42" s="1"/>
      <c r="C42" s="8">
        <v>0.83587999999999996</v>
      </c>
      <c r="D42" s="10">
        <f>0.0035/100 * C42 +  50 / 1000000</f>
        <v>7.9255800000000001E-5</v>
      </c>
      <c r="E42" s="1">
        <v>40.034500000000001</v>
      </c>
      <c r="F42" s="4">
        <f t="shared" si="17"/>
        <v>2.0217249999999999E-2</v>
      </c>
      <c r="G42" s="8">
        <f t="shared" si="14"/>
        <v>20.878991869512546</v>
      </c>
      <c r="H42" s="4">
        <f t="shared" si="18"/>
        <v>1.2523488450558956E-2</v>
      </c>
      <c r="I42" s="1">
        <f t="shared" si="15"/>
        <v>33.464037859999998</v>
      </c>
      <c r="J42" s="4">
        <f t="shared" si="19"/>
        <v>3.6971356185100002E-2</v>
      </c>
    </row>
    <row r="43" spans="1:21" ht="17.25" customHeight="1" x14ac:dyDescent="0.2">
      <c r="A43" s="1"/>
      <c r="B43" s="2"/>
      <c r="C43" s="8">
        <v>1.0519000000000001</v>
      </c>
      <c r="D43" s="10">
        <f t="shared" ref="D43:D47" si="20">0.0035/100 * C43 +  50 / 1000000</f>
        <v>8.6816500000000011E-5</v>
      </c>
      <c r="E43" s="1">
        <v>50.132899999999999</v>
      </c>
      <c r="F43" s="4">
        <f t="shared" si="17"/>
        <v>2.5266449999999999E-2</v>
      </c>
      <c r="G43" s="8">
        <f t="shared" si="14"/>
        <v>20.982229234694184</v>
      </c>
      <c r="H43" s="4">
        <f t="shared" si="18"/>
        <v>1.230654811205693E-2</v>
      </c>
      <c r="I43" s="1">
        <f t="shared" si="15"/>
        <v>52.73479751</v>
      </c>
      <c r="J43" s="4">
        <f t="shared" si="19"/>
        <v>5.7507920422850002E-2</v>
      </c>
    </row>
    <row r="44" spans="1:21" ht="17.25" customHeight="1" x14ac:dyDescent="0.2">
      <c r="A44" s="1"/>
      <c r="B44" s="2"/>
      <c r="C44" s="8">
        <v>1.2797000000000001</v>
      </c>
      <c r="D44" s="10">
        <f t="shared" si="20"/>
        <v>9.4789500000000011E-5</v>
      </c>
      <c r="E44" s="1">
        <v>60.606000000000002</v>
      </c>
      <c r="F44" s="4">
        <f t="shared" si="17"/>
        <v>3.0502999999999999E-2</v>
      </c>
      <c r="G44" s="8">
        <f t="shared" si="14"/>
        <v>21.115071115071114</v>
      </c>
      <c r="H44" s="4">
        <f t="shared" si="18"/>
        <v>1.219124367592341E-2</v>
      </c>
      <c r="I44" s="1">
        <f t="shared" si="15"/>
        <v>77.557498200000012</v>
      </c>
      <c r="J44" s="4">
        <f t="shared" si="19"/>
        <v>8.3814190637000005E-2</v>
      </c>
    </row>
    <row r="45" spans="1:21" ht="17.25" customHeight="1" x14ac:dyDescent="0.2">
      <c r="A45" s="1"/>
      <c r="B45" s="2"/>
      <c r="C45" s="8">
        <v>1.4890000000000001</v>
      </c>
      <c r="D45" s="10">
        <f t="shared" si="20"/>
        <v>1.0211500000000001E-4</v>
      </c>
      <c r="E45" s="1">
        <v>70.049400000000006</v>
      </c>
      <c r="F45" s="4">
        <f t="shared" si="17"/>
        <v>3.5224700000000005E-2</v>
      </c>
      <c r="G45" s="8">
        <f t="shared" si="14"/>
        <v>21.2564276068032</v>
      </c>
      <c r="H45" s="4">
        <f t="shared" si="18"/>
        <v>1.2146660578411244E-2</v>
      </c>
      <c r="I45" s="1">
        <f t="shared" si="15"/>
        <v>104.30355660000002</v>
      </c>
      <c r="J45" s="4">
        <f t="shared" si="19"/>
        <v>0.11205225108100003</v>
      </c>
    </row>
    <row r="46" spans="1:21" ht="17.25" customHeight="1" x14ac:dyDescent="0.2">
      <c r="A46" s="1"/>
      <c r="B46" s="2"/>
      <c r="C46" s="8">
        <v>1.7149000000000001</v>
      </c>
      <c r="D46" s="10">
        <f t="shared" si="20"/>
        <v>1.100215E-4</v>
      </c>
      <c r="E46" s="1">
        <v>80.017799999999994</v>
      </c>
      <c r="F46" s="4">
        <f t="shared" si="17"/>
        <v>4.0208899999999999E-2</v>
      </c>
      <c r="G46" s="8">
        <f t="shared" si="14"/>
        <v>21.431481495367283</v>
      </c>
      <c r="H46" s="4">
        <f t="shared" si="18"/>
        <v>1.2144270353584747E-2</v>
      </c>
      <c r="I46" s="1">
        <f t="shared" si="15"/>
        <v>137.22252521999999</v>
      </c>
      <c r="J46" s="4">
        <f t="shared" si="19"/>
        <v>0.14671216360269998</v>
      </c>
    </row>
    <row r="47" spans="1:21" ht="17.25" customHeight="1" x14ac:dyDescent="0.2">
      <c r="A47" s="1"/>
      <c r="C47" s="8">
        <v>1.9486000000000001</v>
      </c>
      <c r="D47" s="10">
        <f t="shared" si="20"/>
        <v>1.1820100000000002E-4</v>
      </c>
      <c r="E47" s="1">
        <v>90.076999999999998</v>
      </c>
      <c r="F47" s="4">
        <f t="shared" si="17"/>
        <v>4.5238500000000001E-2</v>
      </c>
      <c r="G47" s="8">
        <f t="shared" si="14"/>
        <v>21.632603217247468</v>
      </c>
      <c r="H47" s="4">
        <f t="shared" si="18"/>
        <v>1.217655473254493E-2</v>
      </c>
      <c r="I47" s="1">
        <f t="shared" si="15"/>
        <v>175.5240422</v>
      </c>
      <c r="J47" s="4">
        <f t="shared" si="19"/>
        <v>0.18695067367700002</v>
      </c>
    </row>
    <row r="48" spans="1:21" ht="17.25" customHeight="1" x14ac:dyDescent="0.2">
      <c r="A48" s="1"/>
      <c r="B48" s="2"/>
      <c r="C48" s="1"/>
      <c r="D48" s="1"/>
      <c r="E48" s="1"/>
      <c r="F48" s="1"/>
    </row>
    <row r="49" spans="2:10" ht="17.25" customHeight="1" x14ac:dyDescent="0.2">
      <c r="B49" s="7"/>
      <c r="C49" s="1"/>
      <c r="D49" s="1"/>
      <c r="E49" s="1"/>
      <c r="F49" s="1"/>
    </row>
    <row r="50" spans="2:10" ht="17.25" customHeight="1" x14ac:dyDescent="0.2">
      <c r="B50" s="2">
        <v>70</v>
      </c>
      <c r="C50" s="1" t="s">
        <v>12</v>
      </c>
      <c r="D50" s="4" t="s">
        <v>16</v>
      </c>
      <c r="E50" s="1" t="s">
        <v>13</v>
      </c>
      <c r="F50" s="4" t="s">
        <v>17</v>
      </c>
      <c r="G50" s="1" t="s">
        <v>14</v>
      </c>
      <c r="H50" s="6" t="s">
        <v>18</v>
      </c>
      <c r="I50" s="1" t="s">
        <v>15</v>
      </c>
      <c r="J50" s="1" t="s">
        <v>19</v>
      </c>
    </row>
    <row r="51" spans="2:10" ht="17.25" customHeight="1" x14ac:dyDescent="0.2">
      <c r="C51" s="11">
        <v>7.94E-4</v>
      </c>
      <c r="D51" s="11">
        <f>0.005/100 * C51 +  3.5 / 1000000</f>
        <v>3.5396999999999998E-6</v>
      </c>
      <c r="E51" s="4">
        <v>3.7999999999999999E-2</v>
      </c>
      <c r="F51" s="4">
        <f>0.05/100*E51+0.2/1000</f>
        <v>2.1900000000000001E-4</v>
      </c>
      <c r="G51" s="8">
        <f t="shared" ref="G51:G60" si="21">C51/E51*1000</f>
        <v>20.894736842105264</v>
      </c>
      <c r="H51" s="4">
        <f>(F51/E51+D51/C51) * G51</f>
        <v>0.21356966759002771</v>
      </c>
      <c r="I51" s="9">
        <f t="shared" ref="I51:I60" si="22">C51*E51</f>
        <v>3.0171999999999998E-5</v>
      </c>
      <c r="J51" s="4">
        <f>(H51/G51+F51/E51) * I51</f>
        <v>4.8228059999999995E-7</v>
      </c>
    </row>
    <row r="52" spans="2:10" ht="17.25" customHeight="1" x14ac:dyDescent="0.2">
      <c r="C52" s="8">
        <v>0.20755000000000001</v>
      </c>
      <c r="D52" s="10">
        <f>0.004/100 * C52 +  7 / 1000000</f>
        <v>1.5302E-5</v>
      </c>
      <c r="E52" s="5">
        <v>10.0238</v>
      </c>
      <c r="F52" s="4">
        <f>0.05/100*E52+0.2/1000</f>
        <v>5.2118999999999993E-3</v>
      </c>
      <c r="G52" s="8">
        <f t="shared" si="21"/>
        <v>20.705720385482554</v>
      </c>
      <c r="H52" s="4">
        <f>(F52/E52+D52/C52) * G52</f>
        <v>1.2292558119385514E-2</v>
      </c>
      <c r="I52" s="1">
        <f t="shared" si="22"/>
        <v>2.08043969</v>
      </c>
      <c r="J52" s="4">
        <f>(H52/G52+F52/E52) * I52</f>
        <v>2.3168438775999995E-3</v>
      </c>
    </row>
    <row r="53" spans="2:10" ht="17.25" customHeight="1" x14ac:dyDescent="0.2">
      <c r="C53" s="8">
        <v>0.41621000000000002</v>
      </c>
      <c r="D53" s="10">
        <f t="shared" ref="D53:D54" si="23">0.004/100 * C53 +  7 / 1000000</f>
        <v>2.3648400000000002E-5</v>
      </c>
      <c r="E53" s="1">
        <v>20.069700000000001</v>
      </c>
      <c r="F53" s="4">
        <f t="shared" ref="F53:F60" si="24">0.05/100*E53+0.2/1000</f>
        <v>1.0234850000000002E-2</v>
      </c>
      <c r="G53" s="8">
        <f t="shared" si="21"/>
        <v>20.738227277936392</v>
      </c>
      <c r="H53" s="4">
        <f t="shared" ref="H53:H60" si="25">(F53/E53+D53/C53) * G53</f>
        <v>1.1754089271667604E-2</v>
      </c>
      <c r="I53" s="1">
        <f t="shared" si="22"/>
        <v>8.3532098370000014</v>
      </c>
      <c r="J53" s="4">
        <f t="shared" ref="J53:J60" si="26">(H53/G53+F53/E53) * I53</f>
        <v>8.9943101304800037E-3</v>
      </c>
    </row>
    <row r="54" spans="2:10" ht="17.25" customHeight="1" x14ac:dyDescent="0.2">
      <c r="C54" s="8">
        <v>0.62458000000000002</v>
      </c>
      <c r="D54" s="10">
        <f t="shared" si="23"/>
        <v>3.1983200000000002E-5</v>
      </c>
      <c r="E54" s="1">
        <v>30.037400000000002</v>
      </c>
      <c r="F54" s="4">
        <f t="shared" si="24"/>
        <v>1.5218700000000002E-2</v>
      </c>
      <c r="G54" s="8">
        <f t="shared" si="21"/>
        <v>20.793410881101558</v>
      </c>
      <c r="H54" s="4">
        <f t="shared" si="25"/>
        <v>1.1599934820464496E-2</v>
      </c>
      <c r="I54" s="1">
        <f t="shared" si="22"/>
        <v>18.760759292000003</v>
      </c>
      <c r="J54" s="4">
        <f t="shared" si="26"/>
        <v>1.997128346368E-2</v>
      </c>
    </row>
    <row r="55" spans="2:10" ht="17.25" customHeight="1" x14ac:dyDescent="0.2">
      <c r="C55" s="8">
        <v>0.8357</v>
      </c>
      <c r="D55" s="10">
        <f>0.0035/100 * C55 +  50 / 1000000</f>
        <v>7.9249500000000008E-5</v>
      </c>
      <c r="E55" s="1">
        <v>40.038400000000003</v>
      </c>
      <c r="F55" s="4">
        <f t="shared" si="24"/>
        <v>2.02192E-2</v>
      </c>
      <c r="G55" s="8">
        <f t="shared" si="21"/>
        <v>20.87246243606138</v>
      </c>
      <c r="H55" s="4">
        <f t="shared" si="25"/>
        <v>1.2519830774636654E-2</v>
      </c>
      <c r="I55" s="1">
        <f t="shared" si="22"/>
        <v>33.460090880000003</v>
      </c>
      <c r="J55" s="4">
        <f t="shared" si="26"/>
        <v>3.6967394060799998E-2</v>
      </c>
    </row>
    <row r="56" spans="2:10" ht="17.25" customHeight="1" x14ac:dyDescent="0.2">
      <c r="B56" s="2"/>
      <c r="C56" s="8">
        <v>1.0501</v>
      </c>
      <c r="D56" s="10">
        <f t="shared" ref="D56:D60" si="27">0.0035/100 * C56 +  50 / 1000000</f>
        <v>8.6753500000000009E-5</v>
      </c>
      <c r="E56" s="1">
        <v>50.064399999999999</v>
      </c>
      <c r="F56" s="4">
        <f t="shared" si="24"/>
        <v>2.52322E-2</v>
      </c>
      <c r="G56" s="8">
        <f t="shared" si="21"/>
        <v>20.974984220324224</v>
      </c>
      <c r="H56" s="4">
        <f t="shared" si="25"/>
        <v>1.2304122227452337E-2</v>
      </c>
      <c r="I56" s="1">
        <f t="shared" si="22"/>
        <v>52.572626440000001</v>
      </c>
      <c r="J56" s="4">
        <f t="shared" si="26"/>
        <v>5.7335928365399996E-2</v>
      </c>
    </row>
    <row r="57" spans="2:10" ht="17.25" customHeight="1" x14ac:dyDescent="0.2">
      <c r="B57" s="2"/>
      <c r="C57" s="8">
        <v>1.268</v>
      </c>
      <c r="D57" s="10">
        <f t="shared" si="27"/>
        <v>9.4380000000000001E-5</v>
      </c>
      <c r="E57" s="1">
        <v>60.093000000000004</v>
      </c>
      <c r="F57" s="4">
        <f t="shared" si="24"/>
        <v>3.0246500000000003E-2</v>
      </c>
      <c r="G57" s="8">
        <f t="shared" si="21"/>
        <v>21.100627360923898</v>
      </c>
      <c r="H57" s="4">
        <f t="shared" si="25"/>
        <v>1.2191105877093582E-2</v>
      </c>
      <c r="I57" s="1">
        <f t="shared" si="22"/>
        <v>76.197924</v>
      </c>
      <c r="J57" s="4">
        <f t="shared" si="26"/>
        <v>8.2376701339999997E-2</v>
      </c>
    </row>
    <row r="58" spans="2:10" ht="17.25" customHeight="1" x14ac:dyDescent="0.2">
      <c r="B58" s="2"/>
      <c r="C58" s="8">
        <v>1.4887999999999999</v>
      </c>
      <c r="D58" s="10">
        <f t="shared" si="27"/>
        <v>1.0210800000000001E-4</v>
      </c>
      <c r="E58" s="1">
        <v>70.0608</v>
      </c>
      <c r="F58" s="4">
        <f t="shared" si="24"/>
        <v>3.5230400000000002E-2</v>
      </c>
      <c r="G58" s="8">
        <f t="shared" si="21"/>
        <v>21.250114186535122</v>
      </c>
      <c r="H58" s="4">
        <f t="shared" si="25"/>
        <v>1.2143138857068532E-2</v>
      </c>
      <c r="I58" s="1">
        <f t="shared" si="22"/>
        <v>104.30651904</v>
      </c>
      <c r="J58" s="4">
        <f t="shared" si="26"/>
        <v>0.1120558072064</v>
      </c>
    </row>
    <row r="59" spans="2:10" ht="17.25" customHeight="1" x14ac:dyDescent="0.2">
      <c r="B59" s="2"/>
      <c r="C59" s="8">
        <v>1.7145999999999999</v>
      </c>
      <c r="D59" s="10">
        <f t="shared" si="27"/>
        <v>1.10011E-4</v>
      </c>
      <c r="E59" s="1">
        <v>80.031099999999995</v>
      </c>
      <c r="F59" s="4">
        <f t="shared" si="24"/>
        <v>4.0215549999999996E-2</v>
      </c>
      <c r="G59" s="8">
        <f t="shared" si="21"/>
        <v>21.42417135338637</v>
      </c>
      <c r="H59" s="4">
        <f t="shared" si="25"/>
        <v>1.2140228414587294E-2</v>
      </c>
      <c r="I59" s="1">
        <f t="shared" si="22"/>
        <v>137.22132405999997</v>
      </c>
      <c r="J59" s="4">
        <f t="shared" si="26"/>
        <v>0.14671146540209995</v>
      </c>
    </row>
    <row r="60" spans="2:10" ht="17.25" customHeight="1" x14ac:dyDescent="0.2">
      <c r="C60" s="8">
        <v>1.9537</v>
      </c>
      <c r="D60" s="10">
        <f t="shared" si="27"/>
        <v>1.1837950000000001E-4</v>
      </c>
      <c r="E60" s="1">
        <v>90.3185</v>
      </c>
      <c r="F60" s="4">
        <f t="shared" si="24"/>
        <v>4.5359249999999997E-2</v>
      </c>
      <c r="G60" s="8">
        <f t="shared" si="21"/>
        <v>21.631227267946212</v>
      </c>
      <c r="H60" s="4">
        <f t="shared" si="25"/>
        <v>1.2174202909189028E-2</v>
      </c>
      <c r="I60" s="1">
        <f t="shared" si="22"/>
        <v>176.45525344999999</v>
      </c>
      <c r="J60" s="4">
        <f t="shared" si="26"/>
        <v>0.18792859232074996</v>
      </c>
    </row>
    <row r="61" spans="2:10" ht="17.25" customHeight="1" x14ac:dyDescent="0.2">
      <c r="B61" s="7"/>
    </row>
    <row r="62" spans="2:10" ht="17.25" customHeight="1" x14ac:dyDescent="0.2">
      <c r="B62" s="7"/>
    </row>
    <row r="63" spans="2:10" ht="17.25" customHeight="1" x14ac:dyDescent="0.2">
      <c r="B63" s="7"/>
    </row>
    <row r="64" spans="2:10" ht="17.25" customHeight="1" x14ac:dyDescent="0.2">
      <c r="B64" s="7"/>
    </row>
    <row r="65" spans="2:15" ht="17.25" customHeight="1" x14ac:dyDescent="0.2">
      <c r="B65" s="4" t="s">
        <v>20</v>
      </c>
      <c r="C65" s="4" t="s">
        <v>21</v>
      </c>
      <c r="E65" s="4" t="s">
        <v>22</v>
      </c>
    </row>
    <row r="66" spans="2:15" ht="17.25" customHeight="1" x14ac:dyDescent="0.2">
      <c r="B66" s="12">
        <v>25</v>
      </c>
      <c r="C66" s="10">
        <v>5.8599999999999998E-3</v>
      </c>
      <c r="D66" s="10">
        <v>5.0000000000000002E-5</v>
      </c>
      <c r="E66" s="4">
        <v>20.570640000000001</v>
      </c>
      <c r="F66" s="10">
        <f>0.00005</f>
        <v>5.0000000000000002E-5</v>
      </c>
      <c r="N66" s="12">
        <v>25</v>
      </c>
      <c r="O66" s="14">
        <v>20.55</v>
      </c>
    </row>
    <row r="67" spans="2:15" ht="17.25" customHeight="1" x14ac:dyDescent="0.2">
      <c r="B67" s="13">
        <v>40</v>
      </c>
      <c r="C67" s="10">
        <v>5.3E-3</v>
      </c>
      <c r="D67" s="10">
        <v>1.0000000000000001E-5</v>
      </c>
      <c r="E67" s="10">
        <v>20.714770000000001</v>
      </c>
      <c r="F67" s="10">
        <f>0.00048</f>
        <v>4.8000000000000001E-4</v>
      </c>
      <c r="N67" s="13">
        <v>40</v>
      </c>
      <c r="O67" s="14">
        <f t="shared" ref="O67:O69" si="28">20*(1 + 0.0011*N67)</f>
        <v>20.880000000000003</v>
      </c>
    </row>
    <row r="68" spans="2:15" ht="17.25" customHeight="1" x14ac:dyDescent="0.2">
      <c r="B68" s="13">
        <v>55</v>
      </c>
      <c r="C68" s="10">
        <v>5.3200000000000001E-3</v>
      </c>
      <c r="D68" s="10">
        <v>1.0000000000000001E-5</v>
      </c>
      <c r="E68" s="10">
        <v>20.70101</v>
      </c>
      <c r="F68" s="10">
        <f>0.00064</f>
        <v>6.4000000000000005E-4</v>
      </c>
      <c r="N68" s="13">
        <v>55</v>
      </c>
      <c r="O68" s="14">
        <f t="shared" si="28"/>
        <v>21.21</v>
      </c>
    </row>
    <row r="69" spans="2:15" ht="17.25" customHeight="1" x14ac:dyDescent="0.2">
      <c r="B69" s="13">
        <v>70</v>
      </c>
      <c r="C69" s="10">
        <v>5.3200000000000001E-3</v>
      </c>
      <c r="D69" s="10">
        <v>1.0000000000000001E-5</v>
      </c>
      <c r="E69" s="10">
        <v>20.694649999999999</v>
      </c>
      <c r="F69" s="10">
        <f>0.00048</f>
        <v>4.8000000000000001E-4</v>
      </c>
      <c r="N69" s="13">
        <v>70</v>
      </c>
      <c r="O69" s="14">
        <f t="shared" si="28"/>
        <v>21.54</v>
      </c>
    </row>
    <row r="70" spans="2:15" ht="17.25" customHeight="1" x14ac:dyDescent="0.2">
      <c r="B70" s="13"/>
      <c r="F70" s="10"/>
    </row>
    <row r="71" spans="2:15" ht="17.25" customHeight="1" x14ac:dyDescent="0.2">
      <c r="B71" s="7"/>
    </row>
    <row r="72" spans="2:15" ht="17.25" customHeight="1" x14ac:dyDescent="0.2">
      <c r="B72" s="7"/>
    </row>
    <row r="73" spans="2:15" ht="17.25" customHeight="1" x14ac:dyDescent="0.2">
      <c r="B73" s="7"/>
      <c r="C73" s="4" t="s">
        <v>23</v>
      </c>
      <c r="E73" s="4" t="s">
        <v>23</v>
      </c>
    </row>
    <row r="74" spans="2:15" ht="17.25" customHeight="1" x14ac:dyDescent="0.2">
      <c r="B74" s="7"/>
      <c r="C74" s="10">
        <v>2.3E-2</v>
      </c>
      <c r="D74" s="10">
        <v>1E-3</v>
      </c>
      <c r="E74" s="10">
        <v>19.95</v>
      </c>
      <c r="F74" s="11">
        <f>0.05</f>
        <v>0.05</v>
      </c>
    </row>
    <row r="75" spans="2:15" ht="17.25" customHeight="1" x14ac:dyDescent="0.2">
      <c r="B75" s="7"/>
    </row>
    <row r="76" spans="2:15" ht="17.25" customHeight="1" x14ac:dyDescent="0.2">
      <c r="B76" s="7"/>
    </row>
    <row r="77" spans="2:15" ht="17.25" customHeight="1" x14ac:dyDescent="0.2"/>
    <row r="78" spans="2:15" ht="17.25" customHeight="1" x14ac:dyDescent="0.2">
      <c r="B78" s="4" t="s">
        <v>20</v>
      </c>
      <c r="C78" s="4" t="s">
        <v>21</v>
      </c>
    </row>
    <row r="79" spans="2:15" ht="17.25" customHeight="1" x14ac:dyDescent="0.2">
      <c r="B79" s="12">
        <f>25+273</f>
        <v>298</v>
      </c>
      <c r="C79" s="10">
        <v>5.8599999999999998E-3</v>
      </c>
      <c r="D79" s="10">
        <v>5.0000000000000002E-5</v>
      </c>
      <c r="E79" s="4">
        <f>$C$74/C79</f>
        <v>3.9249146757679183</v>
      </c>
      <c r="F79" s="4">
        <f>(D79/C79 + $D$74/$C$74) * E79</f>
        <v>0.20413749723351468</v>
      </c>
      <c r="G79" s="4">
        <f>F79*5/(2 * 3.14159 * 0.4)</f>
        <v>0.40611898997306034</v>
      </c>
      <c r="H79" s="4">
        <f>F79/E79*G79</f>
        <v>2.1122526485466336E-2</v>
      </c>
      <c r="J79" s="4">
        <f>LN(B79)</f>
        <v>5.6970934865054046</v>
      </c>
      <c r="K79" s="4">
        <f>LN(G79)</f>
        <v>-0.90110908356821207</v>
      </c>
    </row>
    <row r="80" spans="2:15" ht="17.25" customHeight="1" x14ac:dyDescent="0.2">
      <c r="B80" s="13">
        <f>40+273</f>
        <v>313</v>
      </c>
      <c r="C80" s="10">
        <v>5.0000000000000001E-3</v>
      </c>
      <c r="D80" s="10">
        <v>1.0000000000000001E-5</v>
      </c>
      <c r="E80" s="4">
        <f t="shared" ref="E80:E82" si="29">$C$74/C80</f>
        <v>4.5999999999999996</v>
      </c>
      <c r="F80" s="4">
        <f t="shared" ref="F80:F82" si="30">(D80/C80 + $D$74/$C$74) * E80</f>
        <v>0.2092</v>
      </c>
      <c r="G80" s="4">
        <f t="shared" ref="G80:G82" si="31">F80*5/(2 * 3.14159 * 0.4)</f>
        <v>0.41619052772640602</v>
      </c>
      <c r="H80" s="4">
        <f t="shared" ref="H80:H82" si="32">F80/E80*G80</f>
        <v>1.8927621391383508E-2</v>
      </c>
      <c r="J80" s="4">
        <f t="shared" ref="J80:J82" si="33">LN(B80)</f>
        <v>5.7462031905401529</v>
      </c>
      <c r="K80" s="4">
        <f t="shared" ref="K80:K82" si="34">LN(G80)</f>
        <v>-0.87661212422823753</v>
      </c>
    </row>
    <row r="81" spans="2:11" ht="17.25" customHeight="1" x14ac:dyDescent="0.2">
      <c r="B81" s="13">
        <f>55 + 273</f>
        <v>328</v>
      </c>
      <c r="C81" s="10">
        <v>4.8999999999999998E-3</v>
      </c>
      <c r="D81" s="10">
        <v>1.0000000000000001E-5</v>
      </c>
      <c r="E81" s="4">
        <f t="shared" si="29"/>
        <v>4.6938775510204085</v>
      </c>
      <c r="F81" s="4">
        <f t="shared" si="30"/>
        <v>0.2136609745939192</v>
      </c>
      <c r="G81" s="4">
        <f t="shared" si="31"/>
        <v>0.42506536219302804</v>
      </c>
      <c r="H81" s="4">
        <f t="shared" si="32"/>
        <v>1.9348583035050874E-2</v>
      </c>
      <c r="J81" s="4">
        <f t="shared" si="33"/>
        <v>5.7930136083841441</v>
      </c>
      <c r="K81" s="4">
        <f t="shared" si="34"/>
        <v>-0.85551232848735193</v>
      </c>
    </row>
    <row r="82" spans="2:11" ht="17.25" customHeight="1" x14ac:dyDescent="0.2">
      <c r="B82" s="13">
        <f>70 + 273</f>
        <v>343</v>
      </c>
      <c r="C82" s="10">
        <v>4.7999999999999996E-3</v>
      </c>
      <c r="D82" s="10">
        <v>1.0000000000000001E-5</v>
      </c>
      <c r="E82" s="4">
        <f t="shared" si="29"/>
        <v>4.791666666666667</v>
      </c>
      <c r="F82" s="4">
        <f t="shared" si="30"/>
        <v>0.21831597222222224</v>
      </c>
      <c r="G82" s="4">
        <f t="shared" si="31"/>
        <v>0.43432619354813606</v>
      </c>
      <c r="H82" s="4">
        <f t="shared" si="32"/>
        <v>1.978859378212975E-2</v>
      </c>
      <c r="J82" s="4">
        <f t="shared" si="33"/>
        <v>5.8377304471659395</v>
      </c>
      <c r="K82" s="4">
        <f t="shared" si="34"/>
        <v>-0.83395942915291099</v>
      </c>
    </row>
    <row r="83" spans="2:11" ht="17.25" customHeight="1" x14ac:dyDescent="0.2">
      <c r="B83" s="7"/>
    </row>
    <row r="84" spans="2:11" ht="17.25" customHeight="1" x14ac:dyDescent="0.2">
      <c r="B84" s="7"/>
    </row>
    <row r="85" spans="2:11" ht="17.25" customHeight="1" x14ac:dyDescent="0.2">
      <c r="B85" s="7"/>
    </row>
    <row r="86" spans="2:11" ht="17.25" customHeight="1" x14ac:dyDescent="0.2">
      <c r="B86" s="7"/>
    </row>
    <row r="87" spans="2:11" ht="17.25" customHeight="1" x14ac:dyDescent="0.2">
      <c r="B87" s="7"/>
    </row>
    <row r="88" spans="2:11" ht="17.25" customHeight="1" x14ac:dyDescent="0.2">
      <c r="B88" s="7"/>
    </row>
    <row r="89" spans="2:11" ht="17.25" customHeight="1" x14ac:dyDescent="0.2">
      <c r="B89" s="7"/>
    </row>
    <row r="90" spans="2:11" ht="17.25" customHeight="1" x14ac:dyDescent="0.2">
      <c r="B90" s="7"/>
    </row>
    <row r="91" spans="2:11" ht="17.25" customHeight="1" x14ac:dyDescent="0.2">
      <c r="B91" s="7"/>
    </row>
    <row r="92" spans="2:11" ht="17.25" customHeight="1" x14ac:dyDescent="0.2">
      <c r="B92" s="7"/>
    </row>
    <row r="93" spans="2:11" ht="17.25" customHeight="1" x14ac:dyDescent="0.2">
      <c r="B93" s="7"/>
    </row>
    <row r="94" spans="2:11" ht="17.25" customHeight="1" x14ac:dyDescent="0.2">
      <c r="B94" s="7"/>
    </row>
    <row r="95" spans="2:11" ht="17.25" customHeight="1" x14ac:dyDescent="0.2">
      <c r="B95" s="7"/>
    </row>
    <row r="96" spans="2:11" ht="17.25" customHeight="1" x14ac:dyDescent="0.2">
      <c r="B96" s="7"/>
    </row>
    <row r="97" spans="2:2" ht="17.25" customHeight="1" x14ac:dyDescent="0.2">
      <c r="B97" s="7"/>
    </row>
  </sheetData>
  <pageMargins left="0.7" right="0.7" top="0.75" bottom="0.75" header="0.3" footer="0.3"/>
  <ignoredErrors>
    <ignoredError sqref="I11:I20 I25 I26:I34 I38:I47 I51:I6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Зайнуллин Амир</cp:lastModifiedBy>
  <dcterms:created xsi:type="dcterms:W3CDTF">2023-04-14T11:07:51Z</dcterms:created>
  <dcterms:modified xsi:type="dcterms:W3CDTF">2023-05-12T08:53:06Z</dcterms:modified>
</cp:coreProperties>
</file>