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mirzaynullin/Desktop/workspace/labs/2.5.1/"/>
    </mc:Choice>
  </mc:AlternateContent>
  <xr:revisionPtr revIDLastSave="0" documentId="13_ncr:1_{B60E72DB-00D2-7746-BFEA-E24E76F44D8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3" l="1"/>
  <c r="Y12" i="3"/>
  <c r="Y13" i="3"/>
  <c r="Y14" i="3"/>
  <c r="Y15" i="3"/>
  <c r="Y16" i="3"/>
  <c r="Y10" i="3"/>
  <c r="X11" i="3"/>
  <c r="X12" i="3"/>
  <c r="X13" i="3"/>
  <c r="X14" i="3"/>
  <c r="X15" i="3"/>
  <c r="X16" i="3"/>
  <c r="X10" i="3"/>
  <c r="W11" i="3"/>
  <c r="W12" i="3"/>
  <c r="W13" i="3"/>
  <c r="W14" i="3"/>
  <c r="W15" i="3"/>
  <c r="W16" i="3"/>
  <c r="W10" i="3"/>
  <c r="V11" i="3"/>
  <c r="V12" i="3"/>
  <c r="V13" i="3"/>
  <c r="V14" i="3"/>
  <c r="V15" i="3"/>
  <c r="V16" i="3"/>
  <c r="V10" i="3"/>
  <c r="Q6" i="3"/>
  <c r="P6" i="3"/>
  <c r="L44" i="3" s="1"/>
  <c r="C55" i="3"/>
  <c r="C54" i="3"/>
  <c r="C53" i="3"/>
  <c r="C52" i="3"/>
  <c r="F51" i="3"/>
  <c r="C51" i="3"/>
  <c r="A14" i="2"/>
  <c r="F11" i="1"/>
  <c r="E11" i="1"/>
  <c r="D11" i="1"/>
  <c r="D9" i="1"/>
  <c r="E9" i="1" s="1"/>
  <c r="C2" i="1"/>
  <c r="C3" i="1"/>
  <c r="C4" i="1"/>
  <c r="C5" i="1"/>
  <c r="C6" i="1"/>
  <c r="C2" i="2"/>
  <c r="C3" i="2"/>
  <c r="C4" i="2"/>
  <c r="C5" i="2"/>
  <c r="C6" i="2"/>
  <c r="C7" i="2"/>
  <c r="U4" i="3"/>
  <c r="U2" i="3"/>
  <c r="U3" i="3"/>
  <c r="U5" i="3"/>
  <c r="U6" i="3"/>
  <c r="U7" i="3"/>
  <c r="U1" i="3"/>
  <c r="C48" i="3"/>
  <c r="C47" i="3"/>
  <c r="C46" i="3"/>
  <c r="C45" i="3"/>
  <c r="F44" i="3"/>
  <c r="C44" i="3"/>
  <c r="C41" i="3"/>
  <c r="C40" i="3"/>
  <c r="C39" i="3"/>
  <c r="C38" i="3"/>
  <c r="F37" i="3"/>
  <c r="C37" i="3"/>
  <c r="C34" i="3"/>
  <c r="C33" i="3"/>
  <c r="C32" i="3"/>
  <c r="C31" i="3"/>
  <c r="F30" i="3"/>
  <c r="C30" i="3"/>
  <c r="C27" i="3"/>
  <c r="C26" i="3"/>
  <c r="C25" i="3"/>
  <c r="C24" i="3"/>
  <c r="F23" i="3"/>
  <c r="C23" i="3"/>
  <c r="C20" i="3"/>
  <c r="C19" i="3"/>
  <c r="C18" i="3"/>
  <c r="C17" i="3"/>
  <c r="F16" i="3"/>
  <c r="C16" i="3"/>
  <c r="C13" i="3"/>
  <c r="C12" i="3"/>
  <c r="C11" i="3"/>
  <c r="C10" i="3"/>
  <c r="F9" i="3"/>
  <c r="C9" i="3"/>
  <c r="F2" i="3"/>
  <c r="C3" i="3"/>
  <c r="C4" i="3"/>
  <c r="E2" i="3" s="1"/>
  <c r="G2" i="3" s="1"/>
  <c r="I2" i="3" s="1"/>
  <c r="C5" i="3"/>
  <c r="C6" i="3"/>
  <c r="C2" i="3"/>
  <c r="J11" i="2"/>
  <c r="I11" i="2"/>
  <c r="M7" i="2"/>
  <c r="M6" i="2"/>
  <c r="M5" i="2"/>
  <c r="M4" i="2"/>
  <c r="M3" i="2"/>
  <c r="P2" i="2"/>
  <c r="M2" i="2"/>
  <c r="F2" i="2"/>
  <c r="L2" i="3" l="1"/>
  <c r="L9" i="3"/>
  <c r="L16" i="3"/>
  <c r="L23" i="3"/>
  <c r="L30" i="3"/>
  <c r="L37" i="3"/>
  <c r="D51" i="3"/>
  <c r="H51" i="3" s="1"/>
  <c r="E51" i="3"/>
  <c r="G51" i="3" s="1"/>
  <c r="I51" i="3" s="1"/>
  <c r="J51" i="3" s="1"/>
  <c r="E16" i="3"/>
  <c r="G16" i="3" s="1"/>
  <c r="I16" i="3" s="1"/>
  <c r="D2" i="3"/>
  <c r="H2" i="3" s="1"/>
  <c r="W1" i="3" s="1"/>
  <c r="K11" i="2"/>
  <c r="E2" i="1"/>
  <c r="D2" i="1"/>
  <c r="D37" i="3"/>
  <c r="H37" i="3" s="1"/>
  <c r="D2" i="2"/>
  <c r="D23" i="3"/>
  <c r="H23" i="3" s="1"/>
  <c r="W4" i="3" s="1"/>
  <c r="D44" i="3"/>
  <c r="H44" i="3" s="1"/>
  <c r="W7" i="3" s="1"/>
  <c r="E44" i="3"/>
  <c r="G44" i="3" s="1"/>
  <c r="I44" i="3" s="1"/>
  <c r="J44" i="3" s="1"/>
  <c r="M44" i="3" s="1"/>
  <c r="E37" i="3"/>
  <c r="G37" i="3" s="1"/>
  <c r="I37" i="3" s="1"/>
  <c r="D30" i="3"/>
  <c r="H30" i="3" s="1"/>
  <c r="E30" i="3"/>
  <c r="G30" i="3" s="1"/>
  <c r="I30" i="3" s="1"/>
  <c r="D16" i="3"/>
  <c r="H16" i="3" s="1"/>
  <c r="E9" i="3"/>
  <c r="G9" i="3" s="1"/>
  <c r="I9" i="3" s="1"/>
  <c r="E23" i="3"/>
  <c r="G23" i="3" s="1"/>
  <c r="I23" i="3" s="1"/>
  <c r="J23" i="3" s="1"/>
  <c r="M23" i="3" s="1"/>
  <c r="D9" i="3"/>
  <c r="H9" i="3" s="1"/>
  <c r="E2" i="2"/>
  <c r="G2" i="2" s="1"/>
  <c r="O2" i="2"/>
  <c r="Q2" i="2" s="1"/>
  <c r="R2" i="2" s="1"/>
  <c r="N2" i="2"/>
  <c r="W2" i="3" l="1"/>
  <c r="W3" i="3"/>
  <c r="W5" i="3"/>
  <c r="W6" i="3"/>
  <c r="J2" i="3"/>
  <c r="M2" i="3" s="1"/>
  <c r="N2" i="3" s="1"/>
  <c r="J37" i="3"/>
  <c r="M37" i="3" s="1"/>
  <c r="X6" i="3" s="1"/>
  <c r="J16" i="3"/>
  <c r="M16" i="3" s="1"/>
  <c r="X3" i="3" s="1"/>
  <c r="N44" i="3"/>
  <c r="X7" i="3"/>
  <c r="A11" i="2"/>
  <c r="B11" i="2"/>
  <c r="C11" i="2" s="1"/>
  <c r="C14" i="2" s="1"/>
  <c r="H2" i="2"/>
  <c r="F2" i="1"/>
  <c r="G2" i="1" s="1"/>
  <c r="H2" i="1" s="1"/>
  <c r="F9" i="1" s="1"/>
  <c r="N23" i="3"/>
  <c r="X4" i="3"/>
  <c r="J30" i="3"/>
  <c r="M30" i="3" s="1"/>
  <c r="J9" i="3"/>
  <c r="M9" i="3" s="1"/>
  <c r="N16" i="3" l="1"/>
  <c r="X1" i="3"/>
  <c r="N37" i="3"/>
  <c r="N30" i="3"/>
  <c r="X5" i="3"/>
  <c r="B14" i="2"/>
  <c r="N9" i="3"/>
  <c r="X2" i="3"/>
</calcChain>
</file>

<file path=xl/sharedStrings.xml><?xml version="1.0" encoding="utf-8"?>
<sst xmlns="http://schemas.openxmlformats.org/spreadsheetml/2006/main" count="146" uniqueCount="29">
  <si>
    <t>№</t>
  </si>
  <si>
    <t>дел</t>
  </si>
  <si>
    <t>P</t>
  </si>
  <si>
    <t>епсилон</t>
  </si>
  <si>
    <t>P2-P1</t>
  </si>
  <si>
    <t>сигма</t>
  </si>
  <si>
    <t>dH</t>
  </si>
  <si>
    <t>h1-h2</t>
  </si>
  <si>
    <t>D</t>
  </si>
  <si>
    <t>сигма сигма</t>
  </si>
  <si>
    <t>$ T $, К</t>
  </si>
  <si>
    <t>$ P' $, дел</t>
  </si>
  <si>
    <t>$ P' $, Па</t>
  </si>
  <si>
    <t>$ \langle P' \rangle $, Па</t>
  </si>
  <si>
    <t>$ \sigma_{P'} $, Па</t>
  </si>
  <si>
    <t>$ P $, Па</t>
  </si>
  <si>
    <t>$ \sigma_P $, Па</t>
  </si>
  <si>
    <t>$\varepsilon_P$</t>
  </si>
  <si>
    <t>$P_{ср}$, Па</t>
  </si>
  <si>
    <t>$P_{сл}$, Па</t>
  </si>
  <si>
    <t>$P_{сист}$, Па</t>
  </si>
  <si>
    <t>$\sigma_P$, Па</t>
  </si>
  <si>
    <t xml:space="preserve">h_1 </t>
  </si>
  <si>
    <t>h_2</t>
  </si>
  <si>
    <t>для погр</t>
  </si>
  <si>
    <t>для непогр</t>
  </si>
  <si>
    <t>$h_1$, мм</t>
  </si>
  <si>
    <t>$\sigma_P^{случ}$, Па</t>
  </si>
  <si>
    <t>$\sigma_P^{сист}$,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</si>
</sst>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7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7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E9" sqref="E9"/>
    </sheetView>
  </sheetViews>
  <sheetFormatPr baseColWidth="10" defaultColWidth="8.83203125" defaultRowHeight="15" x14ac:dyDescent="0.2"/>
  <cols>
    <col min="5" max="5" width="12.6640625" bestFit="1" customWidth="1"/>
    <col min="6" max="6" width="1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17</v>
      </c>
    </row>
    <row r="2" spans="1:15" x14ac:dyDescent="0.2">
      <c r="A2">
        <v>1</v>
      </c>
      <c r="B2">
        <v>42</v>
      </c>
      <c r="C2">
        <f>B2*9.81*0.2</f>
        <v>82.404000000000011</v>
      </c>
      <c r="D2" s="4">
        <f>AVERAGE(C2:C6)</f>
        <v>82.796400000000006</v>
      </c>
      <c r="E2" s="4">
        <f>SQRT(_xlfn.VAR.P(C2:C6)/4)</f>
        <v>0.39240000000000064</v>
      </c>
      <c r="F2" s="4">
        <f>1/AVERAGE(B2:B6)*D2</f>
        <v>1.962</v>
      </c>
      <c r="G2" s="4">
        <f>SQRT(E2^2+F2^2)</f>
        <v>2.000855257133809</v>
      </c>
      <c r="H2" s="7">
        <f>G2/D2</f>
        <v>2.4165969258733579E-2</v>
      </c>
    </row>
    <row r="3" spans="1:15" x14ac:dyDescent="0.2">
      <c r="A3">
        <v>2</v>
      </c>
      <c r="B3">
        <v>43</v>
      </c>
      <c r="C3">
        <f t="shared" ref="C3:C6" si="0">B3*9.81*0.2</f>
        <v>84.366000000000014</v>
      </c>
      <c r="D3" s="4"/>
      <c r="E3" s="4"/>
      <c r="F3" s="4"/>
      <c r="G3" s="4"/>
      <c r="H3" s="7"/>
    </row>
    <row r="4" spans="1:15" x14ac:dyDescent="0.2">
      <c r="A4">
        <v>3</v>
      </c>
      <c r="B4">
        <v>42</v>
      </c>
      <c r="C4">
        <f t="shared" si="0"/>
        <v>82.404000000000011</v>
      </c>
      <c r="D4" s="4"/>
      <c r="E4" s="4"/>
      <c r="F4" s="4"/>
      <c r="G4" s="4"/>
      <c r="H4" s="7"/>
    </row>
    <row r="5" spans="1:15" x14ac:dyDescent="0.2">
      <c r="A5">
        <v>4</v>
      </c>
      <c r="B5">
        <v>42</v>
      </c>
      <c r="C5">
        <f t="shared" si="0"/>
        <v>82.404000000000011</v>
      </c>
      <c r="D5" s="4"/>
      <c r="E5" s="4"/>
      <c r="F5" s="4"/>
      <c r="G5" s="4"/>
      <c r="H5" s="7"/>
    </row>
    <row r="6" spans="1:15" x14ac:dyDescent="0.2">
      <c r="A6">
        <v>5</v>
      </c>
      <c r="B6">
        <v>42</v>
      </c>
      <c r="C6">
        <f t="shared" si="0"/>
        <v>82.404000000000011</v>
      </c>
      <c r="D6" s="4"/>
      <c r="E6" s="4"/>
      <c r="F6" s="4"/>
      <c r="G6" s="4"/>
      <c r="H6" s="7"/>
    </row>
    <row r="9" spans="1:15" x14ac:dyDescent="0.2">
      <c r="D9">
        <f>(4*22.78)/(D2)</f>
        <v>1.1005309409587856</v>
      </c>
      <c r="E9" s="1">
        <f>D9*H2</f>
        <v>2.6595396887495151E-2</v>
      </c>
      <c r="F9" s="1">
        <f>H2</f>
        <v>2.4165969258733579E-2</v>
      </c>
    </row>
    <row r="11" spans="1:15" x14ac:dyDescent="0.2">
      <c r="D11" s="6">
        <f>D9</f>
        <v>1.1005309409587856</v>
      </c>
      <c r="E11" s="6">
        <f>D11*H2</f>
        <v>2.6595396887495151E-2</v>
      </c>
      <c r="F11" s="5">
        <f>H2</f>
        <v>2.4165969258733579E-2</v>
      </c>
    </row>
    <row r="12" spans="1:15" x14ac:dyDescent="0.2">
      <c r="D12">
        <v>1.1499999999999999</v>
      </c>
    </row>
    <row r="15" spans="1:15" x14ac:dyDescent="0.2">
      <c r="N15" t="s">
        <v>22</v>
      </c>
      <c r="O15" t="s">
        <v>23</v>
      </c>
    </row>
    <row r="16" spans="1:15" x14ac:dyDescent="0.2">
      <c r="N16">
        <v>2.1</v>
      </c>
      <c r="O16">
        <v>0.8</v>
      </c>
    </row>
    <row r="18" spans="14:15" x14ac:dyDescent="0.2">
      <c r="N18" t="s">
        <v>24</v>
      </c>
      <c r="O18">
        <v>192</v>
      </c>
    </row>
    <row r="19" spans="14:15" x14ac:dyDescent="0.2">
      <c r="N19" t="s">
        <v>25</v>
      </c>
      <c r="O19">
        <v>126</v>
      </c>
    </row>
  </sheetData>
  <mergeCells count="5">
    <mergeCell ref="D2:D6"/>
    <mergeCell ref="E2:E6"/>
    <mergeCell ref="F2:F6"/>
    <mergeCell ref="G2:G6"/>
    <mergeCell ref="H2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286A-518B-4EC9-A076-F81052E9DC27}">
  <dimension ref="A1:S14"/>
  <sheetViews>
    <sheetView workbookViewId="0">
      <selection activeCell="E9" sqref="E9"/>
    </sheetView>
  </sheetViews>
  <sheetFormatPr baseColWidth="10" defaultColWidth="8.83203125" defaultRowHeight="15" x14ac:dyDescent="0.2"/>
  <cols>
    <col min="5" max="5" width="12" bestFit="1" customWidth="1"/>
    <col min="9" max="9" width="11.6640625" bestFit="1" customWidth="1"/>
    <col min="10" max="11" width="10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18</v>
      </c>
      <c r="E1" t="s">
        <v>27</v>
      </c>
      <c r="F1" t="s">
        <v>28</v>
      </c>
      <c r="G1" t="s">
        <v>21</v>
      </c>
      <c r="H1" t="s">
        <v>17</v>
      </c>
      <c r="I1" t="s">
        <v>26</v>
      </c>
      <c r="K1" t="s">
        <v>0</v>
      </c>
      <c r="L1" t="s">
        <v>1</v>
      </c>
      <c r="M1" t="s">
        <v>2</v>
      </c>
      <c r="N1" t="s">
        <v>18</v>
      </c>
      <c r="O1" t="s">
        <v>27</v>
      </c>
      <c r="P1" t="s">
        <v>28</v>
      </c>
      <c r="Q1" t="s">
        <v>21</v>
      </c>
      <c r="R1" t="s">
        <v>17</v>
      </c>
      <c r="S1" t="s">
        <v>26</v>
      </c>
    </row>
    <row r="2" spans="1:19" x14ac:dyDescent="0.2">
      <c r="A2">
        <v>1</v>
      </c>
      <c r="B2">
        <v>126</v>
      </c>
      <c r="C2" s="2">
        <f>B2*0.2*9.81</f>
        <v>247.21200000000005</v>
      </c>
      <c r="D2" s="7">
        <f>AVERAGE(C2:C7)</f>
        <v>246.55800000000002</v>
      </c>
      <c r="E2" s="7">
        <f>SQRT(_xlfn.VAR.P(C2:C7)/5)</f>
        <v>0.41362591795003367</v>
      </c>
      <c r="F2" s="7">
        <f>0.2*9.81</f>
        <v>1.9620000000000002</v>
      </c>
      <c r="G2" s="7">
        <f>SQRT(E2^2+F2^2)</f>
        <v>2.0051260309516725</v>
      </c>
      <c r="H2" s="7">
        <f>G2/D2</f>
        <v>8.1324719982789947E-3</v>
      </c>
      <c r="I2" s="7">
        <v>21</v>
      </c>
      <c r="K2">
        <v>1</v>
      </c>
      <c r="L2">
        <v>192</v>
      </c>
      <c r="M2" s="6">
        <f>L2*0.2*9.81</f>
        <v>376.70400000000006</v>
      </c>
      <c r="N2" s="7">
        <f>AVERAGE(M2:M7)</f>
        <v>376.05000000000013</v>
      </c>
      <c r="O2" s="7">
        <f>SQRT(_xlfn.VAR.P(M2:M7)/5)</f>
        <v>0.41362591795003373</v>
      </c>
      <c r="P2" s="7">
        <f>0.2*9.81</f>
        <v>1.9620000000000002</v>
      </c>
      <c r="Q2" s="7">
        <f>SQRT(O2^2+P2^2)</f>
        <v>2.0051260309516725</v>
      </c>
      <c r="R2" s="7">
        <f>Q2/N2</f>
        <v>5.3320729449585743E-3</v>
      </c>
      <c r="S2" s="3">
        <v>8</v>
      </c>
    </row>
    <row r="3" spans="1:19" x14ac:dyDescent="0.2">
      <c r="A3">
        <v>2</v>
      </c>
      <c r="B3">
        <v>126</v>
      </c>
      <c r="C3" s="2">
        <f t="shared" ref="C3:C7" si="0">B3*0.2*9.81</f>
        <v>247.21200000000005</v>
      </c>
      <c r="D3" s="7"/>
      <c r="E3" s="7"/>
      <c r="F3" s="7"/>
      <c r="G3" s="7"/>
      <c r="H3" s="7"/>
      <c r="I3" s="7"/>
      <c r="K3">
        <v>2</v>
      </c>
      <c r="L3">
        <v>191</v>
      </c>
      <c r="M3" s="6">
        <f t="shared" ref="M3:M7" si="1">L3*0.2*9.81</f>
        <v>374.74200000000002</v>
      </c>
      <c r="N3" s="7"/>
      <c r="O3" s="7"/>
      <c r="P3" s="7"/>
      <c r="Q3" s="7"/>
      <c r="R3" s="7"/>
      <c r="S3" s="3"/>
    </row>
    <row r="4" spans="1:19" x14ac:dyDescent="0.2">
      <c r="A4">
        <v>3</v>
      </c>
      <c r="B4">
        <v>125</v>
      </c>
      <c r="C4" s="2">
        <f t="shared" si="0"/>
        <v>245.25</v>
      </c>
      <c r="D4" s="7"/>
      <c r="E4" s="7"/>
      <c r="F4" s="7"/>
      <c r="G4" s="7"/>
      <c r="H4" s="7"/>
      <c r="I4" s="7"/>
      <c r="K4">
        <v>3</v>
      </c>
      <c r="L4">
        <v>191</v>
      </c>
      <c r="M4" s="6">
        <f t="shared" si="1"/>
        <v>374.74200000000002</v>
      </c>
      <c r="N4" s="7"/>
      <c r="O4" s="7"/>
      <c r="P4" s="7"/>
      <c r="Q4" s="7"/>
      <c r="R4" s="7"/>
      <c r="S4" s="3"/>
    </row>
    <row r="5" spans="1:19" x14ac:dyDescent="0.2">
      <c r="A5">
        <v>4</v>
      </c>
      <c r="B5">
        <v>126</v>
      </c>
      <c r="C5" s="2">
        <f t="shared" si="0"/>
        <v>247.21200000000005</v>
      </c>
      <c r="D5" s="7"/>
      <c r="E5" s="7"/>
      <c r="F5" s="7"/>
      <c r="G5" s="7"/>
      <c r="H5" s="7"/>
      <c r="I5" s="7"/>
      <c r="K5">
        <v>4</v>
      </c>
      <c r="L5">
        <v>192</v>
      </c>
      <c r="M5" s="6">
        <f t="shared" si="1"/>
        <v>376.70400000000006</v>
      </c>
      <c r="N5" s="7"/>
      <c r="O5" s="7"/>
      <c r="P5" s="7"/>
      <c r="Q5" s="7"/>
      <c r="R5" s="7"/>
      <c r="S5" s="3"/>
    </row>
    <row r="6" spans="1:19" x14ac:dyDescent="0.2">
      <c r="A6">
        <v>5</v>
      </c>
      <c r="B6">
        <v>125</v>
      </c>
      <c r="C6" s="2">
        <f t="shared" si="0"/>
        <v>245.25</v>
      </c>
      <c r="D6" s="7"/>
      <c r="E6" s="7"/>
      <c r="F6" s="7"/>
      <c r="G6" s="7"/>
      <c r="H6" s="7"/>
      <c r="I6" s="7"/>
      <c r="K6">
        <v>5</v>
      </c>
      <c r="L6">
        <v>192</v>
      </c>
      <c r="M6" s="6">
        <f t="shared" si="1"/>
        <v>376.70400000000006</v>
      </c>
      <c r="N6" s="7"/>
      <c r="O6" s="7"/>
      <c r="P6" s="7"/>
      <c r="Q6" s="7"/>
      <c r="R6" s="7"/>
      <c r="S6" s="3"/>
    </row>
    <row r="7" spans="1:19" x14ac:dyDescent="0.2">
      <c r="A7">
        <v>6</v>
      </c>
      <c r="B7">
        <v>126</v>
      </c>
      <c r="C7" s="2">
        <f t="shared" si="0"/>
        <v>247.21200000000005</v>
      </c>
      <c r="D7" s="7"/>
      <c r="E7" s="7"/>
      <c r="F7" s="7"/>
      <c r="G7" s="7"/>
      <c r="H7" s="7"/>
      <c r="I7" s="7"/>
      <c r="K7">
        <v>6</v>
      </c>
      <c r="L7">
        <v>192</v>
      </c>
      <c r="M7" s="6">
        <f t="shared" si="1"/>
        <v>376.70400000000006</v>
      </c>
      <c r="N7" s="7"/>
      <c r="O7" s="7"/>
      <c r="P7" s="7"/>
      <c r="Q7" s="7"/>
      <c r="R7" s="7"/>
      <c r="S7" s="3"/>
    </row>
    <row r="10" spans="1:19" x14ac:dyDescent="0.2">
      <c r="A10" t="s">
        <v>4</v>
      </c>
      <c r="B10" t="s">
        <v>5</v>
      </c>
      <c r="C10" t="s">
        <v>3</v>
      </c>
      <c r="I10" t="s">
        <v>7</v>
      </c>
      <c r="J10" t="s">
        <v>5</v>
      </c>
      <c r="K10" t="s">
        <v>3</v>
      </c>
    </row>
    <row r="11" spans="1:19" x14ac:dyDescent="0.2">
      <c r="A11" s="6">
        <f>N2-D2</f>
        <v>129.4920000000001</v>
      </c>
      <c r="B11" s="6">
        <f>SQRT(G2*G2+Q2*Q2)</f>
        <v>2.8356764272391897</v>
      </c>
      <c r="C11" s="6">
        <f>B11/A11</f>
        <v>2.1898468069372529E-2</v>
      </c>
      <c r="I11" s="6">
        <f>I2-S2</f>
        <v>13</v>
      </c>
      <c r="J11" s="6">
        <f>SQRT(0.5)</f>
        <v>0.70710678118654757</v>
      </c>
      <c r="K11" s="6">
        <f>J11/I11</f>
        <v>5.4392829322042119E-2</v>
      </c>
    </row>
    <row r="13" spans="1:19" x14ac:dyDescent="0.2">
      <c r="A13" t="s">
        <v>6</v>
      </c>
      <c r="B13" t="s">
        <v>5</v>
      </c>
      <c r="C13" t="s">
        <v>3</v>
      </c>
    </row>
    <row r="14" spans="1:19" x14ac:dyDescent="0.2">
      <c r="A14" s="6">
        <f>A11/9.81</f>
        <v>13.20000000000001</v>
      </c>
      <c r="B14" s="6">
        <f>A14*C11</f>
        <v>0.28905977851571762</v>
      </c>
      <c r="C14" s="6">
        <f>C11</f>
        <v>2.1898468069372529E-2</v>
      </c>
    </row>
  </sheetData>
  <mergeCells count="12">
    <mergeCell ref="S2:S7"/>
    <mergeCell ref="D2:D7"/>
    <mergeCell ref="H2:H7"/>
    <mergeCell ref="R2:R7"/>
    <mergeCell ref="E2:E7"/>
    <mergeCell ref="F2:F7"/>
    <mergeCell ref="G2:G7"/>
    <mergeCell ref="I2:I7"/>
    <mergeCell ref="N2:N7"/>
    <mergeCell ref="O2:O7"/>
    <mergeCell ref="P2:P7"/>
    <mergeCell ref="Q2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8256-6A12-4638-A351-55BFE8E0E047}">
  <dimension ref="A1:AB55"/>
  <sheetViews>
    <sheetView tabSelected="1" workbookViewId="0">
      <selection activeCell="S16" sqref="S16"/>
    </sheetView>
  </sheetViews>
  <sheetFormatPr baseColWidth="10" defaultColWidth="8.83203125" defaultRowHeight="15" x14ac:dyDescent="0.2"/>
  <cols>
    <col min="13" max="13" width="11.1640625" customWidth="1"/>
    <col min="20" max="20" width="11.6640625" bestFit="1" customWidth="1"/>
    <col min="22" max="22" width="9.6640625" bestFit="1" customWidth="1"/>
    <col min="23" max="23" width="9" bestFit="1" customWidth="1"/>
  </cols>
  <sheetData>
    <row r="1" spans="1:28" x14ac:dyDescent="0.2">
      <c r="A1" t="s">
        <v>10</v>
      </c>
      <c r="B1" t="s">
        <v>11</v>
      </c>
      <c r="C1" t="s">
        <v>12</v>
      </c>
      <c r="D1" t="s">
        <v>13</v>
      </c>
      <c r="E1" t="s">
        <v>27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L1" t="s">
        <v>5</v>
      </c>
      <c r="M1" t="s">
        <v>9</v>
      </c>
      <c r="N1" t="s">
        <v>3</v>
      </c>
      <c r="T1">
        <v>1</v>
      </c>
      <c r="U1" s="2">
        <f>A2</f>
        <v>298</v>
      </c>
      <c r="V1">
        <v>0.2</v>
      </c>
      <c r="W1" s="2">
        <f>L2</f>
        <v>68.089010000000016</v>
      </c>
      <c r="X1" s="2">
        <f>M2</f>
        <v>1.7558282732859265</v>
      </c>
    </row>
    <row r="2" spans="1:28" x14ac:dyDescent="0.2">
      <c r="A2" s="3">
        <v>298</v>
      </c>
      <c r="B2">
        <v>192</v>
      </c>
      <c r="C2" s="2">
        <f>B2*0.2*9.81</f>
        <v>376.70400000000006</v>
      </c>
      <c r="D2" s="4">
        <f>AVERAGE(C2:C6)</f>
        <v>377.09640000000007</v>
      </c>
      <c r="E2" s="4">
        <f>SQRT(_xlfn.VAR.P(C2:C6)/4)</f>
        <v>0.39239999999999781</v>
      </c>
      <c r="F2" s="4">
        <f>0.2*9.81</f>
        <v>1.9620000000000002</v>
      </c>
      <c r="G2" s="4">
        <f>SQRT(E2*E2+F2*F2)</f>
        <v>2.0008552571338085</v>
      </c>
      <c r="H2" s="4">
        <f>D2-$P$3</f>
        <v>247.59640000000007</v>
      </c>
      <c r="I2" s="4">
        <f>SQRT($Q$3*$Q$3+G2*G2)</f>
        <v>3.4414272852989352</v>
      </c>
      <c r="J2" s="7">
        <f>I2/H2</f>
        <v>1.3899342984384807E-2</v>
      </c>
      <c r="L2">
        <f>$P$6*H2/4*1000</f>
        <v>68.089010000000016</v>
      </c>
      <c r="M2">
        <f>L2*SQRT(J2*J2+$R$6*$R$6)</f>
        <v>1.7558282732859265</v>
      </c>
      <c r="N2">
        <f>M2/L2</f>
        <v>2.5787249268067285E-2</v>
      </c>
      <c r="P2" t="s">
        <v>4</v>
      </c>
      <c r="Q2" t="s">
        <v>5</v>
      </c>
      <c r="R2" t="s">
        <v>3</v>
      </c>
      <c r="T2">
        <v>2</v>
      </c>
      <c r="U2" s="2">
        <f>A9</f>
        <v>303</v>
      </c>
      <c r="V2">
        <v>0.2</v>
      </c>
      <c r="W2" s="2">
        <f>L9</f>
        <v>67.981100000000012</v>
      </c>
      <c r="X2" s="2">
        <f>M9</f>
        <v>1.7505316060595046</v>
      </c>
      <c r="AA2" s="2"/>
      <c r="AB2" s="2"/>
    </row>
    <row r="3" spans="1:28" x14ac:dyDescent="0.2">
      <c r="A3" s="3"/>
      <c r="B3">
        <v>192</v>
      </c>
      <c r="C3" s="2">
        <f t="shared" ref="C3:C6" si="0">B3*0.2*9.81</f>
        <v>376.70400000000006</v>
      </c>
      <c r="D3" s="4"/>
      <c r="E3" s="4"/>
      <c r="F3" s="4"/>
      <c r="G3" s="4"/>
      <c r="H3" s="4"/>
      <c r="I3" s="4"/>
      <c r="J3" s="7"/>
      <c r="P3">
        <v>129.5</v>
      </c>
      <c r="Q3">
        <v>2.8</v>
      </c>
      <c r="R3">
        <v>0.02</v>
      </c>
      <c r="T3">
        <v>3</v>
      </c>
      <c r="U3" s="2">
        <f>A16</f>
        <v>308</v>
      </c>
      <c r="V3">
        <v>0.2</v>
      </c>
      <c r="W3" s="2">
        <f>L16</f>
        <v>67.009910000000019</v>
      </c>
      <c r="X3" s="2">
        <f>M16</f>
        <v>1.7361315714495842</v>
      </c>
      <c r="AA3" s="2"/>
      <c r="AB3" s="2"/>
    </row>
    <row r="4" spans="1:28" x14ac:dyDescent="0.2">
      <c r="A4" s="3"/>
      <c r="B4">
        <v>193</v>
      </c>
      <c r="C4" s="2">
        <f t="shared" si="0"/>
        <v>378.66600000000005</v>
      </c>
      <c r="D4" s="4"/>
      <c r="E4" s="4"/>
      <c r="F4" s="4"/>
      <c r="G4" s="4"/>
      <c r="H4" s="4"/>
      <c r="I4" s="4"/>
      <c r="J4" s="7"/>
      <c r="T4">
        <v>4</v>
      </c>
      <c r="U4" s="2">
        <f>A23</f>
        <v>313</v>
      </c>
      <c r="V4">
        <v>0.2</v>
      </c>
      <c r="W4" s="2">
        <f>L23</f>
        <v>66.25454000000002</v>
      </c>
      <c r="X4" s="2">
        <f>M23</f>
        <v>1.7223996431853748</v>
      </c>
      <c r="AA4" s="2"/>
      <c r="AB4" s="2"/>
    </row>
    <row r="5" spans="1:28" x14ac:dyDescent="0.2">
      <c r="A5" s="3"/>
      <c r="B5">
        <v>192</v>
      </c>
      <c r="C5" s="2">
        <f t="shared" si="0"/>
        <v>376.70400000000006</v>
      </c>
      <c r="D5" s="4"/>
      <c r="E5" s="4"/>
      <c r="F5" s="4"/>
      <c r="G5" s="4"/>
      <c r="H5" s="4"/>
      <c r="I5" s="4"/>
      <c r="J5" s="7"/>
      <c r="P5" t="s">
        <v>8</v>
      </c>
      <c r="Q5" t="s">
        <v>5</v>
      </c>
      <c r="R5" t="s">
        <v>3</v>
      </c>
      <c r="T5">
        <v>5</v>
      </c>
      <c r="U5" s="2">
        <f>A30</f>
        <v>318</v>
      </c>
      <c r="V5">
        <v>0.2</v>
      </c>
      <c r="W5" s="2">
        <f>L30</f>
        <v>65.499170000000007</v>
      </c>
      <c r="X5" s="2">
        <f>M30</f>
        <v>1.7104177572778934</v>
      </c>
      <c r="AA5" s="2"/>
      <c r="AB5" s="2"/>
    </row>
    <row r="6" spans="1:28" x14ac:dyDescent="0.2">
      <c r="A6" s="3"/>
      <c r="B6">
        <v>192</v>
      </c>
      <c r="C6" s="2">
        <f t="shared" si="0"/>
        <v>376.70400000000006</v>
      </c>
      <c r="D6" s="4"/>
      <c r="E6" s="4"/>
      <c r="F6" s="4"/>
      <c r="G6" s="4"/>
      <c r="H6" s="4"/>
      <c r="I6" s="4"/>
      <c r="J6" s="7"/>
      <c r="P6">
        <f>1.1/1000</f>
        <v>1.1000000000000001E-3</v>
      </c>
      <c r="Q6">
        <f>0.03/1000</f>
        <v>2.9999999999999997E-5</v>
      </c>
      <c r="R6">
        <v>2.1720738694065395E-2</v>
      </c>
      <c r="T6">
        <v>6</v>
      </c>
      <c r="U6" s="2">
        <f>A37</f>
        <v>323</v>
      </c>
      <c r="V6">
        <v>0.2</v>
      </c>
      <c r="W6" s="2">
        <f>L37</f>
        <v>64.851710000000026</v>
      </c>
      <c r="X6" s="2">
        <f>M37</f>
        <v>1.6970235494834158</v>
      </c>
      <c r="AA6" s="2"/>
      <c r="AB6" s="2"/>
    </row>
    <row r="7" spans="1:28" x14ac:dyDescent="0.2">
      <c r="T7">
        <v>7</v>
      </c>
      <c r="U7" s="2">
        <f>A44</f>
        <v>328</v>
      </c>
      <c r="V7">
        <v>0.2</v>
      </c>
      <c r="W7" s="2">
        <f>L44</f>
        <v>64.096340000000012</v>
      </c>
      <c r="X7" s="2">
        <f>M44</f>
        <v>1.683429501932771</v>
      </c>
      <c r="AA7" s="2"/>
      <c r="AB7" s="2"/>
    </row>
    <row r="8" spans="1:28" x14ac:dyDescent="0.2">
      <c r="A8" t="s">
        <v>10</v>
      </c>
      <c r="B8" t="s">
        <v>11</v>
      </c>
      <c r="C8" t="s">
        <v>12</v>
      </c>
      <c r="D8" t="s">
        <v>13</v>
      </c>
      <c r="E8" t="s">
        <v>27</v>
      </c>
      <c r="F8" t="s">
        <v>28</v>
      </c>
      <c r="G8" t="s">
        <v>14</v>
      </c>
      <c r="H8" t="s">
        <v>15</v>
      </c>
      <c r="I8" t="s">
        <v>16</v>
      </c>
      <c r="J8" t="s">
        <v>17</v>
      </c>
      <c r="L8" t="s">
        <v>5</v>
      </c>
      <c r="M8" t="s">
        <v>9</v>
      </c>
      <c r="N8" t="s">
        <v>3</v>
      </c>
      <c r="AA8" s="2"/>
      <c r="AB8" s="2"/>
    </row>
    <row r="9" spans="1:28" x14ac:dyDescent="0.2">
      <c r="A9" s="3">
        <v>303</v>
      </c>
      <c r="B9">
        <v>192</v>
      </c>
      <c r="C9" s="2">
        <f>B9*0.2*9.81</f>
        <v>376.70400000000006</v>
      </c>
      <c r="D9" s="4">
        <f>AVERAGE(C9:C13)</f>
        <v>376.70400000000006</v>
      </c>
      <c r="E9" s="4">
        <f>SQRT(_xlfn.VAR.P(C9:C13)/4)</f>
        <v>0</v>
      </c>
      <c r="F9" s="4">
        <f>0.2*9.81</f>
        <v>1.9620000000000002</v>
      </c>
      <c r="G9" s="4">
        <f>SQRT(E9*E9+F9*F9)</f>
        <v>1.9620000000000002</v>
      </c>
      <c r="H9" s="4">
        <f>D9-$P$3</f>
        <v>247.20400000000006</v>
      </c>
      <c r="I9" s="4">
        <f>SQRT($Q$3*$Q$3+G9*G9)</f>
        <v>3.4189828896910264</v>
      </c>
      <c r="J9" s="7">
        <f>I9/H9</f>
        <v>1.3830613136077998E-2</v>
      </c>
      <c r="L9">
        <f>$P$6*H9/4*1000</f>
        <v>67.981100000000012</v>
      </c>
      <c r="M9">
        <f>L9*SQRT(J9*J9+$R$6*$R$6)</f>
        <v>1.7505316060595046</v>
      </c>
      <c r="N9">
        <f>M9/L9</f>
        <v>2.5750268913852591E-2</v>
      </c>
      <c r="V9" s="2"/>
      <c r="W9" s="2"/>
    </row>
    <row r="10" spans="1:28" x14ac:dyDescent="0.2">
      <c r="A10" s="3"/>
      <c r="B10">
        <v>192</v>
      </c>
      <c r="C10" s="2">
        <f t="shared" ref="C10:C13" si="1">B10*0.2*9.81</f>
        <v>376.70400000000006</v>
      </c>
      <c r="D10" s="4"/>
      <c r="E10" s="4"/>
      <c r="F10" s="4"/>
      <c r="G10" s="4"/>
      <c r="H10" s="4"/>
      <c r="I10" s="4"/>
      <c r="J10" s="7"/>
      <c r="T10">
        <v>1</v>
      </c>
      <c r="U10">
        <v>298</v>
      </c>
      <c r="V10" s="2">
        <f>U10*0.14</f>
        <v>41.720000000000006</v>
      </c>
      <c r="W10" s="2">
        <f>U10*0.007</f>
        <v>2.0859999999999999</v>
      </c>
      <c r="X10" s="2">
        <f>W1+V10</f>
        <v>109.80901000000003</v>
      </c>
      <c r="Y10" s="2">
        <f>W10+X1</f>
        <v>3.8418282732859264</v>
      </c>
    </row>
    <row r="11" spans="1:28" x14ac:dyDescent="0.2">
      <c r="A11" s="3"/>
      <c r="B11">
        <v>192</v>
      </c>
      <c r="C11" s="2">
        <f t="shared" si="1"/>
        <v>376.70400000000006</v>
      </c>
      <c r="D11" s="4"/>
      <c r="E11" s="4"/>
      <c r="F11" s="4"/>
      <c r="G11" s="4"/>
      <c r="H11" s="4"/>
      <c r="I11" s="4"/>
      <c r="J11" s="7"/>
      <c r="T11">
        <v>2</v>
      </c>
      <c r="U11">
        <v>303</v>
      </c>
      <c r="V11" s="2">
        <f t="shared" ref="V11:V16" si="2">U11*0.14</f>
        <v>42.42</v>
      </c>
      <c r="W11" s="2">
        <f t="shared" ref="W11:W16" si="3">U11*0.007</f>
        <v>2.121</v>
      </c>
      <c r="X11" s="2">
        <f t="shared" ref="X11:X16" si="4">W2+V11</f>
        <v>110.40110000000001</v>
      </c>
      <c r="Y11" s="2">
        <f t="shared" ref="Y11:Y16" si="5">W11+X2</f>
        <v>3.8715316060595049</v>
      </c>
    </row>
    <row r="12" spans="1:28" x14ac:dyDescent="0.2">
      <c r="A12" s="3"/>
      <c r="B12">
        <v>192</v>
      </c>
      <c r="C12" s="2">
        <f t="shared" si="1"/>
        <v>376.70400000000006</v>
      </c>
      <c r="D12" s="4"/>
      <c r="E12" s="4"/>
      <c r="F12" s="4"/>
      <c r="G12" s="4"/>
      <c r="H12" s="4"/>
      <c r="I12" s="4"/>
      <c r="J12" s="7"/>
      <c r="T12">
        <v>3</v>
      </c>
      <c r="U12">
        <v>308</v>
      </c>
      <c r="V12" s="2">
        <f t="shared" si="2"/>
        <v>43.120000000000005</v>
      </c>
      <c r="W12" s="2">
        <f t="shared" si="3"/>
        <v>2.1560000000000001</v>
      </c>
      <c r="X12" s="2">
        <f t="shared" si="4"/>
        <v>110.12991000000002</v>
      </c>
      <c r="Y12" s="2">
        <f t="shared" si="5"/>
        <v>3.8921315714495845</v>
      </c>
    </row>
    <row r="13" spans="1:28" x14ac:dyDescent="0.2">
      <c r="A13" s="3"/>
      <c r="B13">
        <v>192</v>
      </c>
      <c r="C13" s="2">
        <f t="shared" si="1"/>
        <v>376.70400000000006</v>
      </c>
      <c r="D13" s="4"/>
      <c r="E13" s="4"/>
      <c r="F13" s="4"/>
      <c r="G13" s="4"/>
      <c r="H13" s="4"/>
      <c r="I13" s="4"/>
      <c r="J13" s="7"/>
      <c r="T13">
        <v>4</v>
      </c>
      <c r="U13">
        <v>313</v>
      </c>
      <c r="V13" s="2">
        <f t="shared" si="2"/>
        <v>43.820000000000007</v>
      </c>
      <c r="W13" s="2">
        <f t="shared" si="3"/>
        <v>2.1909999999999998</v>
      </c>
      <c r="X13" s="2">
        <f t="shared" si="4"/>
        <v>110.07454000000003</v>
      </c>
      <c r="Y13" s="2">
        <f t="shared" si="5"/>
        <v>3.9133996431853744</v>
      </c>
    </row>
    <row r="14" spans="1:28" x14ac:dyDescent="0.2">
      <c r="T14">
        <v>5</v>
      </c>
      <c r="U14">
        <v>318</v>
      </c>
      <c r="V14" s="2">
        <f t="shared" si="2"/>
        <v>44.52</v>
      </c>
      <c r="W14" s="2">
        <f t="shared" si="3"/>
        <v>2.226</v>
      </c>
      <c r="X14" s="2">
        <f t="shared" si="4"/>
        <v>110.01917</v>
      </c>
      <c r="Y14" s="2">
        <f t="shared" si="5"/>
        <v>3.9364177572778933</v>
      </c>
    </row>
    <row r="15" spans="1:28" x14ac:dyDescent="0.2">
      <c r="A15" t="s">
        <v>10</v>
      </c>
      <c r="B15" t="s">
        <v>11</v>
      </c>
      <c r="C15" t="s">
        <v>12</v>
      </c>
      <c r="D15" t="s">
        <v>13</v>
      </c>
      <c r="E15" t="s">
        <v>27</v>
      </c>
      <c r="F15" t="s">
        <v>28</v>
      </c>
      <c r="G15" t="s">
        <v>14</v>
      </c>
      <c r="H15" t="s">
        <v>15</v>
      </c>
      <c r="I15" t="s">
        <v>16</v>
      </c>
      <c r="J15" t="s">
        <v>17</v>
      </c>
      <c r="L15" t="s">
        <v>5</v>
      </c>
      <c r="M15" t="s">
        <v>9</v>
      </c>
      <c r="N15" t="s">
        <v>3</v>
      </c>
      <c r="T15">
        <v>6</v>
      </c>
      <c r="U15">
        <v>323</v>
      </c>
      <c r="V15" s="2">
        <f t="shared" si="2"/>
        <v>45.220000000000006</v>
      </c>
      <c r="W15" s="2">
        <f t="shared" si="3"/>
        <v>2.2610000000000001</v>
      </c>
      <c r="X15" s="2">
        <f t="shared" si="4"/>
        <v>110.07171000000002</v>
      </c>
      <c r="Y15" s="2">
        <f t="shared" si="5"/>
        <v>3.9580235494834159</v>
      </c>
    </row>
    <row r="16" spans="1:28" x14ac:dyDescent="0.2">
      <c r="A16" s="3">
        <v>308</v>
      </c>
      <c r="B16">
        <v>191</v>
      </c>
      <c r="C16" s="2">
        <f>B16*0.2*9.81</f>
        <v>374.74200000000002</v>
      </c>
      <c r="D16" s="4">
        <f>AVERAGE(C16:C20)</f>
        <v>373.17240000000004</v>
      </c>
      <c r="E16" s="4">
        <f>SQRT(_xlfn.VAR.P(C16:C20)/4)</f>
        <v>0.39239999999999781</v>
      </c>
      <c r="F16" s="4">
        <f>0.2*9.81</f>
        <v>1.9620000000000002</v>
      </c>
      <c r="G16" s="4">
        <f>SQRT(E16*E16+F16*F16)</f>
        <v>2.0008552571338085</v>
      </c>
      <c r="H16" s="4">
        <f>D16-$P$3</f>
        <v>243.67240000000004</v>
      </c>
      <c r="I16" s="4">
        <f>SQRT($Q$3*$Q$3+G16*G16)</f>
        <v>3.4414272852989352</v>
      </c>
      <c r="J16" s="7">
        <f>I16/H16</f>
        <v>1.412317228089408E-2</v>
      </c>
      <c r="L16">
        <f>$P$6*H16/4*1000</f>
        <v>67.009910000000019</v>
      </c>
      <c r="M16">
        <f>L16*SQRT(J16*J16+$R$6*$R$6)</f>
        <v>1.7361315714495842</v>
      </c>
      <c r="N16">
        <f>M16/L16</f>
        <v>2.5908579364598217E-2</v>
      </c>
      <c r="T16">
        <v>7</v>
      </c>
      <c r="U16">
        <v>328</v>
      </c>
      <c r="V16" s="2">
        <f t="shared" si="2"/>
        <v>45.92</v>
      </c>
      <c r="W16" s="2">
        <f t="shared" si="3"/>
        <v>2.2960000000000003</v>
      </c>
      <c r="X16" s="2">
        <f t="shared" si="4"/>
        <v>110.01634000000001</v>
      </c>
      <c r="Y16" s="2">
        <f t="shared" si="5"/>
        <v>3.9794295019327715</v>
      </c>
    </row>
    <row r="17" spans="1:23" x14ac:dyDescent="0.2">
      <c r="A17" s="3"/>
      <c r="B17">
        <v>190</v>
      </c>
      <c r="C17" s="2">
        <f t="shared" ref="C17:C20" si="6">B17*0.2*9.81</f>
        <v>372.78000000000003</v>
      </c>
      <c r="D17" s="4"/>
      <c r="E17" s="4"/>
      <c r="F17" s="4"/>
      <c r="G17" s="4"/>
      <c r="H17" s="4"/>
      <c r="I17" s="4"/>
      <c r="J17" s="7"/>
      <c r="V17" s="2"/>
      <c r="W17" s="2"/>
    </row>
    <row r="18" spans="1:23" x14ac:dyDescent="0.2">
      <c r="A18" s="3"/>
      <c r="B18">
        <v>190</v>
      </c>
      <c r="C18" s="2">
        <f t="shared" si="6"/>
        <v>372.78000000000003</v>
      </c>
      <c r="D18" s="4"/>
      <c r="E18" s="4"/>
      <c r="F18" s="4"/>
      <c r="G18" s="4"/>
      <c r="H18" s="4"/>
      <c r="I18" s="4"/>
      <c r="J18" s="7"/>
      <c r="V18" s="2"/>
      <c r="W18" s="2"/>
    </row>
    <row r="19" spans="1:23" x14ac:dyDescent="0.2">
      <c r="A19" s="3"/>
      <c r="B19">
        <v>190</v>
      </c>
      <c r="C19" s="2">
        <f t="shared" si="6"/>
        <v>372.78000000000003</v>
      </c>
      <c r="D19" s="4"/>
      <c r="E19" s="4"/>
      <c r="F19" s="4"/>
      <c r="G19" s="4"/>
      <c r="H19" s="4"/>
      <c r="I19" s="4"/>
      <c r="J19" s="7"/>
      <c r="V19" s="2"/>
      <c r="W19" s="2"/>
    </row>
    <row r="20" spans="1:23" x14ac:dyDescent="0.2">
      <c r="A20" s="3"/>
      <c r="B20">
        <v>190</v>
      </c>
      <c r="C20" s="2">
        <f t="shared" si="6"/>
        <v>372.78000000000003</v>
      </c>
      <c r="D20" s="4"/>
      <c r="E20" s="4"/>
      <c r="F20" s="4"/>
      <c r="G20" s="4"/>
      <c r="H20" s="4"/>
      <c r="I20" s="4"/>
      <c r="J20" s="7"/>
      <c r="V20" s="2"/>
      <c r="W20" s="2"/>
    </row>
    <row r="21" spans="1:23" x14ac:dyDescent="0.2">
      <c r="V21" s="2"/>
      <c r="W21" s="2"/>
    </row>
    <row r="22" spans="1:23" x14ac:dyDescent="0.2">
      <c r="A22" t="s">
        <v>10</v>
      </c>
      <c r="B22" t="s">
        <v>11</v>
      </c>
      <c r="C22" t="s">
        <v>12</v>
      </c>
      <c r="D22" t="s">
        <v>13</v>
      </c>
      <c r="E22" t="s">
        <v>27</v>
      </c>
      <c r="F22" t="s">
        <v>28</v>
      </c>
      <c r="G22" t="s">
        <v>14</v>
      </c>
      <c r="H22" t="s">
        <v>15</v>
      </c>
      <c r="I22" t="s">
        <v>16</v>
      </c>
      <c r="J22" t="s">
        <v>17</v>
      </c>
      <c r="L22" t="s">
        <v>5</v>
      </c>
      <c r="M22" t="s">
        <v>9</v>
      </c>
      <c r="N22" t="s">
        <v>3</v>
      </c>
    </row>
    <row r="23" spans="1:23" x14ac:dyDescent="0.2">
      <c r="A23" s="3">
        <v>313</v>
      </c>
      <c r="B23">
        <v>189</v>
      </c>
      <c r="C23" s="2">
        <f>B23*0.2*9.81</f>
        <v>370.81800000000004</v>
      </c>
      <c r="D23" s="4">
        <f>AVERAGE(C23:C27)</f>
        <v>370.42560000000003</v>
      </c>
      <c r="E23" s="4">
        <f>SQRT(_xlfn.VAR.P(C23:C27)/4)</f>
        <v>0.39239999999999781</v>
      </c>
      <c r="F23" s="4">
        <f>0.2*9.81</f>
        <v>1.9620000000000002</v>
      </c>
      <c r="G23" s="4">
        <f>SQRT(E23*E23+F23*F23)</f>
        <v>2.0008552571338085</v>
      </c>
      <c r="H23" s="4">
        <f>D23-$P$3</f>
        <v>240.92560000000003</v>
      </c>
      <c r="I23" s="4">
        <f>SQRT($Q$3*$Q$3+G23*G23)</f>
        <v>3.4414272852989352</v>
      </c>
      <c r="J23" s="7">
        <f>I23/H23</f>
        <v>1.4284190992152493E-2</v>
      </c>
      <c r="L23">
        <f>$P$6*H23/4*1000</f>
        <v>66.25454000000002</v>
      </c>
      <c r="M23">
        <f>L23*SQRT(J23*J23+$R$6*$R$6)</f>
        <v>1.7223996431853748</v>
      </c>
      <c r="N23">
        <f>M23/L23</f>
        <v>2.599670367019942E-2</v>
      </c>
      <c r="V23" s="2"/>
      <c r="W23" s="2"/>
    </row>
    <row r="24" spans="1:23" x14ac:dyDescent="0.2">
      <c r="A24" s="3"/>
      <c r="B24">
        <v>189</v>
      </c>
      <c r="C24" s="2">
        <f t="shared" ref="C24:C27" si="7">B24*0.2*9.81</f>
        <v>370.81800000000004</v>
      </c>
      <c r="D24" s="4"/>
      <c r="E24" s="4"/>
      <c r="F24" s="4"/>
      <c r="G24" s="4"/>
      <c r="H24" s="4"/>
      <c r="I24" s="4"/>
      <c r="J24" s="7"/>
      <c r="V24" s="2"/>
      <c r="W24" s="2"/>
    </row>
    <row r="25" spans="1:23" x14ac:dyDescent="0.2">
      <c r="A25" s="3"/>
      <c r="B25">
        <v>188</v>
      </c>
      <c r="C25" s="2">
        <f t="shared" si="7"/>
        <v>368.85600000000005</v>
      </c>
      <c r="D25" s="4"/>
      <c r="E25" s="4"/>
      <c r="F25" s="4"/>
      <c r="G25" s="4"/>
      <c r="H25" s="4"/>
      <c r="I25" s="4"/>
      <c r="J25" s="7"/>
      <c r="V25" s="2"/>
      <c r="W25" s="2"/>
    </row>
    <row r="26" spans="1:23" x14ac:dyDescent="0.2">
      <c r="A26" s="3"/>
      <c r="B26">
        <v>189</v>
      </c>
      <c r="C26" s="2">
        <f t="shared" si="7"/>
        <v>370.81800000000004</v>
      </c>
      <c r="D26" s="4"/>
      <c r="E26" s="4"/>
      <c r="F26" s="4"/>
      <c r="G26" s="4"/>
      <c r="H26" s="4"/>
      <c r="I26" s="4"/>
      <c r="J26" s="7"/>
      <c r="V26" s="2"/>
      <c r="W26" s="2"/>
    </row>
    <row r="27" spans="1:23" x14ac:dyDescent="0.2">
      <c r="A27" s="3"/>
      <c r="B27">
        <v>189</v>
      </c>
      <c r="C27" s="2">
        <f t="shared" si="7"/>
        <v>370.81800000000004</v>
      </c>
      <c r="D27" s="4"/>
      <c r="E27" s="4"/>
      <c r="F27" s="4"/>
      <c r="G27" s="4"/>
      <c r="H27" s="4"/>
      <c r="I27" s="4"/>
      <c r="J27" s="7"/>
      <c r="V27" s="2"/>
      <c r="W27" s="2"/>
    </row>
    <row r="28" spans="1:23" x14ac:dyDescent="0.2">
      <c r="V28" s="2"/>
      <c r="W28" s="2"/>
    </row>
    <row r="29" spans="1:23" x14ac:dyDescent="0.2">
      <c r="A29" t="s">
        <v>10</v>
      </c>
      <c r="B29" t="s">
        <v>11</v>
      </c>
      <c r="C29" t="s">
        <v>12</v>
      </c>
      <c r="D29" t="s">
        <v>13</v>
      </c>
      <c r="E29" t="s">
        <v>27</v>
      </c>
      <c r="F29" t="s">
        <v>28</v>
      </c>
      <c r="G29" t="s">
        <v>14</v>
      </c>
      <c r="H29" t="s">
        <v>15</v>
      </c>
      <c r="I29" t="s">
        <v>16</v>
      </c>
      <c r="J29" t="s">
        <v>17</v>
      </c>
      <c r="L29" t="s">
        <v>5</v>
      </c>
      <c r="M29" t="s">
        <v>9</v>
      </c>
      <c r="N29" t="s">
        <v>3</v>
      </c>
    </row>
    <row r="30" spans="1:23" x14ac:dyDescent="0.2">
      <c r="A30" s="3">
        <v>318</v>
      </c>
      <c r="B30">
        <v>187</v>
      </c>
      <c r="C30" s="2">
        <f>B30*0.2*9.81</f>
        <v>366.89400000000001</v>
      </c>
      <c r="D30" s="4">
        <f>AVERAGE(C30:C34)</f>
        <v>367.67880000000002</v>
      </c>
      <c r="E30" s="4">
        <f>SQRT(_xlfn.VAR.P(C30:C34)/4)</f>
        <v>0.48058988753407078</v>
      </c>
      <c r="F30" s="4">
        <f>0.2*9.81</f>
        <v>1.9620000000000002</v>
      </c>
      <c r="G30" s="4">
        <f>SQRT(E30*E30+F30*F30)</f>
        <v>2.0200026336616523</v>
      </c>
      <c r="H30" s="4">
        <f>D30-$P$3</f>
        <v>238.17880000000002</v>
      </c>
      <c r="I30" s="4">
        <f>SQRT($Q$3*$Q$3+G30*G30)</f>
        <v>3.452594769155513</v>
      </c>
      <c r="J30" s="7">
        <f>I30/H30</f>
        <v>1.4495810580771725E-2</v>
      </c>
      <c r="L30">
        <f>$P$6*H30/4*1000</f>
        <v>65.499170000000007</v>
      </c>
      <c r="M30">
        <f>L30*SQRT(J30*J30+$R$6*$R$6)</f>
        <v>1.7104177572778934</v>
      </c>
      <c r="N30">
        <f>M30/L30</f>
        <v>2.6113579107611487E-2</v>
      </c>
      <c r="V30" s="2"/>
      <c r="W30" s="2"/>
    </row>
    <row r="31" spans="1:23" x14ac:dyDescent="0.2">
      <c r="A31" s="3"/>
      <c r="B31">
        <v>187</v>
      </c>
      <c r="C31" s="2">
        <f t="shared" ref="C31:C34" si="8">B31*0.2*9.81</f>
        <v>366.89400000000001</v>
      </c>
      <c r="D31" s="4"/>
      <c r="E31" s="4"/>
      <c r="F31" s="4"/>
      <c r="G31" s="4"/>
      <c r="H31" s="4"/>
      <c r="I31" s="4"/>
      <c r="J31" s="7"/>
      <c r="V31" s="2"/>
      <c r="W31" s="2"/>
    </row>
    <row r="32" spans="1:23" x14ac:dyDescent="0.2">
      <c r="A32" s="3"/>
      <c r="B32">
        <v>188</v>
      </c>
      <c r="C32" s="2">
        <f t="shared" si="8"/>
        <v>368.85600000000005</v>
      </c>
      <c r="D32" s="4"/>
      <c r="E32" s="4"/>
      <c r="F32" s="4"/>
      <c r="G32" s="4"/>
      <c r="H32" s="4"/>
      <c r="I32" s="4"/>
      <c r="J32" s="7"/>
      <c r="V32" s="2"/>
      <c r="W32" s="2"/>
    </row>
    <row r="33" spans="1:23" x14ac:dyDescent="0.2">
      <c r="A33" s="3"/>
      <c r="B33">
        <v>187</v>
      </c>
      <c r="C33" s="2">
        <f t="shared" si="8"/>
        <v>366.89400000000001</v>
      </c>
      <c r="D33" s="4"/>
      <c r="E33" s="4"/>
      <c r="F33" s="4"/>
      <c r="G33" s="4"/>
      <c r="H33" s="4"/>
      <c r="I33" s="4"/>
      <c r="J33" s="7"/>
      <c r="V33" s="2"/>
      <c r="W33" s="2"/>
    </row>
    <row r="34" spans="1:23" x14ac:dyDescent="0.2">
      <c r="A34" s="3"/>
      <c r="B34">
        <v>188</v>
      </c>
      <c r="C34" s="2">
        <f t="shared" si="8"/>
        <v>368.85600000000005</v>
      </c>
      <c r="D34" s="4"/>
      <c r="E34" s="4"/>
      <c r="F34" s="4"/>
      <c r="G34" s="4"/>
      <c r="H34" s="4"/>
      <c r="I34" s="4"/>
      <c r="J34" s="7"/>
      <c r="V34" s="2"/>
      <c r="W34" s="2"/>
    </row>
    <row r="35" spans="1:23" x14ac:dyDescent="0.2">
      <c r="V35" s="2"/>
      <c r="W35" s="2"/>
    </row>
    <row r="36" spans="1:23" x14ac:dyDescent="0.2">
      <c r="A36" t="s">
        <v>10</v>
      </c>
      <c r="B36" t="s">
        <v>11</v>
      </c>
      <c r="C36" t="s">
        <v>12</v>
      </c>
      <c r="D36" t="s">
        <v>13</v>
      </c>
      <c r="E36" t="s">
        <v>27</v>
      </c>
      <c r="F36" t="s">
        <v>28</v>
      </c>
      <c r="G36" t="s">
        <v>14</v>
      </c>
      <c r="H36" t="s">
        <v>15</v>
      </c>
      <c r="I36" t="s">
        <v>16</v>
      </c>
      <c r="J36" t="s">
        <v>17</v>
      </c>
      <c r="L36" t="s">
        <v>5</v>
      </c>
      <c r="M36" t="s">
        <v>9</v>
      </c>
      <c r="N36" t="s">
        <v>3</v>
      </c>
    </row>
    <row r="37" spans="1:23" x14ac:dyDescent="0.2">
      <c r="A37" s="3">
        <v>323</v>
      </c>
      <c r="B37">
        <v>186</v>
      </c>
      <c r="C37" s="2">
        <f>B37*0.2*9.81</f>
        <v>364.93200000000007</v>
      </c>
      <c r="D37" s="4">
        <f>AVERAGE(C37:C41)</f>
        <v>365.32440000000008</v>
      </c>
      <c r="E37" s="4">
        <f>SQRT(_xlfn.VAR.P(C37:C41)/4)</f>
        <v>0.39239999999998643</v>
      </c>
      <c r="F37" s="4">
        <f>0.2*9.81</f>
        <v>1.9620000000000002</v>
      </c>
      <c r="G37" s="4">
        <f>SQRT(E37*E37+F37*F37)</f>
        <v>2.0008552571338063</v>
      </c>
      <c r="H37" s="4">
        <f>D37-$P$3</f>
        <v>235.82440000000008</v>
      </c>
      <c r="I37" s="4">
        <f>SQRT($Q$3*$Q$3+G37*G37)</f>
        <v>3.4414272852989338</v>
      </c>
      <c r="J37" s="7">
        <f>I37/H37</f>
        <v>1.459317731879709E-2</v>
      </c>
      <c r="L37">
        <f>$P$6*H37/4*1000</f>
        <v>64.851710000000026</v>
      </c>
      <c r="M37">
        <f>L37*SQRT(J37*J37+$R$6*$R$6)</f>
        <v>1.6970235494834158</v>
      </c>
      <c r="N37">
        <f>M37/L37</f>
        <v>2.6167753317274365E-2</v>
      </c>
      <c r="V37" s="2"/>
      <c r="W37" s="2"/>
    </row>
    <row r="38" spans="1:23" x14ac:dyDescent="0.2">
      <c r="A38" s="3"/>
      <c r="B38">
        <v>186</v>
      </c>
      <c r="C38" s="2">
        <f t="shared" ref="C38:C41" si="9">B38*0.2*9.81</f>
        <v>364.93200000000007</v>
      </c>
      <c r="D38" s="4"/>
      <c r="E38" s="4"/>
      <c r="F38" s="4"/>
      <c r="G38" s="4"/>
      <c r="H38" s="4"/>
      <c r="I38" s="4"/>
      <c r="J38" s="7"/>
      <c r="V38" s="2"/>
      <c r="W38" s="2"/>
    </row>
    <row r="39" spans="1:23" x14ac:dyDescent="0.2">
      <c r="A39" s="3"/>
      <c r="B39">
        <v>186</v>
      </c>
      <c r="C39" s="2">
        <f t="shared" si="9"/>
        <v>364.93200000000007</v>
      </c>
      <c r="D39" s="4"/>
      <c r="E39" s="4"/>
      <c r="F39" s="4"/>
      <c r="G39" s="4"/>
      <c r="H39" s="4"/>
      <c r="I39" s="4"/>
      <c r="J39" s="7"/>
      <c r="V39" s="2"/>
      <c r="W39" s="2"/>
    </row>
    <row r="40" spans="1:23" x14ac:dyDescent="0.2">
      <c r="A40" s="3"/>
      <c r="B40">
        <v>187</v>
      </c>
      <c r="C40" s="2">
        <f t="shared" si="9"/>
        <v>366.89400000000001</v>
      </c>
      <c r="D40" s="4"/>
      <c r="E40" s="4"/>
      <c r="F40" s="4"/>
      <c r="G40" s="4"/>
      <c r="H40" s="4"/>
      <c r="I40" s="4"/>
      <c r="J40" s="7"/>
      <c r="V40" s="2"/>
      <c r="W40" s="2"/>
    </row>
    <row r="41" spans="1:23" x14ac:dyDescent="0.2">
      <c r="A41" s="3"/>
      <c r="B41">
        <v>186</v>
      </c>
      <c r="C41" s="2">
        <f t="shared" si="9"/>
        <v>364.93200000000007</v>
      </c>
      <c r="D41" s="4"/>
      <c r="E41" s="4"/>
      <c r="F41" s="4"/>
      <c r="G41" s="4"/>
      <c r="H41" s="4"/>
      <c r="I41" s="4"/>
      <c r="J41" s="7"/>
      <c r="V41" s="2"/>
      <c r="W41" s="2"/>
    </row>
    <row r="42" spans="1:23" x14ac:dyDescent="0.2">
      <c r="V42" s="2"/>
      <c r="W42" s="2"/>
    </row>
    <row r="43" spans="1:23" x14ac:dyDescent="0.2">
      <c r="A43" t="s">
        <v>10</v>
      </c>
      <c r="B43" t="s">
        <v>11</v>
      </c>
      <c r="C43" t="s">
        <v>12</v>
      </c>
      <c r="D43" t="s">
        <v>13</v>
      </c>
      <c r="E43" t="s">
        <v>27</v>
      </c>
      <c r="F43" t="s">
        <v>28</v>
      </c>
      <c r="G43" t="s">
        <v>14</v>
      </c>
      <c r="H43" t="s">
        <v>15</v>
      </c>
      <c r="I43" t="s">
        <v>16</v>
      </c>
      <c r="J43" t="s">
        <v>17</v>
      </c>
      <c r="L43" t="s">
        <v>5</v>
      </c>
      <c r="M43" t="s">
        <v>9</v>
      </c>
      <c r="N43" t="s">
        <v>3</v>
      </c>
    </row>
    <row r="44" spans="1:23" x14ac:dyDescent="0.2">
      <c r="A44" s="3">
        <v>328</v>
      </c>
      <c r="B44">
        <v>185</v>
      </c>
      <c r="C44" s="2">
        <f>B44*0.2*9.81</f>
        <v>362.97</v>
      </c>
      <c r="D44" s="4">
        <f>AVERAGE(C44:C48)</f>
        <v>362.57760000000002</v>
      </c>
      <c r="E44" s="4">
        <f>SQRT(_xlfn.VAR.P(C44:C48)/4)</f>
        <v>0.39239999999999781</v>
      </c>
      <c r="F44" s="4">
        <f>0.2*9.81</f>
        <v>1.9620000000000002</v>
      </c>
      <c r="G44" s="4">
        <f>SQRT(E44*E44+F44*F44)</f>
        <v>2.0008552571338085</v>
      </c>
      <c r="H44" s="4">
        <f>D44-$P$3</f>
        <v>233.07760000000002</v>
      </c>
      <c r="I44" s="4">
        <f>SQRT($Q$3*$Q$3+G44*G44)</f>
        <v>3.4414272852989352</v>
      </c>
      <c r="J44" s="7">
        <f>I44/H44</f>
        <v>1.4765156691586557E-2</v>
      </c>
      <c r="L44">
        <f>$P$6*H44/4*1000</f>
        <v>64.096340000000012</v>
      </c>
      <c r="M44">
        <f>L44*SQRT(J44*J44+$R$6*$R$6)</f>
        <v>1.683429501932771</v>
      </c>
      <c r="N44">
        <f>M44/L44</f>
        <v>2.6264050364385401E-2</v>
      </c>
    </row>
    <row r="45" spans="1:23" x14ac:dyDescent="0.2">
      <c r="A45" s="3"/>
      <c r="B45">
        <v>185</v>
      </c>
      <c r="C45" s="2">
        <f t="shared" ref="C45:C48" si="10">B45*0.2*9.81</f>
        <v>362.97</v>
      </c>
      <c r="D45" s="4"/>
      <c r="E45" s="4"/>
      <c r="F45" s="4"/>
      <c r="G45" s="4"/>
      <c r="H45" s="4"/>
      <c r="I45" s="4"/>
      <c r="J45" s="7"/>
    </row>
    <row r="46" spans="1:23" x14ac:dyDescent="0.2">
      <c r="A46" s="3"/>
      <c r="B46">
        <v>185</v>
      </c>
      <c r="C46" s="2">
        <f t="shared" si="10"/>
        <v>362.97</v>
      </c>
      <c r="D46" s="4"/>
      <c r="E46" s="4"/>
      <c r="F46" s="4"/>
      <c r="G46" s="4"/>
      <c r="H46" s="4"/>
      <c r="I46" s="4"/>
      <c r="J46" s="7"/>
    </row>
    <row r="47" spans="1:23" x14ac:dyDescent="0.2">
      <c r="A47" s="3"/>
      <c r="B47">
        <v>184</v>
      </c>
      <c r="C47" s="2">
        <f t="shared" si="10"/>
        <v>361.00800000000004</v>
      </c>
      <c r="D47" s="4"/>
      <c r="E47" s="4"/>
      <c r="F47" s="4"/>
      <c r="G47" s="4"/>
      <c r="H47" s="4"/>
      <c r="I47" s="4"/>
      <c r="J47" s="7"/>
    </row>
    <row r="48" spans="1:23" x14ac:dyDescent="0.2">
      <c r="A48" s="3"/>
      <c r="B48">
        <v>185</v>
      </c>
      <c r="C48" s="2">
        <f t="shared" si="10"/>
        <v>362.97</v>
      </c>
      <c r="D48" s="4"/>
      <c r="E48" s="4"/>
      <c r="F48" s="4"/>
      <c r="G48" s="4"/>
      <c r="H48" s="4"/>
      <c r="I48" s="4"/>
      <c r="J48" s="7"/>
    </row>
    <row r="50" spans="1:10" x14ac:dyDescent="0.2">
      <c r="A50" t="s">
        <v>10</v>
      </c>
      <c r="B50" t="s">
        <v>11</v>
      </c>
      <c r="C50" t="s">
        <v>12</v>
      </c>
      <c r="D50" t="s">
        <v>13</v>
      </c>
      <c r="E50" t="s">
        <v>27</v>
      </c>
      <c r="F50" t="s">
        <v>28</v>
      </c>
      <c r="G50" t="s">
        <v>14</v>
      </c>
      <c r="H50" t="s">
        <v>15</v>
      </c>
      <c r="I50" t="s">
        <v>16</v>
      </c>
      <c r="J50" t="s">
        <v>17</v>
      </c>
    </row>
    <row r="51" spans="1:10" x14ac:dyDescent="0.2">
      <c r="A51" s="3">
        <v>333</v>
      </c>
      <c r="B51">
        <v>184</v>
      </c>
      <c r="C51" s="2">
        <f>B51*0.2*9.81</f>
        <v>361.00800000000004</v>
      </c>
      <c r="D51" s="4">
        <f>AVERAGE(C51:C55)</f>
        <v>360.22320000000002</v>
      </c>
      <c r="E51" s="4">
        <f>SQRT(_xlfn.VAR.P(C51:C55)/4)</f>
        <v>0.48058988753405685</v>
      </c>
      <c r="F51" s="4">
        <f>0.2*9.81</f>
        <v>1.9620000000000002</v>
      </c>
      <c r="G51" s="4">
        <f>SQRT(E51*E51+F51*F51)</f>
        <v>2.0200026336616488</v>
      </c>
      <c r="H51" s="4">
        <f>D51-$P$3</f>
        <v>230.72320000000002</v>
      </c>
      <c r="I51" s="4">
        <f>SQRT($Q$3*$Q$3+G51*G51)</f>
        <v>3.4525947691555112</v>
      </c>
      <c r="J51" s="7">
        <f>I51/H51</f>
        <v>1.4964228864524724E-2</v>
      </c>
    </row>
    <row r="52" spans="1:10" x14ac:dyDescent="0.2">
      <c r="A52" s="3"/>
      <c r="B52">
        <v>183</v>
      </c>
      <c r="C52" s="2">
        <f t="shared" ref="C52:C55" si="11">B52*0.2*9.81</f>
        <v>359.04600000000005</v>
      </c>
      <c r="D52" s="4"/>
      <c r="E52" s="4"/>
      <c r="F52" s="4"/>
      <c r="G52" s="4"/>
      <c r="H52" s="4"/>
      <c r="I52" s="4"/>
      <c r="J52" s="7"/>
    </row>
    <row r="53" spans="1:10" x14ac:dyDescent="0.2">
      <c r="A53" s="3"/>
      <c r="B53">
        <v>184</v>
      </c>
      <c r="C53" s="2">
        <f t="shared" si="11"/>
        <v>361.00800000000004</v>
      </c>
      <c r="D53" s="4"/>
      <c r="E53" s="4"/>
      <c r="F53" s="4"/>
      <c r="G53" s="4"/>
      <c r="H53" s="4"/>
      <c r="I53" s="4"/>
      <c r="J53" s="7"/>
    </row>
    <row r="54" spans="1:10" x14ac:dyDescent="0.2">
      <c r="A54" s="3"/>
      <c r="B54">
        <v>184</v>
      </c>
      <c r="C54" s="2">
        <f t="shared" si="11"/>
        <v>361.00800000000004</v>
      </c>
      <c r="D54" s="4"/>
      <c r="E54" s="4"/>
      <c r="F54" s="4"/>
      <c r="G54" s="4"/>
      <c r="H54" s="4"/>
      <c r="I54" s="4"/>
      <c r="J54" s="7"/>
    </row>
    <row r="55" spans="1:10" x14ac:dyDescent="0.2">
      <c r="A55" s="3"/>
      <c r="B55">
        <v>183</v>
      </c>
      <c r="C55" s="2">
        <f t="shared" si="11"/>
        <v>359.04600000000005</v>
      </c>
      <c r="D55" s="4"/>
      <c r="E55" s="4"/>
      <c r="F55" s="4"/>
      <c r="G55" s="4"/>
      <c r="H55" s="4"/>
      <c r="I55" s="4"/>
      <c r="J55" s="7"/>
    </row>
  </sheetData>
  <mergeCells count="64">
    <mergeCell ref="H51:H55"/>
    <mergeCell ref="I51:I55"/>
    <mergeCell ref="J51:J55"/>
    <mergeCell ref="A51:A55"/>
    <mergeCell ref="D51:D55"/>
    <mergeCell ref="E51:E55"/>
    <mergeCell ref="F51:F55"/>
    <mergeCell ref="G51:G55"/>
    <mergeCell ref="I2:I6"/>
    <mergeCell ref="J2:J6"/>
    <mergeCell ref="A2:A6"/>
    <mergeCell ref="D2:D6"/>
    <mergeCell ref="E2:E6"/>
    <mergeCell ref="F2:F6"/>
    <mergeCell ref="G2:G6"/>
    <mergeCell ref="H2:H6"/>
    <mergeCell ref="I9:I13"/>
    <mergeCell ref="J9:J13"/>
    <mergeCell ref="A16:A20"/>
    <mergeCell ref="D16:D20"/>
    <mergeCell ref="E16:E20"/>
    <mergeCell ref="F16:F20"/>
    <mergeCell ref="G16:G20"/>
    <mergeCell ref="H16:H20"/>
    <mergeCell ref="I16:I20"/>
    <mergeCell ref="J16:J20"/>
    <mergeCell ref="A9:A13"/>
    <mergeCell ref="D9:D13"/>
    <mergeCell ref="E9:E13"/>
    <mergeCell ref="F9:F13"/>
    <mergeCell ref="G9:G13"/>
    <mergeCell ref="H9:H13"/>
    <mergeCell ref="I23:I27"/>
    <mergeCell ref="J23:J27"/>
    <mergeCell ref="A30:A34"/>
    <mergeCell ref="D30:D34"/>
    <mergeCell ref="E30:E34"/>
    <mergeCell ref="F30:F34"/>
    <mergeCell ref="G30:G34"/>
    <mergeCell ref="H30:H34"/>
    <mergeCell ref="I30:I34"/>
    <mergeCell ref="J30:J34"/>
    <mergeCell ref="A23:A27"/>
    <mergeCell ref="D23:D27"/>
    <mergeCell ref="E23:E27"/>
    <mergeCell ref="F23:F27"/>
    <mergeCell ref="G23:G27"/>
    <mergeCell ref="H23:H27"/>
    <mergeCell ref="I37:I41"/>
    <mergeCell ref="J37:J41"/>
    <mergeCell ref="A44:A48"/>
    <mergeCell ref="D44:D48"/>
    <mergeCell ref="E44:E48"/>
    <mergeCell ref="F44:F48"/>
    <mergeCell ref="G44:G48"/>
    <mergeCell ref="H44:H48"/>
    <mergeCell ref="I44:I48"/>
    <mergeCell ref="J44:J48"/>
    <mergeCell ref="A37:A41"/>
    <mergeCell ref="D37:D41"/>
    <mergeCell ref="E37:E41"/>
    <mergeCell ref="F37:F41"/>
    <mergeCell ref="G37:G41"/>
    <mergeCell ref="H37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Зайнуллин Амир</cp:lastModifiedBy>
  <dcterms:created xsi:type="dcterms:W3CDTF">2015-06-05T18:19:34Z</dcterms:created>
  <dcterms:modified xsi:type="dcterms:W3CDTF">2023-04-28T18:33:58Z</dcterms:modified>
</cp:coreProperties>
</file>