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827E7ED2-E96B-4B6D-9473-68A65EB502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درآمد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4" l="1"/>
  <c r="I21" i="4"/>
  <c r="I20" i="4"/>
  <c r="I22" i="4"/>
  <c r="I24" i="4"/>
  <c r="I26" i="4"/>
  <c r="I27" i="4"/>
  <c r="F39" i="4" l="1"/>
  <c r="G39" i="4"/>
  <c r="I28" i="4" l="1"/>
  <c r="R5" i="4"/>
  <c r="R2" i="4"/>
  <c r="J32" i="4"/>
  <c r="J33" i="4"/>
  <c r="J34" i="4"/>
  <c r="J35" i="4"/>
  <c r="J36" i="4"/>
  <c r="J37" i="4"/>
  <c r="J38" i="4"/>
  <c r="J31" i="4"/>
  <c r="J28" i="4"/>
  <c r="J6" i="4"/>
  <c r="R3" i="4" s="1"/>
  <c r="J39" i="4" l="1"/>
  <c r="J40" i="4"/>
  <c r="R4" i="4"/>
  <c r="I5" i="4"/>
  <c r="I4" i="4"/>
  <c r="I2" i="4"/>
  <c r="I3" i="4"/>
  <c r="R10" i="4"/>
  <c r="R12" i="4"/>
  <c r="R9" i="4"/>
  <c r="R14" i="4"/>
  <c r="R11" i="4"/>
  <c r="R16" i="4"/>
  <c r="R13" i="4"/>
  <c r="R15" i="4"/>
  <c r="I6" i="4" l="1"/>
  <c r="I14" i="4" l="1"/>
  <c r="I36" i="4" s="1"/>
  <c r="I15" i="4"/>
  <c r="I37" i="4" s="1"/>
  <c r="I12" i="4"/>
  <c r="I34" i="4" s="1"/>
  <c r="I16" i="4"/>
  <c r="I38" i="4" s="1"/>
  <c r="I13" i="4"/>
  <c r="I35" i="4" s="1"/>
  <c r="I9" i="4"/>
  <c r="I31" i="4" s="1"/>
  <c r="I10" i="4"/>
  <c r="I11" i="4"/>
  <c r="I33" i="4" s="1"/>
  <c r="I39" i="4" l="1"/>
  <c r="I32" i="4"/>
  <c r="I40" i="4" s="1"/>
  <c r="H40" i="4" s="1"/>
  <c r="I17" i="4"/>
  <c r="M21" i="4" l="1"/>
  <c r="N21" i="4"/>
  <c r="O21" i="4"/>
  <c r="P21" i="4"/>
  <c r="M22" i="4"/>
  <c r="N22" i="4"/>
  <c r="O22" i="4"/>
  <c r="P22" i="4"/>
  <c r="M23" i="4"/>
  <c r="N23" i="4"/>
  <c r="O23" i="4"/>
  <c r="P23" i="4"/>
  <c r="M24" i="4"/>
  <c r="N24" i="4"/>
  <c r="O24" i="4"/>
  <c r="P24" i="4"/>
  <c r="M26" i="4"/>
  <c r="N26" i="4"/>
  <c r="O26" i="4"/>
  <c r="P26" i="4"/>
  <c r="M27" i="4"/>
  <c r="N27" i="4"/>
  <c r="O27" i="4"/>
  <c r="P27" i="4"/>
  <c r="P20" i="4"/>
  <c r="O20" i="4"/>
  <c r="N20" i="4"/>
  <c r="M20" i="4"/>
  <c r="N9" i="4"/>
  <c r="O9" i="4"/>
  <c r="P9" i="4"/>
  <c r="N10" i="4"/>
  <c r="C17" i="4"/>
  <c r="N11" i="4" s="1"/>
  <c r="D17" i="4"/>
  <c r="O10" i="4" s="1"/>
  <c r="E17" i="4"/>
  <c r="P16" i="4" s="1"/>
  <c r="B17" i="4"/>
  <c r="M16" i="4" s="1"/>
  <c r="C31" i="4"/>
  <c r="D31" i="4"/>
  <c r="E31" i="4"/>
  <c r="C32" i="4"/>
  <c r="D32" i="4"/>
  <c r="E32" i="4"/>
  <c r="C33" i="4"/>
  <c r="D33" i="4"/>
  <c r="E33" i="4"/>
  <c r="C34" i="4"/>
  <c r="C39" i="4" s="1"/>
  <c r="D34" i="4"/>
  <c r="D39" i="4" s="1"/>
  <c r="E34" i="4"/>
  <c r="E39" i="4" s="1"/>
  <c r="C35" i="4"/>
  <c r="D35" i="4"/>
  <c r="E35" i="4"/>
  <c r="C36" i="4"/>
  <c r="D36" i="4"/>
  <c r="E36" i="4"/>
  <c r="C37" i="4"/>
  <c r="D37" i="4"/>
  <c r="E37" i="4"/>
  <c r="C38" i="4"/>
  <c r="D38" i="4"/>
  <c r="E38" i="4"/>
  <c r="B32" i="4"/>
  <c r="B33" i="4"/>
  <c r="B34" i="4"/>
  <c r="B35" i="4"/>
  <c r="B36" i="4"/>
  <c r="B37" i="4"/>
  <c r="B38" i="4"/>
  <c r="B31" i="4"/>
  <c r="E28" i="4"/>
  <c r="D28" i="4"/>
  <c r="C28" i="4"/>
  <c r="B28" i="4"/>
  <c r="C6" i="4"/>
  <c r="D6" i="4"/>
  <c r="E6" i="4"/>
  <c r="B6" i="4"/>
  <c r="B39" i="4" l="1"/>
  <c r="P4" i="4"/>
  <c r="P3" i="4"/>
  <c r="P5" i="4"/>
  <c r="P2" i="4"/>
  <c r="O2" i="4"/>
  <c r="O4" i="4"/>
  <c r="O5" i="4"/>
  <c r="O3" i="4"/>
  <c r="M5" i="4"/>
  <c r="M3" i="4"/>
  <c r="M4" i="4"/>
  <c r="M2" i="4"/>
  <c r="N3" i="4"/>
  <c r="N2" i="4"/>
  <c r="N4" i="4"/>
  <c r="N5" i="4"/>
  <c r="N16" i="4"/>
  <c r="O16" i="4"/>
  <c r="P15" i="4"/>
  <c r="O15" i="4"/>
  <c r="N15" i="4"/>
  <c r="P13" i="4"/>
  <c r="O13" i="4"/>
  <c r="M10" i="4"/>
  <c r="O12" i="4"/>
  <c r="M9" i="4"/>
  <c r="M11" i="4"/>
  <c r="N12" i="4"/>
  <c r="P12" i="4"/>
  <c r="M12" i="4"/>
  <c r="P11" i="4"/>
  <c r="M13" i="4"/>
  <c r="O11" i="4"/>
  <c r="N13" i="4"/>
  <c r="M15" i="4"/>
  <c r="P10" i="4"/>
  <c r="C40" i="4"/>
  <c r="D40" i="4"/>
  <c r="E40" i="4"/>
  <c r="B40" i="4"/>
</calcChain>
</file>

<file path=xl/sharedStrings.xml><?xml version="1.0" encoding="utf-8"?>
<sst xmlns="http://schemas.openxmlformats.org/spreadsheetml/2006/main" count="123" uniqueCount="35">
  <si>
    <t>مقدار تولید</t>
  </si>
  <si>
    <t>بلوم ، بيلت</t>
  </si>
  <si>
    <t>اسلب</t>
  </si>
  <si>
    <t>آهن اسفنجي</t>
  </si>
  <si>
    <t>گندله</t>
  </si>
  <si>
    <t>کارشناسی 1402</t>
  </si>
  <si>
    <t>*</t>
  </si>
  <si>
    <t>سال 1397</t>
  </si>
  <si>
    <t>سال 1398</t>
  </si>
  <si>
    <t>سال 1399</t>
  </si>
  <si>
    <t>سال 1400</t>
  </si>
  <si>
    <t>اسلب  صادراتی</t>
  </si>
  <si>
    <t>بلوم ، بيلت  صادراتی</t>
  </si>
  <si>
    <t>آهن اسفنجی صادراتی</t>
  </si>
  <si>
    <t>مقدار فروش</t>
  </si>
  <si>
    <t xml:space="preserve">اسلب </t>
  </si>
  <si>
    <t xml:space="preserve">بلوم ، بيلت </t>
  </si>
  <si>
    <t xml:space="preserve">گندله </t>
  </si>
  <si>
    <t>ورق صادراتی</t>
  </si>
  <si>
    <t>آهن اسفنجی</t>
  </si>
  <si>
    <t>جمع فروش شمش</t>
  </si>
  <si>
    <t>جمع تولید شمش</t>
  </si>
  <si>
    <t>نسبت فروش</t>
  </si>
  <si>
    <t>سال 1401</t>
  </si>
  <si>
    <t>نرخ فروش (ریال)</t>
  </si>
  <si>
    <t>میانگین اسلب-بیلت</t>
  </si>
  <si>
    <t>مبلغ فروش (میلیون ریال)</t>
  </si>
  <si>
    <t>جمع</t>
  </si>
  <si>
    <t>نسبت نرخ به بیلت</t>
  </si>
  <si>
    <t>واقعی 1402</t>
  </si>
  <si>
    <t>برآورد شرکت 1402</t>
  </si>
  <si>
    <t>نسبت تولید به شمش</t>
  </si>
  <si>
    <t>براورد شرکت را قبول ندارم</t>
  </si>
  <si>
    <t>جمع فروش صادراتی</t>
  </si>
  <si>
    <t>کارشناسی-واقعی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</si>
</sst>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28">
    <xf numFmtId="0" fontId="0" fillId="0" borderId="0" xfId="0"/>
    <xf numFmtId="164" fontId="3" fillId="4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readingOrder="1"/>
    </xf>
    <xf numFmtId="0" fontId="4" fillId="5" borderId="2" xfId="0" applyFont="1" applyFill="1" applyBorder="1" applyAlignment="1">
      <alignment horizontal="center" vertical="center" readingOrder="1"/>
    </xf>
    <xf numFmtId="0" fontId="2" fillId="3" borderId="2" xfId="0" applyFont="1" applyFill="1" applyBorder="1" applyAlignment="1">
      <alignment horizontal="center" vertical="center" readingOrder="2"/>
    </xf>
    <xf numFmtId="164" fontId="3" fillId="4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2" xfId="0" applyFont="1" applyFill="1" applyBorder="1" applyAlignment="1">
      <alignment horizontal="center" vertical="center" wrapText="1" readingOrder="2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/>
    <xf numFmtId="164" fontId="3" fillId="0" borderId="2" xfId="0" applyNumberFormat="1" applyFont="1" applyBorder="1" applyAlignment="1">
      <alignment horizontal="center"/>
    </xf>
    <xf numFmtId="164" fontId="3" fillId="2" borderId="2" xfId="1" applyNumberFormat="1" applyFont="1" applyBorder="1" applyAlignment="1">
      <alignment horizontal="center"/>
    </xf>
    <xf numFmtId="164" fontId="5" fillId="2" borderId="2" xfId="1" applyNumberFormat="1" applyFont="1" applyBorder="1" applyAlignment="1">
      <alignment horizontal="center" vertical="center" wrapText="1"/>
    </xf>
    <xf numFmtId="164" fontId="3" fillId="2" borderId="2" xfId="1" applyNumberFormat="1" applyFont="1" applyBorder="1" applyAlignment="1">
      <alignment horizontal="center" vertical="center" wrapText="1"/>
    </xf>
    <xf numFmtId="9" fontId="3" fillId="0" borderId="2" xfId="2" applyFont="1" applyBorder="1" applyAlignment="1">
      <alignment horizontal="center"/>
    </xf>
    <xf numFmtId="164" fontId="3" fillId="0" borderId="2" xfId="0" applyNumberFormat="1" applyFont="1" applyBorder="1"/>
    <xf numFmtId="164" fontId="3" fillId="2" borderId="2" xfId="1" applyNumberFormat="1" applyFont="1" applyBorder="1"/>
    <xf numFmtId="0" fontId="2" fillId="5" borderId="2" xfId="0" applyFont="1" applyFill="1" applyBorder="1" applyAlignment="1">
      <alignment horizontal="center" vertical="center" wrapText="1" readingOrder="2"/>
    </xf>
    <xf numFmtId="9" fontId="0" fillId="0" borderId="0" xfId="2" applyFont="1"/>
    <xf numFmtId="9" fontId="3" fillId="0" borderId="2" xfId="2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readingOrder="2"/>
    </xf>
    <xf numFmtId="9" fontId="6" fillId="6" borderId="2" xfId="3" applyNumberFormat="1" applyBorder="1" applyAlignment="1">
      <alignment horizontal="center"/>
    </xf>
    <xf numFmtId="9" fontId="6" fillId="7" borderId="2" xfId="4" applyNumberFormat="1" applyBorder="1" applyAlignment="1">
      <alignment horizontal="center"/>
    </xf>
    <xf numFmtId="164" fontId="5" fillId="2" borderId="2" xfId="1" applyNumberFormat="1" applyFont="1" applyBorder="1" applyAlignment="1">
      <alignment horizontal="center" vertical="center"/>
    </xf>
    <xf numFmtId="164" fontId="0" fillId="2" borderId="2" xfId="1" applyNumberFormat="1" applyFont="1" applyBorder="1" applyAlignment="1">
      <alignment horizontal="center"/>
    </xf>
    <xf numFmtId="164" fontId="5" fillId="2" borderId="2" xfId="1" applyNumberFormat="1" applyFont="1" applyBorder="1" applyAlignment="1">
      <alignment vertical="center"/>
    </xf>
    <xf numFmtId="164" fontId="0" fillId="2" borderId="2" xfId="1" applyNumberFormat="1" applyFont="1" applyBorder="1" applyAlignment="1">
      <alignment horizontal="center" vertical="center"/>
    </xf>
  </cellXfs>
  <cellStyles count="5">
    <cellStyle name="Accent2" xfId="3" builtinId="33"/>
    <cellStyle name="Accent6" xfId="4" builtinId="49"/>
    <cellStyle name="Normal" xfId="0" builtinId="0"/>
    <cellStyle name="Note" xfId="1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A9F3-C531-4087-BE24-98F6222545D8}">
  <dimension ref="A1:T43"/>
  <sheetViews>
    <sheetView rightToLeft="1" tabSelected="1" workbookViewId="0">
      <selection activeCell="I21" sqref="I21"/>
    </sheetView>
  </sheetViews>
  <sheetFormatPr defaultRowHeight="15" x14ac:dyDescent="0.25"/>
  <cols>
    <col min="1" max="1" width="21.140625" style="10" bestFit="1" customWidth="1"/>
    <col min="2" max="5" width="12.42578125" bestFit="1" customWidth="1"/>
    <col min="6" max="7" width="12.7109375" customWidth="1"/>
    <col min="8" max="8" width="13.5703125" bestFit="1" customWidth="1"/>
    <col min="9" max="9" width="14.85546875" customWidth="1"/>
    <col min="10" max="10" width="16.42578125" bestFit="1" customWidth="1"/>
    <col min="11" max="11" width="10" customWidth="1"/>
    <col min="12" max="12" width="18.42578125" bestFit="1" customWidth="1"/>
    <col min="13" max="16" width="10.140625" bestFit="1" customWidth="1"/>
    <col min="17" max="17" width="9.5703125" bestFit="1" customWidth="1"/>
    <col min="18" max="18" width="17.42578125" bestFit="1" customWidth="1"/>
    <col min="19" max="19" width="13.85546875" bestFit="1" customWidth="1"/>
    <col min="20" max="20" width="19" bestFit="1" customWidth="1"/>
    <col min="21" max="22" width="10.140625" bestFit="1" customWidth="1"/>
    <col min="23" max="23" width="9.5703125" bestFit="1" customWidth="1"/>
  </cols>
  <sheetData>
    <row r="1" spans="1:20" ht="15.75" x14ac:dyDescent="0.25">
      <c r="A1" s="4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23</v>
      </c>
      <c r="G1" s="2" t="s">
        <v>29</v>
      </c>
      <c r="H1" s="3" t="s">
        <v>34</v>
      </c>
      <c r="I1" s="3" t="s">
        <v>5</v>
      </c>
      <c r="J1" s="2" t="s">
        <v>30</v>
      </c>
      <c r="L1" s="21" t="s">
        <v>31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23</v>
      </c>
      <c r="R1" s="3" t="s">
        <v>30</v>
      </c>
    </row>
    <row r="2" spans="1:20" ht="15.75" x14ac:dyDescent="0.25">
      <c r="A2" s="1" t="s">
        <v>1</v>
      </c>
      <c r="B2" s="9">
        <v>2457930</v>
      </c>
      <c r="C2" s="9">
        <v>2497923</v>
      </c>
      <c r="D2" s="9">
        <v>2306204</v>
      </c>
      <c r="E2" s="9">
        <v>1580970</v>
      </c>
      <c r="F2" s="9"/>
      <c r="G2" s="9">
        <v>150000</v>
      </c>
      <c r="H2" s="9"/>
      <c r="I2" s="9" t="e">
        <f>#REF!*درآمد!R2</f>
        <v>#REF!</v>
      </c>
      <c r="J2" s="9">
        <v>2400000</v>
      </c>
      <c r="L2" s="1" t="s">
        <v>1</v>
      </c>
      <c r="M2" s="20">
        <f>B2/$B$6</f>
        <v>0.64305941745215633</v>
      </c>
      <c r="N2" s="20">
        <f>C2/$C$6</f>
        <v>0.67797225222105184</v>
      </c>
      <c r="O2" s="20">
        <f>D2/$D$6</f>
        <v>0.6104804341916098</v>
      </c>
      <c r="P2" s="20">
        <f>E2/$E$6</f>
        <v>0.47479998558454661</v>
      </c>
      <c r="Q2" s="15"/>
      <c r="R2" s="23">
        <f>J2/$J$6</f>
        <v>0.63157894736842102</v>
      </c>
    </row>
    <row r="3" spans="1:20" ht="15.75" x14ac:dyDescent="0.25">
      <c r="A3" s="1" t="s">
        <v>2</v>
      </c>
      <c r="B3" s="9">
        <v>1364314</v>
      </c>
      <c r="C3" s="9">
        <v>1186480</v>
      </c>
      <c r="D3" s="9">
        <v>1471483</v>
      </c>
      <c r="E3" s="9">
        <v>1748790</v>
      </c>
      <c r="F3" s="9"/>
      <c r="G3" s="9">
        <v>118000</v>
      </c>
      <c r="H3" s="9"/>
      <c r="I3" s="9" t="e">
        <f>#REF!*درآمد!R3</f>
        <v>#REF!</v>
      </c>
      <c r="J3" s="9">
        <v>1400000</v>
      </c>
      <c r="L3" s="1" t="s">
        <v>2</v>
      </c>
      <c r="M3" s="20">
        <f t="shared" ref="M3:M5" si="0">B3/$B$6</f>
        <v>0.35694058254784361</v>
      </c>
      <c r="N3" s="20">
        <f t="shared" ref="N3:N5" si="1">C3/$C$6</f>
        <v>0.32202774777894816</v>
      </c>
      <c r="O3" s="20">
        <f t="shared" ref="O3:O5" si="2">D3/$D$6</f>
        <v>0.38951956580839014</v>
      </c>
      <c r="P3" s="20">
        <f t="shared" ref="P3:P5" si="3">E3/$E$6</f>
        <v>0.52520001441545339</v>
      </c>
      <c r="Q3" s="15"/>
      <c r="R3" s="23">
        <f t="shared" ref="R3:R5" si="4">J3/$J$6</f>
        <v>0.36842105263157893</v>
      </c>
    </row>
    <row r="4" spans="1:20" ht="15.75" x14ac:dyDescent="0.25">
      <c r="A4" s="1" t="s">
        <v>3</v>
      </c>
      <c r="B4" s="9">
        <v>3727110</v>
      </c>
      <c r="C4" s="9">
        <v>3605969</v>
      </c>
      <c r="D4" s="9">
        <v>3746334</v>
      </c>
      <c r="E4" s="9">
        <v>3261068</v>
      </c>
      <c r="F4" s="9"/>
      <c r="G4" s="9">
        <v>121000</v>
      </c>
      <c r="H4" s="9"/>
      <c r="I4" s="9" t="e">
        <f>#REF!*S4</f>
        <v>#REF!</v>
      </c>
      <c r="J4" s="9">
        <v>4580000</v>
      </c>
      <c r="L4" s="1" t="s">
        <v>3</v>
      </c>
      <c r="M4" s="20">
        <f t="shared" si="0"/>
        <v>0.97511043251032636</v>
      </c>
      <c r="N4" s="20">
        <f t="shared" si="1"/>
        <v>0.97871188358059635</v>
      </c>
      <c r="O4" s="20">
        <f t="shared" si="2"/>
        <v>0.99170047703793351</v>
      </c>
      <c r="P4" s="20">
        <f t="shared" si="3"/>
        <v>0.97937028494546152</v>
      </c>
      <c r="Q4" s="15"/>
      <c r="R4" s="22">
        <f t="shared" si="4"/>
        <v>1.2052631578947368</v>
      </c>
      <c r="S4" s="23">
        <v>0.98</v>
      </c>
      <c r="T4" s="6" t="s">
        <v>32</v>
      </c>
    </row>
    <row r="5" spans="1:20" ht="15.75" x14ac:dyDescent="0.25">
      <c r="A5" s="1" t="s">
        <v>4</v>
      </c>
      <c r="B5" s="9">
        <v>6158199</v>
      </c>
      <c r="C5" s="9">
        <v>5681862</v>
      </c>
      <c r="D5" s="9">
        <v>5549253</v>
      </c>
      <c r="E5" s="9">
        <v>5405667</v>
      </c>
      <c r="F5" s="9"/>
      <c r="G5" s="9">
        <v>110000</v>
      </c>
      <c r="H5" s="9"/>
      <c r="I5" s="9" t="e">
        <f>#REF!*درآمد!R5</f>
        <v>#REF!</v>
      </c>
      <c r="J5" s="9">
        <v>6200000</v>
      </c>
      <c r="L5" s="1" t="s">
        <v>4</v>
      </c>
      <c r="M5" s="20">
        <f t="shared" si="0"/>
        <v>1.6111475353221825</v>
      </c>
      <c r="N5" s="20">
        <f t="shared" si="1"/>
        <v>1.5421391199605472</v>
      </c>
      <c r="O5" s="20">
        <f t="shared" si="2"/>
        <v>1.4689552098943084</v>
      </c>
      <c r="P5" s="20">
        <f t="shared" si="3"/>
        <v>1.6234404281389649</v>
      </c>
      <c r="Q5" s="15"/>
      <c r="R5" s="23">
        <f t="shared" si="4"/>
        <v>1.631578947368421</v>
      </c>
    </row>
    <row r="6" spans="1:20" ht="15.75" x14ac:dyDescent="0.25">
      <c r="A6" s="13" t="s">
        <v>21</v>
      </c>
      <c r="B6" s="14">
        <f>B2+B3</f>
        <v>3822244</v>
      </c>
      <c r="C6" s="14">
        <f t="shared" ref="C6:E6" si="5">C2+C3</f>
        <v>3684403</v>
      </c>
      <c r="D6" s="14">
        <f t="shared" si="5"/>
        <v>3777687</v>
      </c>
      <c r="E6" s="14">
        <f t="shared" si="5"/>
        <v>3329760</v>
      </c>
      <c r="F6" s="14"/>
      <c r="G6" s="14"/>
      <c r="H6" s="14"/>
      <c r="I6" s="14" t="e">
        <f>I2+I3</f>
        <v>#REF!</v>
      </c>
      <c r="J6" s="14">
        <f t="shared" ref="J6" si="6">J2+J3</f>
        <v>3800000</v>
      </c>
    </row>
    <row r="8" spans="1:20" ht="15.75" x14ac:dyDescent="0.25">
      <c r="A8" s="7" t="s">
        <v>14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23</v>
      </c>
      <c r="G8" s="2" t="s">
        <v>29</v>
      </c>
      <c r="H8" s="3" t="s">
        <v>34</v>
      </c>
      <c r="I8" s="3" t="s">
        <v>5</v>
      </c>
      <c r="J8" s="2" t="s">
        <v>30</v>
      </c>
      <c r="L8" s="18" t="s">
        <v>22</v>
      </c>
      <c r="M8" s="3" t="s">
        <v>7</v>
      </c>
      <c r="N8" s="3" t="s">
        <v>8</v>
      </c>
      <c r="O8" s="3" t="s">
        <v>9</v>
      </c>
      <c r="P8" s="3" t="s">
        <v>10</v>
      </c>
      <c r="Q8" s="3" t="s">
        <v>23</v>
      </c>
      <c r="R8" s="3" t="s">
        <v>30</v>
      </c>
    </row>
    <row r="9" spans="1:20" ht="15.75" x14ac:dyDescent="0.25">
      <c r="A9" s="1" t="s">
        <v>15</v>
      </c>
      <c r="B9" s="11">
        <v>659396.99999999988</v>
      </c>
      <c r="C9" s="11">
        <v>760780</v>
      </c>
      <c r="D9" s="11">
        <v>925588</v>
      </c>
      <c r="E9" s="11">
        <v>640749</v>
      </c>
      <c r="F9" s="6"/>
      <c r="G9" s="6"/>
      <c r="H9" s="6"/>
      <c r="I9" s="11" t="e">
        <f>$I$6*R9</f>
        <v>#REF!</v>
      </c>
      <c r="J9" s="11">
        <v>600000</v>
      </c>
      <c r="K9" s="19"/>
      <c r="L9" s="1" t="s">
        <v>15</v>
      </c>
      <c r="M9" s="15">
        <f>B9/B17</f>
        <v>0.174807741096734</v>
      </c>
      <c r="N9" s="15">
        <f>C9/C17</f>
        <v>0.20199686907242553</v>
      </c>
      <c r="O9" s="15">
        <f>D9/D17</f>
        <v>0.25676670600330337</v>
      </c>
      <c r="P9" s="15">
        <f>E9/E17</f>
        <v>0.18703762300862636</v>
      </c>
      <c r="Q9" s="15"/>
      <c r="R9" s="15">
        <f>J9/$J$17</f>
        <v>0.15789473684210525</v>
      </c>
    </row>
    <row r="10" spans="1:20" ht="15.75" x14ac:dyDescent="0.25">
      <c r="A10" s="1" t="s">
        <v>16</v>
      </c>
      <c r="B10" s="11">
        <v>929679.99999999988</v>
      </c>
      <c r="C10" s="11">
        <v>1167854</v>
      </c>
      <c r="D10" s="11">
        <v>1177529</v>
      </c>
      <c r="E10" s="11">
        <v>733228</v>
      </c>
      <c r="F10" s="6"/>
      <c r="G10" s="6"/>
      <c r="H10" s="6"/>
      <c r="I10" s="11" t="e">
        <f t="shared" ref="I10:I16" si="7">$I$6*R10</f>
        <v>#REF!</v>
      </c>
      <c r="J10" s="11">
        <v>1600000</v>
      </c>
      <c r="K10" s="19"/>
      <c r="L10" s="1" t="s">
        <v>16</v>
      </c>
      <c r="M10" s="15">
        <f>B10/B17</f>
        <v>0.24646041875048214</v>
      </c>
      <c r="N10" s="15">
        <f>C10/C17</f>
        <v>0.31008024860499545</v>
      </c>
      <c r="O10" s="15">
        <f>D10/D17</f>
        <v>0.32665747887112173</v>
      </c>
      <c r="P10" s="15">
        <f>E10/E17</f>
        <v>0.21403267464072373</v>
      </c>
      <c r="Q10" s="15"/>
      <c r="R10" s="15">
        <f t="shared" ref="R10:R16" si="8">J10/$J$17</f>
        <v>0.42105263157894735</v>
      </c>
    </row>
    <row r="11" spans="1:20" ht="15.75" x14ac:dyDescent="0.25">
      <c r="A11" s="1" t="s">
        <v>17</v>
      </c>
      <c r="B11" s="11">
        <v>523181.00000000006</v>
      </c>
      <c r="C11" s="11">
        <v>423154</v>
      </c>
      <c r="D11" s="11">
        <v>320434.99999999994</v>
      </c>
      <c r="E11" s="11">
        <v>262027</v>
      </c>
      <c r="F11" s="6"/>
      <c r="G11" s="6"/>
      <c r="H11" s="6"/>
      <c r="I11" s="11" t="e">
        <f t="shared" si="7"/>
        <v>#REF!</v>
      </c>
      <c r="J11" s="11">
        <v>0</v>
      </c>
      <c r="K11" s="19"/>
      <c r="L11" s="1" t="s">
        <v>17</v>
      </c>
      <c r="M11" s="15">
        <f>B11/B17</f>
        <v>0.13869654971850101</v>
      </c>
      <c r="N11" s="15">
        <f>C11/C17</f>
        <v>0.11235282622502321</v>
      </c>
      <c r="O11" s="15">
        <f>D11/D17</f>
        <v>8.8891644487794255E-2</v>
      </c>
      <c r="P11" s="15">
        <f>E11/E17</f>
        <v>7.6486903989052404E-2</v>
      </c>
      <c r="Q11" s="15"/>
      <c r="R11" s="15">
        <f t="shared" si="8"/>
        <v>0</v>
      </c>
    </row>
    <row r="12" spans="1:20" ht="15.75" x14ac:dyDescent="0.25">
      <c r="A12" s="1" t="s">
        <v>11</v>
      </c>
      <c r="B12" s="11">
        <v>727546</v>
      </c>
      <c r="C12" s="11">
        <v>401093</v>
      </c>
      <c r="D12" s="11">
        <v>463175</v>
      </c>
      <c r="E12" s="11">
        <v>1129135</v>
      </c>
      <c r="F12" s="6"/>
      <c r="G12" s="6"/>
      <c r="H12" s="6"/>
      <c r="I12" s="11" t="e">
        <f t="shared" si="7"/>
        <v>#REF!</v>
      </c>
      <c r="J12" s="11">
        <v>800000</v>
      </c>
      <c r="K12" s="19"/>
      <c r="L12" s="1" t="s">
        <v>11</v>
      </c>
      <c r="M12" s="15">
        <f>B12/B17</f>
        <v>0.19287420598511132</v>
      </c>
      <c r="N12" s="15">
        <f>C12/C17</f>
        <v>0.10649534715274636</v>
      </c>
      <c r="O12" s="15">
        <f>D12/D17</f>
        <v>0.12848904593953253</v>
      </c>
      <c r="P12" s="15">
        <f>E12/E17</f>
        <v>0.32959977535016882</v>
      </c>
      <c r="Q12" s="15"/>
      <c r="R12" s="15">
        <f t="shared" si="8"/>
        <v>0.21052631578947367</v>
      </c>
    </row>
    <row r="13" spans="1:20" ht="15.75" x14ac:dyDescent="0.25">
      <c r="A13" s="1" t="s">
        <v>12</v>
      </c>
      <c r="B13" s="11">
        <v>1455504</v>
      </c>
      <c r="C13" s="11">
        <v>1436569</v>
      </c>
      <c r="D13" s="11">
        <v>1038489.9999999999</v>
      </c>
      <c r="E13" s="11">
        <v>922664</v>
      </c>
      <c r="F13" s="6"/>
      <c r="G13" s="6"/>
      <c r="H13" s="6"/>
      <c r="I13" s="11" t="e">
        <f t="shared" si="7"/>
        <v>#REF!</v>
      </c>
      <c r="J13" s="11">
        <v>800000</v>
      </c>
      <c r="K13" s="19"/>
      <c r="L13" s="1" t="s">
        <v>12</v>
      </c>
      <c r="M13" s="15">
        <f>B13/B17</f>
        <v>0.38585763416767249</v>
      </c>
      <c r="N13" s="15">
        <f>C13/C17</f>
        <v>0.38142753516983263</v>
      </c>
      <c r="O13" s="15">
        <f>D13/D17</f>
        <v>0.28808676918604231</v>
      </c>
      <c r="P13" s="15">
        <f>E13/E17</f>
        <v>0.26932992700048108</v>
      </c>
      <c r="Q13" s="15"/>
      <c r="R13" s="15">
        <f t="shared" si="8"/>
        <v>0.21052631578947367</v>
      </c>
    </row>
    <row r="14" spans="1:20" ht="15.75" x14ac:dyDescent="0.25">
      <c r="A14" s="5" t="s">
        <v>18</v>
      </c>
      <c r="B14" s="11">
        <v>0</v>
      </c>
      <c r="C14" s="11">
        <v>39816.999999999993</v>
      </c>
      <c r="D14" s="11">
        <v>10262</v>
      </c>
      <c r="E14" s="11">
        <v>0</v>
      </c>
      <c r="F14" s="6"/>
      <c r="G14" s="6"/>
      <c r="H14" s="6"/>
      <c r="I14" s="11" t="e">
        <f t="shared" si="7"/>
        <v>#REF!</v>
      </c>
      <c r="J14" s="11">
        <v>0</v>
      </c>
      <c r="K14" s="19"/>
      <c r="L14" s="5" t="s">
        <v>18</v>
      </c>
      <c r="M14" s="15" t="s">
        <v>6</v>
      </c>
      <c r="N14" s="15" t="s">
        <v>6</v>
      </c>
      <c r="O14" s="15" t="s">
        <v>6</v>
      </c>
      <c r="P14" s="15" t="s">
        <v>6</v>
      </c>
      <c r="Q14" s="15"/>
      <c r="R14" s="15">
        <f t="shared" si="8"/>
        <v>0</v>
      </c>
    </row>
    <row r="15" spans="1:20" ht="15.75" x14ac:dyDescent="0.25">
      <c r="A15" s="5" t="s">
        <v>19</v>
      </c>
      <c r="B15" s="11">
        <v>0</v>
      </c>
      <c r="C15" s="11">
        <v>12827.999999999998</v>
      </c>
      <c r="D15" s="11">
        <v>2138</v>
      </c>
      <c r="E15" s="11">
        <v>42836</v>
      </c>
      <c r="F15" s="6"/>
      <c r="G15" s="6"/>
      <c r="H15" s="6"/>
      <c r="I15" s="11" t="e">
        <f t="shared" si="7"/>
        <v>#REF!</v>
      </c>
      <c r="J15" s="11">
        <v>100000</v>
      </c>
      <c r="K15" s="19"/>
      <c r="L15" s="5" t="s">
        <v>19</v>
      </c>
      <c r="M15" s="15">
        <f>B15/B17</f>
        <v>0</v>
      </c>
      <c r="N15" s="15">
        <f>C15/C17</f>
        <v>3.4059988912183213E-3</v>
      </c>
      <c r="O15" s="15">
        <f>D15/D17</f>
        <v>5.931010529901669E-4</v>
      </c>
      <c r="P15" s="15">
        <f>E15/E17</f>
        <v>1.2504028284394543E-2</v>
      </c>
      <c r="Q15" s="15"/>
      <c r="R15" s="15">
        <f t="shared" si="8"/>
        <v>2.6315789473684209E-2</v>
      </c>
    </row>
    <row r="16" spans="1:20" ht="15.75" x14ac:dyDescent="0.25">
      <c r="A16" s="5" t="s">
        <v>13</v>
      </c>
      <c r="B16" s="11">
        <v>0</v>
      </c>
      <c r="C16" s="11">
        <v>0</v>
      </c>
      <c r="D16" s="11">
        <v>0</v>
      </c>
      <c r="E16" s="11">
        <v>39148</v>
      </c>
      <c r="F16" s="6"/>
      <c r="G16" s="6"/>
      <c r="H16" s="6"/>
      <c r="I16" s="11" t="e">
        <f t="shared" si="7"/>
        <v>#REF!</v>
      </c>
      <c r="J16" s="11">
        <v>0</v>
      </c>
      <c r="K16" s="19"/>
      <c r="L16" s="5" t="s">
        <v>13</v>
      </c>
      <c r="M16" s="15">
        <f>B16/B17</f>
        <v>0</v>
      </c>
      <c r="N16" s="15">
        <f>C16/C17</f>
        <v>0</v>
      </c>
      <c r="O16" s="15">
        <f>D16/D17</f>
        <v>0</v>
      </c>
      <c r="P16" s="15">
        <f>E16/E17</f>
        <v>1.1427483875186235E-2</v>
      </c>
      <c r="Q16" s="15"/>
      <c r="R16" s="15">
        <f t="shared" si="8"/>
        <v>0</v>
      </c>
    </row>
    <row r="17" spans="1:17" ht="15.75" x14ac:dyDescent="0.25">
      <c r="A17" s="13" t="s">
        <v>20</v>
      </c>
      <c r="B17" s="12">
        <f>B9+B10+B12+B13</f>
        <v>3772127</v>
      </c>
      <c r="C17" s="12">
        <f t="shared" ref="C17:E17" si="9">C9+C10+C12+C13</f>
        <v>3766296</v>
      </c>
      <c r="D17" s="12">
        <f t="shared" si="9"/>
        <v>3604782</v>
      </c>
      <c r="E17" s="12">
        <f t="shared" si="9"/>
        <v>3425776</v>
      </c>
      <c r="F17" s="12"/>
      <c r="G17" s="12"/>
      <c r="H17" s="12"/>
      <c r="I17" s="12" t="e">
        <f>I9+I10+I12+I13</f>
        <v>#REF!</v>
      </c>
      <c r="J17" s="14">
        <v>3800000</v>
      </c>
      <c r="K17" s="19"/>
    </row>
    <row r="19" spans="1:17" ht="15.75" x14ac:dyDescent="0.25">
      <c r="A19" s="7" t="s">
        <v>24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23</v>
      </c>
      <c r="G19" s="2" t="s">
        <v>29</v>
      </c>
      <c r="H19" s="3" t="s">
        <v>34</v>
      </c>
      <c r="I19" s="3" t="s">
        <v>5</v>
      </c>
      <c r="J19" s="2" t="s">
        <v>30</v>
      </c>
      <c r="L19" s="18" t="s">
        <v>28</v>
      </c>
      <c r="M19" s="3" t="s">
        <v>7</v>
      </c>
      <c r="N19" s="3" t="s">
        <v>8</v>
      </c>
      <c r="O19" s="3" t="s">
        <v>9</v>
      </c>
      <c r="P19" s="3" t="s">
        <v>10</v>
      </c>
      <c r="Q19" s="3" t="s">
        <v>23</v>
      </c>
    </row>
    <row r="20" spans="1:17" ht="15.75" x14ac:dyDescent="0.25">
      <c r="A20" s="1" t="s">
        <v>15</v>
      </c>
      <c r="B20" s="16">
        <v>28740047.350000001</v>
      </c>
      <c r="C20" s="16">
        <v>39852355.479999997</v>
      </c>
      <c r="D20" s="16">
        <v>83367993.099999994</v>
      </c>
      <c r="E20" s="16">
        <v>155341176</v>
      </c>
      <c r="F20" s="6"/>
      <c r="G20" s="6"/>
      <c r="H20" s="6"/>
      <c r="I20" s="11" t="e">
        <f>#REF!</f>
        <v>#REF!</v>
      </c>
      <c r="J20" s="11">
        <v>160963200</v>
      </c>
      <c r="L20" s="1" t="s">
        <v>15</v>
      </c>
      <c r="M20" s="15">
        <f>B20/$B$24</f>
        <v>0.90901649703794696</v>
      </c>
      <c r="N20" s="15">
        <f>C20/$C$24</f>
        <v>0.95084357138630116</v>
      </c>
      <c r="O20" s="15">
        <f>D20/$D$24</f>
        <v>0.95372732902632829</v>
      </c>
      <c r="P20" s="15">
        <f>E20/$E$24</f>
        <v>1.16095315849549</v>
      </c>
      <c r="Q20" s="6"/>
    </row>
    <row r="21" spans="1:17" ht="15.75" x14ac:dyDescent="0.25">
      <c r="A21" s="1" t="s">
        <v>16</v>
      </c>
      <c r="B21" s="16">
        <v>28370763.059999999</v>
      </c>
      <c r="C21" s="16">
        <v>38590861.530000001</v>
      </c>
      <c r="D21" s="16">
        <v>76991945.849999994</v>
      </c>
      <c r="E21" s="16">
        <v>128047727</v>
      </c>
      <c r="F21" s="6"/>
      <c r="G21" s="6"/>
      <c r="H21" s="6"/>
      <c r="I21" s="11" t="e">
        <f>#REF!</f>
        <v>#REF!</v>
      </c>
      <c r="J21" s="11">
        <v>177730200</v>
      </c>
      <c r="L21" s="1" t="s">
        <v>16</v>
      </c>
      <c r="M21" s="15">
        <f t="shared" ref="M21:M27" si="10">B21/$B$24</f>
        <v>0.89733643584601752</v>
      </c>
      <c r="N21" s="15">
        <f t="shared" ref="N21:N27" si="11">C21/$C$24</f>
        <v>0.92074539028124269</v>
      </c>
      <c r="O21" s="15">
        <f t="shared" ref="O21:O27" si="12">D21/$D$24</f>
        <v>0.88078554060887193</v>
      </c>
      <c r="P21" s="15">
        <f t="shared" ref="P21:P27" si="13">E21/$E$24</f>
        <v>0.95697365583751104</v>
      </c>
      <c r="Q21" s="6"/>
    </row>
    <row r="22" spans="1:17" ht="15.75" x14ac:dyDescent="0.25">
      <c r="A22" s="1" t="s">
        <v>17</v>
      </c>
      <c r="B22" s="16">
        <v>6278026.1500000004</v>
      </c>
      <c r="C22" s="16">
        <v>9982368.1199999992</v>
      </c>
      <c r="D22" s="16">
        <v>14517240.630000001</v>
      </c>
      <c r="E22" s="16">
        <v>36753369</v>
      </c>
      <c r="F22" s="6"/>
      <c r="G22" s="6"/>
      <c r="H22" s="6"/>
      <c r="I22" s="11" t="e">
        <f>#REF!</f>
        <v>#REF!</v>
      </c>
      <c r="J22" s="11">
        <v>0</v>
      </c>
      <c r="L22" s="1" t="s">
        <v>17</v>
      </c>
      <c r="M22" s="15">
        <f t="shared" si="10"/>
        <v>0.19856715160163535</v>
      </c>
      <c r="N22" s="15">
        <f t="shared" si="11"/>
        <v>0.23817087948231752</v>
      </c>
      <c r="O22" s="15">
        <f t="shared" si="12"/>
        <v>0.16607679537487144</v>
      </c>
      <c r="P22" s="15">
        <f t="shared" si="13"/>
        <v>0.27467887732419527</v>
      </c>
      <c r="Q22" s="6"/>
    </row>
    <row r="23" spans="1:17" ht="15.75" x14ac:dyDescent="0.25">
      <c r="A23" s="1" t="s">
        <v>11</v>
      </c>
      <c r="B23" s="16">
        <v>25431032.539999999</v>
      </c>
      <c r="C23" s="16">
        <v>40183760.369999997</v>
      </c>
      <c r="D23" s="16">
        <v>91592881.739999995</v>
      </c>
      <c r="E23" s="16">
        <v>149477471</v>
      </c>
      <c r="F23" s="6"/>
      <c r="G23" s="6"/>
      <c r="H23" s="6"/>
      <c r="I23" s="11" t="e">
        <f>#REF!*#REF!</f>
        <v>#REF!</v>
      </c>
      <c r="J23" s="11">
        <v>149040000</v>
      </c>
      <c r="L23" s="1" t="s">
        <v>11</v>
      </c>
      <c r="M23" s="15">
        <f t="shared" si="10"/>
        <v>0.80435595091560763</v>
      </c>
      <c r="N23" s="15">
        <f t="shared" si="11"/>
        <v>0.95875061239773207</v>
      </c>
      <c r="O23" s="15">
        <f t="shared" si="12"/>
        <v>1.0478198072362446</v>
      </c>
      <c r="P23" s="15">
        <f t="shared" si="13"/>
        <v>1.1171303485005675</v>
      </c>
      <c r="Q23" s="6"/>
    </row>
    <row r="24" spans="1:17" ht="15.75" x14ac:dyDescent="0.25">
      <c r="A24" s="1" t="s">
        <v>12</v>
      </c>
      <c r="B24" s="16">
        <v>31616640.010000002</v>
      </c>
      <c r="C24" s="16">
        <v>41912630.719999999</v>
      </c>
      <c r="D24" s="16">
        <v>87412817.650000006</v>
      </c>
      <c r="E24" s="16">
        <v>133804861</v>
      </c>
      <c r="F24" s="6"/>
      <c r="G24" s="6"/>
      <c r="H24" s="6"/>
      <c r="I24" s="11" t="e">
        <f>#REF!*#REF!</f>
        <v>#REF!</v>
      </c>
      <c r="J24" s="11">
        <v>164565000</v>
      </c>
      <c r="L24" s="1" t="s">
        <v>12</v>
      </c>
      <c r="M24" s="15">
        <f t="shared" si="10"/>
        <v>1</v>
      </c>
      <c r="N24" s="15">
        <f t="shared" si="11"/>
        <v>1</v>
      </c>
      <c r="O24" s="15">
        <f t="shared" si="12"/>
        <v>1</v>
      </c>
      <c r="P24" s="15">
        <f t="shared" si="13"/>
        <v>1</v>
      </c>
      <c r="Q24" s="6"/>
    </row>
    <row r="25" spans="1:17" ht="15.75" x14ac:dyDescent="0.25">
      <c r="A25" s="5" t="s">
        <v>18</v>
      </c>
      <c r="B25" s="9">
        <v>0</v>
      </c>
      <c r="C25" s="16">
        <v>55233869.960000001</v>
      </c>
      <c r="D25" s="16">
        <v>72499415.319999993</v>
      </c>
      <c r="E25" s="16">
        <v>0</v>
      </c>
      <c r="F25" s="6"/>
      <c r="G25" s="6"/>
      <c r="H25" s="6"/>
      <c r="I25" s="11">
        <v>0</v>
      </c>
      <c r="J25" s="11">
        <v>0</v>
      </c>
      <c r="L25" s="5" t="s">
        <v>18</v>
      </c>
      <c r="M25" s="15" t="s">
        <v>6</v>
      </c>
      <c r="N25" s="15" t="s">
        <v>6</v>
      </c>
      <c r="O25" s="15" t="s">
        <v>6</v>
      </c>
      <c r="P25" s="15" t="s">
        <v>6</v>
      </c>
      <c r="Q25" s="8" t="s">
        <v>6</v>
      </c>
    </row>
    <row r="26" spans="1:17" ht="15.75" x14ac:dyDescent="0.25">
      <c r="A26" s="5" t="s">
        <v>19</v>
      </c>
      <c r="B26" s="9">
        <v>0</v>
      </c>
      <c r="C26" s="16">
        <v>20993841.600000001</v>
      </c>
      <c r="D26" s="16">
        <v>21362956.030000001</v>
      </c>
      <c r="E26" s="16">
        <v>83789640</v>
      </c>
      <c r="F26" s="6"/>
      <c r="G26" s="6"/>
      <c r="H26" s="6"/>
      <c r="I26" s="11" t="e">
        <f>#REF!</f>
        <v>#REF!</v>
      </c>
      <c r="J26" s="11">
        <v>105626000</v>
      </c>
      <c r="L26" s="5" t="s">
        <v>19</v>
      </c>
      <c r="M26" s="15">
        <f t="shared" si="10"/>
        <v>0</v>
      </c>
      <c r="N26" s="15">
        <f t="shared" si="11"/>
        <v>0.50089534441898187</v>
      </c>
      <c r="O26" s="15">
        <f t="shared" si="12"/>
        <v>0.24439157327632488</v>
      </c>
      <c r="P26" s="15">
        <f t="shared" si="13"/>
        <v>0.62620774293095371</v>
      </c>
      <c r="Q26" s="6"/>
    </row>
    <row r="27" spans="1:17" ht="15.75" x14ac:dyDescent="0.25">
      <c r="A27" s="5" t="s">
        <v>13</v>
      </c>
      <c r="B27" s="9">
        <v>0</v>
      </c>
      <c r="C27" s="9">
        <v>0</v>
      </c>
      <c r="D27" s="9">
        <v>0</v>
      </c>
      <c r="E27" s="16">
        <v>83948707</v>
      </c>
      <c r="F27" s="6"/>
      <c r="G27" s="6"/>
      <c r="H27" s="6"/>
      <c r="I27" s="11" t="e">
        <f>#REF!</f>
        <v>#REF!</v>
      </c>
      <c r="J27" s="11">
        <v>0</v>
      </c>
      <c r="L27" s="5" t="s">
        <v>13</v>
      </c>
      <c r="M27" s="15">
        <f t="shared" si="10"/>
        <v>0</v>
      </c>
      <c r="N27" s="15">
        <f t="shared" si="11"/>
        <v>0</v>
      </c>
      <c r="O27" s="15">
        <f t="shared" si="12"/>
        <v>0</v>
      </c>
      <c r="P27" s="15">
        <f t="shared" si="13"/>
        <v>0.62739654129605948</v>
      </c>
      <c r="Q27" s="6"/>
    </row>
    <row r="28" spans="1:17" ht="15.75" x14ac:dyDescent="0.25">
      <c r="A28" s="12" t="s">
        <v>25</v>
      </c>
      <c r="B28" s="17">
        <f>(B21+B20)/2</f>
        <v>28555405.204999998</v>
      </c>
      <c r="C28" s="17">
        <f>(C21+C20)/2</f>
        <v>39221608.504999995</v>
      </c>
      <c r="D28" s="17">
        <f>(D21+D20)/2</f>
        <v>80179969.474999994</v>
      </c>
      <c r="E28" s="17">
        <f>(E21+E20)/2</f>
        <v>141694451.5</v>
      </c>
      <c r="F28" s="12"/>
      <c r="G28" s="12"/>
      <c r="H28" s="12"/>
      <c r="I28" s="12" t="e">
        <f>(I20+I21)/2</f>
        <v>#REF!</v>
      </c>
      <c r="J28" s="17">
        <f>(J21+J20)/2</f>
        <v>169346700</v>
      </c>
    </row>
    <row r="30" spans="1:17" ht="15.75" x14ac:dyDescent="0.25">
      <c r="A30" s="4" t="s">
        <v>26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23</v>
      </c>
      <c r="G30" s="2" t="s">
        <v>29</v>
      </c>
      <c r="H30" s="3" t="s">
        <v>34</v>
      </c>
      <c r="I30" s="3" t="s">
        <v>5</v>
      </c>
      <c r="J30" s="2" t="s">
        <v>30</v>
      </c>
    </row>
    <row r="31" spans="1:17" ht="15.75" x14ac:dyDescent="0.25">
      <c r="A31" s="1" t="s">
        <v>15</v>
      </c>
      <c r="B31" s="16">
        <f t="shared" ref="B31:E38" si="14">B9*B20/1000000</f>
        <v>18951101.002447948</v>
      </c>
      <c r="C31" s="16">
        <f t="shared" si="14"/>
        <v>30318875.002074398</v>
      </c>
      <c r="D31" s="16">
        <f t="shared" si="14"/>
        <v>77164413.997442797</v>
      </c>
      <c r="E31" s="16">
        <f t="shared" si="14"/>
        <v>99534703.180823997</v>
      </c>
      <c r="F31" s="6"/>
      <c r="G31" s="6"/>
      <c r="H31" s="6"/>
      <c r="I31" s="11" t="e">
        <f t="shared" ref="I31:J38" si="15">I9*I20/1000000</f>
        <v>#REF!</v>
      </c>
      <c r="J31" s="11">
        <f t="shared" si="15"/>
        <v>96577920</v>
      </c>
    </row>
    <row r="32" spans="1:17" ht="15.75" x14ac:dyDescent="0.25">
      <c r="A32" s="1" t="s">
        <v>16</v>
      </c>
      <c r="B32" s="16">
        <f t="shared" si="14"/>
        <v>26375731.001620796</v>
      </c>
      <c r="C32" s="16">
        <f t="shared" si="14"/>
        <v>45068492.001256622</v>
      </c>
      <c r="D32" s="16">
        <f t="shared" si="14"/>
        <v>90660249.004804641</v>
      </c>
      <c r="E32" s="16">
        <f t="shared" si="14"/>
        <v>93888178.772755995</v>
      </c>
      <c r="F32" s="6"/>
      <c r="G32" s="6"/>
      <c r="H32" s="6"/>
      <c r="I32" s="11" t="e">
        <f t="shared" si="15"/>
        <v>#REF!</v>
      </c>
      <c r="J32" s="11">
        <f t="shared" si="15"/>
        <v>284368320</v>
      </c>
    </row>
    <row r="33" spans="1:10" ht="15.75" x14ac:dyDescent="0.25">
      <c r="A33" s="1" t="s">
        <v>17</v>
      </c>
      <c r="B33" s="16">
        <f t="shared" si="14"/>
        <v>3284543.9991831505</v>
      </c>
      <c r="C33" s="16">
        <f t="shared" si="14"/>
        <v>4224078.9994504796</v>
      </c>
      <c r="D33" s="16">
        <f t="shared" si="14"/>
        <v>4651832.0012740502</v>
      </c>
      <c r="E33" s="16">
        <f t="shared" si="14"/>
        <v>9630375.0189629998</v>
      </c>
      <c r="F33" s="6"/>
      <c r="G33" s="6"/>
      <c r="H33" s="6"/>
      <c r="I33" s="11" t="e">
        <f t="shared" si="15"/>
        <v>#REF!</v>
      </c>
      <c r="J33" s="11">
        <f t="shared" si="15"/>
        <v>0</v>
      </c>
    </row>
    <row r="34" spans="1:10" ht="15.75" x14ac:dyDescent="0.25">
      <c r="A34" s="1" t="s">
        <v>11</v>
      </c>
      <c r="B34" s="16">
        <f t="shared" si="14"/>
        <v>18502246.000346839</v>
      </c>
      <c r="C34" s="16">
        <f t="shared" si="14"/>
        <v>16117424.998084407</v>
      </c>
      <c r="D34" s="16">
        <f t="shared" si="14"/>
        <v>42423532.999924503</v>
      </c>
      <c r="E34" s="16">
        <f t="shared" si="14"/>
        <v>168780244.217585</v>
      </c>
      <c r="F34" s="6"/>
      <c r="G34" s="6"/>
      <c r="H34" s="6"/>
      <c r="I34" s="11" t="e">
        <f t="shared" si="15"/>
        <v>#REF!</v>
      </c>
      <c r="J34" s="11">
        <f t="shared" si="15"/>
        <v>119232000</v>
      </c>
    </row>
    <row r="35" spans="1:10" ht="15.75" x14ac:dyDescent="0.25">
      <c r="A35" s="1" t="s">
        <v>12</v>
      </c>
      <c r="B35" s="16">
        <f t="shared" si="14"/>
        <v>46018146.001115039</v>
      </c>
      <c r="C35" s="16">
        <f t="shared" si="14"/>
        <v>60210386.000799678</v>
      </c>
      <c r="D35" s="16">
        <f t="shared" si="14"/>
        <v>90777337.001348495</v>
      </c>
      <c r="E35" s="16">
        <f t="shared" si="14"/>
        <v>123456928.269704</v>
      </c>
      <c r="F35" s="6"/>
      <c r="G35" s="6"/>
      <c r="H35" s="6"/>
      <c r="I35" s="11" t="e">
        <f t="shared" si="15"/>
        <v>#REF!</v>
      </c>
      <c r="J35" s="11">
        <f t="shared" si="15"/>
        <v>131652000</v>
      </c>
    </row>
    <row r="36" spans="1:10" ht="15.75" x14ac:dyDescent="0.25">
      <c r="A36" s="5" t="s">
        <v>18</v>
      </c>
      <c r="B36" s="16">
        <f t="shared" si="14"/>
        <v>0</v>
      </c>
      <c r="C36" s="16">
        <f t="shared" si="14"/>
        <v>2199247.0001973198</v>
      </c>
      <c r="D36" s="16">
        <f t="shared" si="14"/>
        <v>743989.00001383992</v>
      </c>
      <c r="E36" s="16">
        <f t="shared" si="14"/>
        <v>0</v>
      </c>
      <c r="F36" s="6"/>
      <c r="G36" s="6"/>
      <c r="H36" s="6"/>
      <c r="I36" s="11" t="e">
        <f t="shared" si="15"/>
        <v>#REF!</v>
      </c>
      <c r="J36" s="11">
        <f t="shared" si="15"/>
        <v>0</v>
      </c>
    </row>
    <row r="37" spans="1:10" ht="15.75" x14ac:dyDescent="0.25">
      <c r="A37" s="5" t="s">
        <v>19</v>
      </c>
      <c r="B37" s="16">
        <f t="shared" si="14"/>
        <v>0</v>
      </c>
      <c r="C37" s="16">
        <f t="shared" si="14"/>
        <v>269309.00004479999</v>
      </c>
      <c r="D37" s="16">
        <f t="shared" si="14"/>
        <v>45673.999992140001</v>
      </c>
      <c r="E37" s="16">
        <f t="shared" si="14"/>
        <v>3589213.0190400002</v>
      </c>
      <c r="F37" s="6"/>
      <c r="G37" s="6"/>
      <c r="H37" s="6"/>
      <c r="I37" s="11" t="e">
        <f t="shared" si="15"/>
        <v>#REF!</v>
      </c>
      <c r="J37" s="11">
        <f t="shared" si="15"/>
        <v>10562600</v>
      </c>
    </row>
    <row r="38" spans="1:10" ht="15.75" x14ac:dyDescent="0.25">
      <c r="A38" s="5" t="s">
        <v>13</v>
      </c>
      <c r="B38" s="16">
        <f t="shared" si="14"/>
        <v>0</v>
      </c>
      <c r="C38" s="16">
        <f t="shared" si="14"/>
        <v>0</v>
      </c>
      <c r="D38" s="16">
        <f t="shared" si="14"/>
        <v>0</v>
      </c>
      <c r="E38" s="16">
        <f t="shared" si="14"/>
        <v>3286423.9816359999</v>
      </c>
      <c r="F38" s="6"/>
      <c r="G38" s="6"/>
      <c r="H38" s="6"/>
      <c r="I38" s="11" t="e">
        <f t="shared" si="15"/>
        <v>#REF!</v>
      </c>
      <c r="J38" s="11">
        <f t="shared" si="15"/>
        <v>0</v>
      </c>
    </row>
    <row r="39" spans="1:10" ht="15.75" x14ac:dyDescent="0.25">
      <c r="A39" s="14" t="s">
        <v>33</v>
      </c>
      <c r="B39" s="25">
        <f t="shared" ref="B39:G39" si="16">B34+B35+B38</f>
        <v>64520392.001461878</v>
      </c>
      <c r="C39" s="25">
        <f t="shared" si="16"/>
        <v>76327810.998884082</v>
      </c>
      <c r="D39" s="25">
        <f t="shared" si="16"/>
        <v>133200870.00127301</v>
      </c>
      <c r="E39" s="25">
        <f t="shared" si="16"/>
        <v>295523596.468925</v>
      </c>
      <c r="F39" s="25">
        <f t="shared" si="16"/>
        <v>0</v>
      </c>
      <c r="G39" s="25">
        <f t="shared" si="16"/>
        <v>0</v>
      </c>
      <c r="H39" s="25"/>
      <c r="I39" s="25" t="e">
        <f>I34+I35+I38</f>
        <v>#REF!</v>
      </c>
      <c r="J39" s="25">
        <f>J34+J35+J38</f>
        <v>250884000</v>
      </c>
    </row>
    <row r="40" spans="1:10" ht="21.75" customHeight="1" x14ac:dyDescent="0.25">
      <c r="A40" s="13" t="s">
        <v>27</v>
      </c>
      <c r="B40" s="26">
        <f>SUM(B31:B38)</f>
        <v>113131768.00471377</v>
      </c>
      <c r="C40" s="26">
        <f>SUM(C31:C38)</f>
        <v>158407813.00190771</v>
      </c>
      <c r="D40" s="26">
        <f>SUM(D31:D38)</f>
        <v>306467028.00480044</v>
      </c>
      <c r="E40" s="26">
        <f>SUM(E31:E38)</f>
        <v>502166066.46050793</v>
      </c>
      <c r="F40" s="24"/>
      <c r="G40" s="27">
        <v>0</v>
      </c>
      <c r="H40" s="24" t="e">
        <f>I40-G40</f>
        <v>#REF!</v>
      </c>
      <c r="I40" s="24" t="e">
        <f>SUM(I31:I38)</f>
        <v>#REF!</v>
      </c>
      <c r="J40" s="24">
        <f>SUM(J31:J38)</f>
        <v>642392840</v>
      </c>
    </row>
    <row r="43" spans="1:10" x14ac:dyDescent="0.25">
      <c r="F4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درآمد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2015-06-05T18:17:20Z</dcterms:created>
  <dcterms:modified xsi:type="dcterms:W3CDTF">2023-03-08T22:40:09Z</dcterms:modified>
</cp:coreProperties>
</file>