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ource\AMIT\Financial Analyst\"/>
    </mc:Choice>
  </mc:AlternateContent>
  <xr:revisionPtr revIDLastSave="0" documentId="13_ncr:1_{C8A7BA7A-98BB-41BD-B615-E34BE6AF1A95}" xr6:coauthVersionLast="47" xr6:coauthVersionMax="47" xr10:uidLastSave="{00000000-0000-0000-0000-000000000000}"/>
  <bookViews>
    <workbookView xWindow="-108" yWindow="-108" windowWidth="23256" windowHeight="12456" firstSheet="1" activeTab="3" xr2:uid="{CCF32D40-2B08-42F1-BEF9-A868D5494347}"/>
  </bookViews>
  <sheets>
    <sheet name="Profile" sheetId="32" r:id="rId1"/>
    <sheet name="Teble of Contents" sheetId="33" r:id="rId2"/>
    <sheet name="Financials&gt;" sheetId="30" r:id="rId3"/>
    <sheet name="Balance Sheet" sheetId="2" r:id="rId4"/>
    <sheet name="Income Statement" sheetId="1" r:id="rId5"/>
    <sheet name="Cash Flow Statement" sheetId="3" r:id="rId6"/>
    <sheet name="Activity ratios" sheetId="14" r:id="rId7"/>
    <sheet name="Liquidity ratios" sheetId="15" r:id="rId8"/>
    <sheet name="Solvency ratios" sheetId="16" r:id="rId9"/>
    <sheet name="Profitability ratios" sheetId="17" r:id="rId10"/>
    <sheet name="Valuation ratios" sheetId="18" r:id="rId11"/>
    <sheet name="Summary of performance" sheetId="19" r:id="rId12"/>
    <sheet name="Revenue Breakdown" sheetId="20" r:id="rId13"/>
    <sheet name="Segment reporting" sheetId="22" r:id="rId14"/>
    <sheet name="Data " sheetId="21" r:id="rId15"/>
    <sheet name="Customization" sheetId="29" r:id="rId16"/>
    <sheet name="Power BI Data" sheetId="31" r:id="rId17"/>
    <sheet name="BS (1)" sheetId="4" r:id="rId18"/>
    <sheet name="BS(2)" sheetId="5" r:id="rId19"/>
    <sheet name="IS (1)" sheetId="7" r:id="rId20"/>
    <sheet name="IS(2)" sheetId="8" r:id="rId21"/>
    <sheet name="DATE(1)" sheetId="11" r:id="rId22"/>
    <sheet name="CS (1)" sheetId="9" r:id="rId23"/>
    <sheet name="CS(2)" sheetId="10" r:id="rId24"/>
    <sheet name="RS (1)" sheetId="23" r:id="rId25"/>
    <sheet name="RS(2)" sheetId="13" r:id="rId26"/>
    <sheet name="RVB" sheetId="24" r:id="rId27"/>
    <sheet name="RVB1" sheetId="27" r:id="rId28"/>
    <sheet name=" RVB2" sheetId="25" r:id="rId29"/>
    <sheet name="SGR" sheetId="26" r:id="rId30"/>
    <sheet name="SGR(2)" sheetId="28" r:id="rId31"/>
  </sheets>
  <definedNames>
    <definedName name="_xlnm.Print_Area" localSheetId="6">'Activity ratios'!$A$1:$L$31</definedName>
    <definedName name="_xlnm.Print_Area" localSheetId="3">'Balance Sheet'!$A$1:$F$46</definedName>
    <definedName name="_xlnm.Print_Area" localSheetId="4">'Income Statement'!$A$1:$F$35</definedName>
    <definedName name="_xlnm.Print_Area" localSheetId="12">'Revenue Breakdown'!$A$1:$L$28</definedName>
    <definedName name="_xlnm.Print_Area" localSheetId="13">'Segment reporting'!$A$1:$I$23</definedName>
    <definedName name="_xlnm.Print_Area" localSheetId="8">'Solvency ratios'!$A$1:$K$18</definedName>
    <definedName name="_xlnm.Print_Area" localSheetId="11">'Summary of performance'!$A$1:$H$29</definedName>
    <definedName name="_xlnm.Print_Area" localSheetId="10">'Valuation ratios'!$A$1:$L$20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2" l="1"/>
  <c r="B1" i="22"/>
  <c r="B2" i="20"/>
  <c r="B1" i="20"/>
  <c r="B2" i="19"/>
  <c r="B1" i="19"/>
  <c r="B2" i="14"/>
  <c r="B1" i="14"/>
  <c r="B2" i="3"/>
  <c r="B1" i="3"/>
  <c r="B2" i="1"/>
  <c r="B1" i="1"/>
  <c r="B2" i="2"/>
  <c r="B1" i="2"/>
  <c r="C31" i="1"/>
  <c r="C9" i="1"/>
  <c r="E6" i="22"/>
  <c r="H18" i="20"/>
  <c r="H11" i="20"/>
  <c r="G13" i="20"/>
  <c r="G11" i="20"/>
  <c r="E7" i="22"/>
  <c r="C15" i="1"/>
  <c r="C29" i="3"/>
  <c r="F21" i="3"/>
  <c r="E21" i="3"/>
  <c r="D21" i="3"/>
  <c r="C21" i="3"/>
  <c r="H13" i="22" l="1"/>
  <c r="G19" i="22" s="1"/>
  <c r="H7" i="22"/>
  <c r="C19" i="22" s="1"/>
  <c r="H12" i="22"/>
  <c r="G18" i="22" s="1"/>
  <c r="E14" i="22"/>
  <c r="E13" i="22"/>
  <c r="E19" i="22" s="1"/>
  <c r="E12" i="22"/>
  <c r="H6" i="22"/>
  <c r="C18" i="22" s="1"/>
  <c r="D8" i="22"/>
  <c r="E8" i="22" s="1"/>
  <c r="G14" i="22"/>
  <c r="F14" i="22"/>
  <c r="F8" i="22"/>
  <c r="G8" i="22"/>
  <c r="F26" i="20"/>
  <c r="E26" i="20"/>
  <c r="D26" i="20"/>
  <c r="C26" i="20"/>
  <c r="H12" i="20"/>
  <c r="H13" i="20"/>
  <c r="H15" i="20"/>
  <c r="G15" i="20"/>
  <c r="G18" i="20"/>
  <c r="D14" i="20"/>
  <c r="D17" i="20" s="1"/>
  <c r="E14" i="20"/>
  <c r="F14" i="20"/>
  <c r="F17" i="20" s="1"/>
  <c r="C14" i="20"/>
  <c r="G12" i="20"/>
  <c r="I12" i="20"/>
  <c r="L12" i="20"/>
  <c r="L13" i="20"/>
  <c r="L15" i="20"/>
  <c r="L18" i="20"/>
  <c r="L11" i="20"/>
  <c r="K12" i="20"/>
  <c r="K13" i="20"/>
  <c r="K15" i="20"/>
  <c r="K18" i="20"/>
  <c r="K11" i="20"/>
  <c r="I11" i="20"/>
  <c r="I13" i="20"/>
  <c r="I15" i="20"/>
  <c r="I18" i="20"/>
  <c r="J12" i="20"/>
  <c r="J13" i="20"/>
  <c r="J15" i="20"/>
  <c r="J18" i="20"/>
  <c r="J11" i="20"/>
  <c r="H14" i="22" l="1"/>
  <c r="G20" i="22" s="1"/>
  <c r="E18" i="22"/>
  <c r="H8" i="22"/>
  <c r="C20" i="22" s="1"/>
  <c r="K14" i="20"/>
  <c r="I14" i="20"/>
  <c r="H14" i="20"/>
  <c r="C17" i="20"/>
  <c r="C19" i="20" s="1"/>
  <c r="E17" i="20"/>
  <c r="J17" i="20" s="1"/>
  <c r="G17" i="20"/>
  <c r="F19" i="20" s="1"/>
  <c r="G14" i="20"/>
  <c r="J14" i="20"/>
  <c r="L14" i="20"/>
  <c r="H13" i="19"/>
  <c r="G13" i="19"/>
  <c r="H12" i="19"/>
  <c r="G12" i="19"/>
  <c r="E20" i="22" l="1"/>
  <c r="D19" i="20"/>
  <c r="H17" i="20"/>
  <c r="E19" i="20"/>
  <c r="K17" i="20"/>
  <c r="L17" i="20"/>
  <c r="I19" i="20"/>
  <c r="J19" i="20"/>
  <c r="I17" i="20"/>
  <c r="G19" i="20" l="1"/>
  <c r="H19" i="20"/>
  <c r="K19" i="20"/>
  <c r="L19" i="20"/>
  <c r="H26" i="19" l="1"/>
  <c r="G26" i="19"/>
  <c r="H25" i="19"/>
  <c r="G25" i="19"/>
  <c r="H23" i="19"/>
  <c r="G23" i="19"/>
  <c r="H22" i="19"/>
  <c r="G22" i="19"/>
  <c r="H21" i="19"/>
  <c r="G21" i="19"/>
  <c r="H20" i="19"/>
  <c r="G20" i="19"/>
  <c r="H16" i="19"/>
  <c r="G16" i="19"/>
  <c r="H9" i="19"/>
  <c r="G9" i="19"/>
  <c r="G6" i="21"/>
  <c r="G5" i="21"/>
  <c r="H68" i="21"/>
  <c r="F6" i="21"/>
  <c r="F5" i="21"/>
  <c r="E27" i="19" l="1"/>
  <c r="F27" i="19"/>
  <c r="D27" i="19"/>
  <c r="C39" i="2" l="1"/>
  <c r="G11" i="18"/>
  <c r="I11" i="18"/>
  <c r="E11" i="18"/>
  <c r="D29" i="1" l="1"/>
  <c r="E29" i="1"/>
  <c r="F29" i="1"/>
  <c r="C29" i="1"/>
  <c r="D31" i="1" l="1"/>
  <c r="E31" i="1"/>
  <c r="F31" i="1"/>
  <c r="E7" i="16" l="1"/>
  <c r="D17" i="19" s="1"/>
  <c r="E5" i="16"/>
  <c r="D16" i="19" s="1"/>
  <c r="D15" i="1"/>
  <c r="E15" i="1"/>
  <c r="F15" i="1"/>
  <c r="G20" i="14"/>
  <c r="I20" i="14"/>
  <c r="E20" i="14"/>
  <c r="G16" i="14"/>
  <c r="G18" i="14" s="1"/>
  <c r="E8" i="19" s="1"/>
  <c r="I16" i="14"/>
  <c r="I18" i="14" s="1"/>
  <c r="F8" i="19" s="1"/>
  <c r="E16" i="14"/>
  <c r="E18" i="14" s="1"/>
  <c r="D8" i="19" s="1"/>
  <c r="G12" i="14"/>
  <c r="G14" i="14" s="1"/>
  <c r="E7" i="19" s="1"/>
  <c r="I12" i="14"/>
  <c r="I14" i="14" s="1"/>
  <c r="F7" i="19" s="1"/>
  <c r="E12" i="14"/>
  <c r="E14" i="14" s="1"/>
  <c r="D7" i="19" s="1"/>
  <c r="G8" i="14"/>
  <c r="G10" i="14" s="1"/>
  <c r="E6" i="19" s="1"/>
  <c r="I8" i="14"/>
  <c r="I10" i="14" s="1"/>
  <c r="F6" i="19" s="1"/>
  <c r="E8" i="14"/>
  <c r="E10" i="14" s="1"/>
  <c r="D6" i="19" s="1"/>
  <c r="I26" i="14" l="1"/>
  <c r="F9" i="19" s="1"/>
  <c r="E26" i="14"/>
  <c r="D9" i="19" s="1"/>
  <c r="G26" i="14"/>
  <c r="E9" i="19" s="1"/>
  <c r="C16" i="1" l="1"/>
  <c r="F29" i="3"/>
  <c r="E29" i="3"/>
  <c r="D29" i="3"/>
  <c r="F9" i="1"/>
  <c r="E9" i="1"/>
  <c r="D9" i="1"/>
  <c r="F39" i="2"/>
  <c r="E39" i="2"/>
  <c r="D39" i="2"/>
  <c r="F26" i="2"/>
  <c r="F32" i="2" s="1"/>
  <c r="F40" i="2" s="1"/>
  <c r="E26" i="2"/>
  <c r="D26" i="2"/>
  <c r="C26" i="2"/>
  <c r="C32" i="2" s="1"/>
  <c r="C40" i="2" s="1"/>
  <c r="F13" i="2"/>
  <c r="F21" i="2" s="1"/>
  <c r="E13" i="2"/>
  <c r="E21" i="2" s="1"/>
  <c r="D13" i="2"/>
  <c r="C13" i="2"/>
  <c r="F43" i="2" l="1"/>
  <c r="I15" i="16"/>
  <c r="F18" i="19" s="1"/>
  <c r="I24" i="14"/>
  <c r="F10" i="19" s="1"/>
  <c r="I9" i="16"/>
  <c r="E7" i="15"/>
  <c r="D13" i="19" s="1"/>
  <c r="E9" i="15"/>
  <c r="D14" i="19" s="1"/>
  <c r="G7" i="15"/>
  <c r="E13" i="19" s="1"/>
  <c r="G9" i="15"/>
  <c r="E14" i="19" s="1"/>
  <c r="I7" i="15"/>
  <c r="F13" i="19" s="1"/>
  <c r="I9" i="15"/>
  <c r="F14" i="19" s="1"/>
  <c r="C43" i="2"/>
  <c r="E5" i="15"/>
  <c r="D12" i="19" s="1"/>
  <c r="E22" i="14"/>
  <c r="D32" i="2"/>
  <c r="D40" i="2" s="1"/>
  <c r="G22" i="14"/>
  <c r="G5" i="15"/>
  <c r="E12" i="19" s="1"/>
  <c r="E32" i="2"/>
  <c r="E40" i="2" s="1"/>
  <c r="E43" i="2" s="1"/>
  <c r="C21" i="2"/>
  <c r="I22" i="14"/>
  <c r="I5" i="15"/>
  <c r="F12" i="19" s="1"/>
  <c r="E28" i="14"/>
  <c r="G7" i="16"/>
  <c r="E17" i="19" s="1"/>
  <c r="G5" i="16"/>
  <c r="E16" i="19" s="1"/>
  <c r="G28" i="14"/>
  <c r="D21" i="2"/>
  <c r="I7" i="16"/>
  <c r="F17" i="19" s="1"/>
  <c r="I5" i="16"/>
  <c r="F16" i="19" s="1"/>
  <c r="I28" i="14"/>
  <c r="E5" i="17"/>
  <c r="D20" i="19" s="1"/>
  <c r="G5" i="17"/>
  <c r="E20" i="19" s="1"/>
  <c r="D16" i="1"/>
  <c r="I5" i="17"/>
  <c r="F20" i="19" s="1"/>
  <c r="E16" i="1"/>
  <c r="F16" i="1"/>
  <c r="F18" i="1" s="1"/>
  <c r="F20" i="1" s="1"/>
  <c r="F24" i="1" s="1"/>
  <c r="F7" i="3" s="1"/>
  <c r="F16" i="3" s="1"/>
  <c r="E15" i="16" l="1"/>
  <c r="D18" i="19" s="1"/>
  <c r="E24" i="14"/>
  <c r="D10" i="19" s="1"/>
  <c r="E9" i="16"/>
  <c r="G15" i="16"/>
  <c r="E18" i="19" s="1"/>
  <c r="G24" i="14"/>
  <c r="E10" i="19" s="1"/>
  <c r="G9" i="16"/>
  <c r="D43" i="2"/>
  <c r="I7" i="17"/>
  <c r="F21" i="19" s="1"/>
  <c r="I11" i="15"/>
  <c r="I13" i="15" s="1"/>
  <c r="E18" i="1"/>
  <c r="G7" i="17"/>
  <c r="E21" i="19" s="1"/>
  <c r="G11" i="15"/>
  <c r="G13" i="15" s="1"/>
  <c r="D18" i="1"/>
  <c r="G13" i="16" s="1"/>
  <c r="E7" i="17"/>
  <c r="D21" i="19" s="1"/>
  <c r="C18" i="1"/>
  <c r="E11" i="15"/>
  <c r="E13" i="15" s="1"/>
  <c r="E13" i="16" l="1"/>
  <c r="E15" i="17"/>
  <c r="E17" i="17"/>
  <c r="C20" i="1"/>
  <c r="C24" i="1" s="1"/>
  <c r="E11" i="16"/>
  <c r="D20" i="1"/>
  <c r="G15" i="17"/>
  <c r="G17" i="17"/>
  <c r="G11" i="16"/>
  <c r="E20" i="1"/>
  <c r="I15" i="17"/>
  <c r="I17" i="17"/>
  <c r="I13" i="16"/>
  <c r="I11" i="16"/>
  <c r="E24" i="1" l="1"/>
  <c r="I9" i="17"/>
  <c r="D24" i="1"/>
  <c r="G9" i="17"/>
  <c r="E9" i="17"/>
  <c r="E5" i="18"/>
  <c r="E7" i="18" s="1"/>
  <c r="E19" i="17" l="1"/>
  <c r="D23" i="19" s="1"/>
  <c r="E11" i="17"/>
  <c r="D22" i="19" s="1"/>
  <c r="E9" i="18"/>
  <c r="E15" i="18"/>
  <c r="C7" i="3"/>
  <c r="C16" i="3" s="1"/>
  <c r="E13" i="18"/>
  <c r="E13" i="17"/>
  <c r="D7" i="3"/>
  <c r="D16" i="3" s="1"/>
  <c r="G11" i="17"/>
  <c r="E22" i="19" s="1"/>
  <c r="G5" i="18"/>
  <c r="G13" i="18"/>
  <c r="G13" i="17"/>
  <c r="G19" i="17"/>
  <c r="E23" i="19" s="1"/>
  <c r="G15" i="18"/>
  <c r="G9" i="18"/>
  <c r="E7" i="3"/>
  <c r="E16" i="3" s="1"/>
  <c r="I5" i="18"/>
  <c r="I11" i="17"/>
  <c r="F22" i="19" s="1"/>
  <c r="I13" i="18"/>
  <c r="I13" i="17"/>
  <c r="I19" i="17"/>
  <c r="I15" i="18"/>
  <c r="I9" i="18"/>
  <c r="G17" i="18" l="1"/>
  <c r="E17" i="18"/>
  <c r="I17" i="18"/>
  <c r="F23" i="19"/>
  <c r="D26" i="19"/>
  <c r="D25" i="19"/>
  <c r="I7" i="18"/>
  <c r="F26" i="19" s="1"/>
  <c r="F25" i="19"/>
  <c r="G7" i="18"/>
  <c r="E26" i="19" s="1"/>
  <c r="E25" i="19"/>
</calcChain>
</file>

<file path=xl/sharedStrings.xml><?xml version="1.0" encoding="utf-8"?>
<sst xmlns="http://schemas.openxmlformats.org/spreadsheetml/2006/main" count="1753" uniqueCount="319">
  <si>
    <t>Period Ending:</t>
  </si>
  <si>
    <t>12/31/2024</t>
  </si>
  <si>
    <t>12/31/2023</t>
  </si>
  <si>
    <t>12/31/2022</t>
  </si>
  <si>
    <t>12/31/2021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</si>
  <si>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</si>
  <si>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</si>
  <si>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</si>
  <si>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</si>
  <si>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</si>
  <si>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</si>
  <si>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</si>
  <si>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Interest Expense</t>
  </si>
  <si>
    <t>Minority Interest</t>
  </si>
  <si>
    <t>Equity Earnings/Loss Unconsolidated Subsidiary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</si>
  <si>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</si>
  <si>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</si>
  <si>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</si>
  <si>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</si>
  <si>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</si>
  <si>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</si>
  <si>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</si>
  <si>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</si>
  <si>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</si>
  <si>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</si>
  <si>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</si>
  <si>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</si>
  <si>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</si>
  <si>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</si>
  <si>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</si>
  <si>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</si>
  <si>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</si>
  <si>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</si>
  <si>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</si>
  <si>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</si>
  <si>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</si>
  <si>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</si>
  <si>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</si>
  <si>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</si>
  <si>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</si>
  <si>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</si>
  <si>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</si>
  <si>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</si>
  <si>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</si>
  <si>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</si>
  <si>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</si>
  <si>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</si>
  <si>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Net Income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</si>
  <si>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</si>
  <si>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</si>
  <si>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</si>
  <si>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</si>
  <si>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</si>
  <si>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</si>
  <si>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</si>
  <si>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</si>
  <si>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Capital Expenditures</t>
  </si>
  <si>
    <t>Investments</t>
  </si>
  <si>
    <t>Other Investing Activities</t>
  </si>
  <si>
    <t>Net Cash Flows-Investing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</si>
  <si>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</si>
  <si>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</si>
  <si>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</si>
  <si>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</si>
  <si>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</si>
  <si>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</si>
  <si>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Operating Activities</t>
  </si>
  <si>
    <t>Investing Activities</t>
  </si>
  <si>
    <t>Financing Activities</t>
  </si>
  <si>
    <t>Income Statement</t>
  </si>
  <si>
    <t>Cash Flow Statement</t>
  </si>
  <si>
    <t>COGS</t>
  </si>
  <si>
    <t>EBIT</t>
  </si>
  <si>
    <t>EBT</t>
  </si>
  <si>
    <t>TAX</t>
  </si>
  <si>
    <t>Tax</t>
  </si>
  <si>
    <t>Net Cash Flows-Financing Activity</t>
  </si>
  <si>
    <t>Gross Profit</t>
  </si>
  <si>
    <t>Check</t>
  </si>
  <si>
    <t xml:space="preserve">REPORT </t>
  </si>
  <si>
    <t xml:space="preserve">MAIN_HEAD </t>
  </si>
  <si>
    <t>GROUP_HEAD</t>
  </si>
  <si>
    <t>SUB_HEAD</t>
  </si>
  <si>
    <t xml:space="preserve">MAIN _Ranking_HEAD </t>
  </si>
  <si>
    <t>GROU_ Ranking_HEAD</t>
  </si>
  <si>
    <t>SUB_Rangking_HEAD</t>
  </si>
  <si>
    <t>Non Current Assets</t>
  </si>
  <si>
    <t>Non Current Liabilities</t>
  </si>
  <si>
    <t>Balance Sheet</t>
  </si>
  <si>
    <t>Short-Term Debt</t>
  </si>
  <si>
    <t>REPORT</t>
  </si>
  <si>
    <t>MAIN_HEAD</t>
  </si>
  <si>
    <t xml:space="preserve">GROUP_HEAD </t>
  </si>
  <si>
    <t>Value</t>
  </si>
  <si>
    <t>BS_ID</t>
  </si>
  <si>
    <t>DATE_ID</t>
  </si>
  <si>
    <t xml:space="preserve">Report </t>
  </si>
  <si>
    <t xml:space="preserve">Main_Head </t>
  </si>
  <si>
    <t>Sub_Head</t>
  </si>
  <si>
    <t xml:space="preserve">Ranking_Main_Head </t>
  </si>
  <si>
    <t xml:space="preserve">Ranking Sub Head </t>
  </si>
  <si>
    <t>Revenue</t>
  </si>
  <si>
    <t>Main_Head</t>
  </si>
  <si>
    <t>P&amp;l _ID</t>
  </si>
  <si>
    <t xml:space="preserve">Date_Id </t>
  </si>
  <si>
    <t>Date</t>
  </si>
  <si>
    <t>Years</t>
  </si>
  <si>
    <t>Activity ratios</t>
  </si>
  <si>
    <t>Liquidity ratios</t>
  </si>
  <si>
    <t>Solvency ratios</t>
  </si>
  <si>
    <t>Profitability ratios</t>
  </si>
  <si>
    <t>Valuation ratios</t>
  </si>
  <si>
    <t>Summary of performance</t>
  </si>
  <si>
    <t>Segment reporting</t>
  </si>
  <si>
    <t>Ratio</t>
  </si>
  <si>
    <t xml:space="preserve"> Receivables turnover </t>
  </si>
  <si>
    <t xml:space="preserve"> Days of sales outstanding  </t>
  </si>
  <si>
    <t>Inventory turnover</t>
  </si>
  <si>
    <t xml:space="preserve"> Days of inventory on hand</t>
  </si>
  <si>
    <t>Payables turnover</t>
  </si>
  <si>
    <t xml:space="preserve"> Number of days of payables</t>
  </si>
  <si>
    <t>Fixed assets turnover</t>
  </si>
  <si>
    <t xml:space="preserve"> Working capital turnover</t>
  </si>
  <si>
    <t>Total assets turnover</t>
  </si>
  <si>
    <t>Cash conversion cycle</t>
  </si>
  <si>
    <t>Equity turnover</t>
  </si>
  <si>
    <t>Current ratio</t>
  </si>
  <si>
    <t>Quick ratio</t>
  </si>
  <si>
    <t>Cash ratio</t>
  </si>
  <si>
    <t xml:space="preserve"> Defensive interval</t>
  </si>
  <si>
    <t>Total operating expenses</t>
  </si>
  <si>
    <t>average daily expenditure</t>
  </si>
  <si>
    <t xml:space="preserve">Debt-to-equity </t>
  </si>
  <si>
    <t xml:space="preserve"> Debt-to-capital</t>
  </si>
  <si>
    <t xml:space="preserve"> Debt-to-assets</t>
  </si>
  <si>
    <t xml:space="preserve">Interest coverage </t>
  </si>
  <si>
    <t xml:space="preserve"> Fixed charge coverage</t>
  </si>
  <si>
    <t xml:space="preserve"> Financial leverage</t>
  </si>
  <si>
    <t>Common shares outstanding</t>
  </si>
  <si>
    <t>Common dividend per share ($)</t>
  </si>
  <si>
    <t>Total dividends declared</t>
  </si>
  <si>
    <t>Share price (in $)</t>
  </si>
  <si>
    <t>Market capitalization</t>
  </si>
  <si>
    <t xml:space="preserve">* lease payments = </t>
  </si>
  <si>
    <t>Tesla Inc (NASDAQGS:TSLA) Market Cap - Investing.com</t>
  </si>
  <si>
    <t>Tesla Inc. (NASDAQ:TSLA) | Analysis of Solvency Ratios</t>
  </si>
  <si>
    <t xml:space="preserve"> Gross profit margin</t>
  </si>
  <si>
    <t>Operating profit margin</t>
  </si>
  <si>
    <t xml:space="preserve"> Pretax margin</t>
  </si>
  <si>
    <t>Net profit margin</t>
  </si>
  <si>
    <t>Return on assets (ROA)</t>
  </si>
  <si>
    <t xml:space="preserve"> Operating return on assets (ROA)</t>
  </si>
  <si>
    <t>Return on total capital</t>
  </si>
  <si>
    <t>Return on equity (RoE)</t>
  </si>
  <si>
    <t xml:space="preserve"> Earnings per share (EPS)</t>
  </si>
  <si>
    <t xml:space="preserve">Price earnings (P/E) ratio </t>
  </si>
  <si>
    <t>P/E ratio (company wide)</t>
  </si>
  <si>
    <t xml:space="preserve">Dividend yield </t>
  </si>
  <si>
    <t>Dividend payout</t>
  </si>
  <si>
    <t>Retention rate (RR)</t>
  </si>
  <si>
    <t>Sustainable growth rate (g) = RR x ROE</t>
  </si>
  <si>
    <t>Equity growth rate</t>
  </si>
  <si>
    <t>Activity Ratios</t>
  </si>
  <si>
    <t>Liquidity Ratios</t>
  </si>
  <si>
    <t>Solvency Ratios</t>
  </si>
  <si>
    <t>Profitability Ratios</t>
  </si>
  <si>
    <t>Data Gather</t>
  </si>
  <si>
    <t>Category</t>
  </si>
  <si>
    <t>Multiple</t>
  </si>
  <si>
    <t>Industry average</t>
  </si>
  <si>
    <t>Days of sales outstanding</t>
  </si>
  <si>
    <t>Days of inventory on hand</t>
  </si>
  <si>
    <t>Number of days of payables</t>
  </si>
  <si>
    <t>Total asset turnover</t>
  </si>
  <si>
    <t>Debt-to-equity</t>
  </si>
  <si>
    <t>Debt-to-capital</t>
  </si>
  <si>
    <t>Financial leverage</t>
  </si>
  <si>
    <t>Gross profit margin</t>
  </si>
  <si>
    <t>EPS</t>
  </si>
  <si>
    <t>P/E ratio</t>
  </si>
  <si>
    <t>Share price</t>
  </si>
  <si>
    <t>Valuation Ratios</t>
  </si>
  <si>
    <t>Company</t>
  </si>
  <si>
    <t>Industry</t>
  </si>
  <si>
    <t>P/E RatioTTM</t>
  </si>
  <si>
    <t>Price to SalesTTM</t>
  </si>
  <si>
    <t>Price to Cash FlowMRQ</t>
  </si>
  <si>
    <t>Price to Free Cash FlowTTM</t>
  </si>
  <si>
    <t>Price to BookMRQ</t>
  </si>
  <si>
    <t>Profitability</t>
  </si>
  <si>
    <t>Gross marginTTM</t>
  </si>
  <si>
    <t>Gross Margin5YA</t>
  </si>
  <si>
    <t>Operating marginTTM</t>
  </si>
  <si>
    <t>Operating margin5YA</t>
  </si>
  <si>
    <t>Pretax marginTTM</t>
  </si>
  <si>
    <t>Pretax margin5YA</t>
  </si>
  <si>
    <t>Net Profit marginTTM</t>
  </si>
  <si>
    <t>Per Share Data</t>
  </si>
  <si>
    <t>Revenue/ShareTTM</t>
  </si>
  <si>
    <t>Basic EPSANN</t>
  </si>
  <si>
    <t>Diluted EPSANN</t>
  </si>
  <si>
    <t>Book Value/ShareMRQ</t>
  </si>
  <si>
    <t>Tangible Book Value/ShareMRQ</t>
  </si>
  <si>
    <t>Cash/ShareMRQ</t>
  </si>
  <si>
    <t>Management Effectiveness</t>
  </si>
  <si>
    <t>Return on EquityTTM</t>
  </si>
  <si>
    <t>Return on Equity5YA</t>
  </si>
  <si>
    <t>Return on AssetsTTM</t>
  </si>
  <si>
    <t>Return on Assets5YA</t>
  </si>
  <si>
    <t>Return on InvestmentTTM</t>
  </si>
  <si>
    <t>Return on Investment5YA</t>
  </si>
  <si>
    <t>Growth</t>
  </si>
  <si>
    <t>EPS(TTM) vs TTM 1 Yr. AgoTTM</t>
  </si>
  <si>
    <t>5 Year EPS Growth5YA</t>
  </si>
  <si>
    <t>Sales (MRQ) vs Qtr. 1 Yr. AgoMRQ</t>
  </si>
  <si>
    <t>Sales (TTM) vs TTM 1 Yr. AgoTTM</t>
  </si>
  <si>
    <t>5 Year Sales Growth5YA</t>
  </si>
  <si>
    <t>Financial Strength</t>
  </si>
  <si>
    <t>Quick RatioMRQ</t>
  </si>
  <si>
    <t>Current RatioMRQ</t>
  </si>
  <si>
    <t>LT Debt to EquityMRQ</t>
  </si>
  <si>
    <t>Efficiency</t>
  </si>
  <si>
    <t>Asset TurnoverTTM</t>
  </si>
  <si>
    <t>Inventory TurnoverTTM</t>
  </si>
  <si>
    <t>Revenue/EmployeeTTM</t>
  </si>
  <si>
    <t>Net Income/EmployeeTTM</t>
  </si>
  <si>
    <t>Dividend</t>
  </si>
  <si>
    <t>Dividend YieldANN</t>
  </si>
  <si>
    <t>Dividend Yield 5 Year Avg.5YA</t>
  </si>
  <si>
    <t>Dividend Growth RateANN</t>
  </si>
  <si>
    <t>Receivable Turnover</t>
  </si>
  <si>
    <t>Price to Tangible Book</t>
  </si>
  <si>
    <t>Net Profit margin5Y</t>
  </si>
  <si>
    <t>Cash Flow/Share</t>
  </si>
  <si>
    <t>PS(MRQ) vs Qtr. 1 Yr. AgoMRQ</t>
  </si>
  <si>
    <t>5 Year Capital Spending Growth</t>
  </si>
  <si>
    <t>Total Debt to Equity</t>
  </si>
  <si>
    <t>Payout Ratio</t>
  </si>
  <si>
    <t>TTM</t>
  </si>
  <si>
    <t>Ford Motor Co. (NYSE:F) | Analysis of Profitability Ratios</t>
  </si>
  <si>
    <t>ford-motor-co-ratios</t>
  </si>
  <si>
    <t>Data Anlaysis</t>
  </si>
  <si>
    <t>Ford Motor (Ford)</t>
  </si>
  <si>
    <t>%</t>
  </si>
  <si>
    <t>Automotive sales</t>
  </si>
  <si>
    <t>Automotive regulatory credits</t>
  </si>
  <si>
    <t>Automotive leasing</t>
  </si>
  <si>
    <t>Total automotive revenues</t>
  </si>
  <si>
    <t>Services and other</t>
  </si>
  <si>
    <t>Energy generation and storage segment revenue</t>
  </si>
  <si>
    <t>Total revenues</t>
  </si>
  <si>
    <t>Year Ended December 31</t>
  </si>
  <si>
    <t xml:space="preserve"> 2023 vs. 2022 Change</t>
  </si>
  <si>
    <t xml:space="preserve"> 2022 vs. 2021 Change</t>
  </si>
  <si>
    <t>$</t>
  </si>
  <si>
    <t xml:space="preserve"> 2024 vs. 2023 Change</t>
  </si>
  <si>
    <t>tsla-20241231</t>
  </si>
  <si>
    <t>United States</t>
  </si>
  <si>
    <t>China</t>
  </si>
  <si>
    <t>Other international</t>
  </si>
  <si>
    <t>total</t>
  </si>
  <si>
    <t>Revenue Breakdown</t>
  </si>
  <si>
    <t>Tesla</t>
  </si>
  <si>
    <t>Revenues</t>
  </si>
  <si>
    <t>Gross profit</t>
  </si>
  <si>
    <t>Automotive segment</t>
  </si>
  <si>
    <t>Energy generation and storage segment</t>
  </si>
  <si>
    <t>GPM Change</t>
  </si>
  <si>
    <t>2024 to 2023</t>
  </si>
  <si>
    <t>2023 to 2022</t>
  </si>
  <si>
    <t>2022 to 2021</t>
  </si>
  <si>
    <t>Activity ratio</t>
  </si>
  <si>
    <t>Liquidity Ratio</t>
  </si>
  <si>
    <t>Solvence Ratio</t>
  </si>
  <si>
    <t>Profitability Ratio</t>
  </si>
  <si>
    <t>Valuation Ratio</t>
  </si>
  <si>
    <t>Financial Ratio</t>
  </si>
  <si>
    <t>Total automotive &amp; services and other segment revenue</t>
  </si>
  <si>
    <t>Total Revenue</t>
  </si>
  <si>
    <t>CS _ID</t>
  </si>
  <si>
    <t>RVB _ID</t>
  </si>
  <si>
    <t>SGR _ID</t>
  </si>
  <si>
    <t>RS _ID</t>
  </si>
  <si>
    <t xml:space="preserve">Total Liabilities </t>
  </si>
  <si>
    <t>Automotive segment G</t>
  </si>
  <si>
    <t>Energy generation and storage segment G</t>
  </si>
  <si>
    <t xml:space="preserve">Share price </t>
  </si>
  <si>
    <t>How to use it?</t>
  </si>
  <si>
    <t>You can customize this workbook as you want.</t>
  </si>
  <si>
    <t>You can add custom formating, add conditional formating, add your own formulas… do ANYTHING.</t>
  </si>
  <si>
    <t>Download your customized workbooks now onwards.</t>
  </si>
  <si>
    <t>TESTING:</t>
  </si>
  <si>
    <t>This is a testing feature currently.</t>
  </si>
  <si>
    <t>Please don't edit the " Data Sheet" only.</t>
  </si>
  <si>
    <t>Nasdaq</t>
  </si>
  <si>
    <r>
      <t xml:space="preserve">Now whenever you will "Export to excel" from </t>
    </r>
    <r>
      <rPr>
        <b/>
        <sz val="11"/>
        <color theme="1"/>
        <rFont val="Calibri"/>
        <family val="2"/>
        <scheme val="minor"/>
      </rPr>
      <t>Stock +_Aanlysis_on.net</t>
    </r>
    <r>
      <rPr>
        <sz val="11"/>
        <color theme="1"/>
        <rFont val="Calibri"/>
        <family val="2"/>
        <scheme val="minor"/>
      </rPr>
      <t>, it will export your customized file.</t>
    </r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</si>
  <si>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support@Nasdaq.com, Investing.com,Stock_analysis_on.net</t>
    </r>
  </si>
  <si>
    <t xml:space="preserve"> Nasdaq</t>
  </si>
  <si>
    <t xml:space="preserve"> (NASDAQ:TSLA) </t>
  </si>
  <si>
    <t xml:space="preserve"> Investing.com</t>
  </si>
  <si>
    <t>Amit Deshpande</t>
  </si>
  <si>
    <t>Analysis Report</t>
  </si>
  <si>
    <t>( A Comprehensive Summary of Performance  and Revenue Breakdown )</t>
  </si>
  <si>
    <t>|01</t>
  </si>
  <si>
    <t>|02</t>
  </si>
  <si>
    <t>|03</t>
  </si>
  <si>
    <t>|04</t>
  </si>
  <si>
    <t>|05</t>
  </si>
  <si>
    <t>|06</t>
  </si>
  <si>
    <t>|07</t>
  </si>
  <si>
    <t>|08</t>
  </si>
  <si>
    <t>|09</t>
  </si>
  <si>
    <t>|10</t>
  </si>
  <si>
    <t>|11</t>
  </si>
  <si>
    <t>|12</t>
  </si>
  <si>
    <t>One Page Profile</t>
  </si>
  <si>
    <t xml:space="preserve">        TESLA:  (NASDAQ | TSLA)</t>
  </si>
  <si>
    <t xml:space="preserve">          TESLA</t>
  </si>
  <si>
    <t xml:space="preserve">Financial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</si>
</sst>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0.000"/>
    <numFmt numFmtId="166" formatCode="_(* #,##0.0_);_(* \(#,##0.0\);_(* &quot;-&quot;??_);_(@_)"/>
    <numFmt numFmtId="167" formatCode="0.0%"/>
    <numFmt numFmtId="168" formatCode="#,##0_);\(#,##0\)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Arial"/>
      <family val="2"/>
    </font>
    <font>
      <b/>
      <sz val="11"/>
      <color theme="3" tint="-0.499984740745262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8"/>
      <color rgb="FF222222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08062A"/>
      <name val="Inherit"/>
    </font>
    <font>
      <sz val="7"/>
      <color rgb="FF081131"/>
      <name val="Arial"/>
      <family val="2"/>
    </font>
    <font>
      <sz val="9"/>
      <color theme="1"/>
      <name val="Arial"/>
      <family val="2"/>
    </font>
    <font>
      <b/>
      <sz val="9"/>
      <color theme="4" tint="-0.499984740745262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11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b/>
      <sz val="9"/>
      <color theme="3" tint="-0.499984740745262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</font>
    <font>
      <sz val="20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8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color theme="4" tint="-0.499984740745262"/>
      <name val="Arial"/>
      <family val="2"/>
    </font>
    <font>
      <sz val="11"/>
      <color theme="4" tint="-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C4C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FEBD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rgb="FF0070C0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rgb="FF007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/>
    <xf numFmtId="0" fontId="4" fillId="3" borderId="0" xfId="0" applyFont="1" applyFill="1" applyAlignment="1">
      <alignment horizontal="center" vertical="center"/>
    </xf>
    <xf numFmtId="2" fontId="0" fillId="3" borderId="0" xfId="0" applyNumberFormat="1" applyFill="1"/>
    <xf numFmtId="164" fontId="0" fillId="3" borderId="0" xfId="0" applyNumberFormat="1" applyFill="1"/>
    <xf numFmtId="0" fontId="6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7" fillId="0" borderId="2" xfId="0" applyFont="1" applyBorder="1"/>
    <xf numFmtId="0" fontId="7" fillId="3" borderId="2" xfId="0" applyFont="1" applyFill="1" applyBorder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10" fontId="1" fillId="3" borderId="0" xfId="2" applyNumberFormat="1" applyFont="1" applyFill="1"/>
    <xf numFmtId="0" fontId="2" fillId="3" borderId="0" xfId="1" applyFill="1"/>
    <xf numFmtId="0" fontId="1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2" applyFont="1" applyFill="1"/>
    <xf numFmtId="10" fontId="1" fillId="3" borderId="0" xfId="0" applyNumberFormat="1" applyFont="1" applyFill="1"/>
    <xf numFmtId="3" fontId="14" fillId="4" borderId="0" xfId="0" applyNumberFormat="1" applyFont="1" applyFill="1" applyAlignment="1">
      <alignment horizontal="right" vertical="center" wrapText="1"/>
    </xf>
    <xf numFmtId="0" fontId="14" fillId="4" borderId="0" xfId="0" applyFont="1" applyFill="1" applyAlignment="1">
      <alignment horizontal="right" vertical="center" wrapText="1"/>
    </xf>
    <xf numFmtId="10" fontId="0" fillId="3" borderId="0" xfId="2" applyNumberFormat="1" applyFont="1" applyFill="1"/>
    <xf numFmtId="2" fontId="0" fillId="0" borderId="0" xfId="0" applyNumberFormat="1"/>
    <xf numFmtId="10" fontId="0" fillId="0" borderId="0" xfId="0" applyNumberFormat="1"/>
    <xf numFmtId="2" fontId="1" fillId="3" borderId="0" xfId="2" applyNumberFormat="1" applyFont="1" applyFill="1"/>
    <xf numFmtId="4" fontId="0" fillId="0" borderId="0" xfId="0" applyNumberFormat="1"/>
    <xf numFmtId="9" fontId="0" fillId="0" borderId="0" xfId="0" applyNumberFormat="1"/>
    <xf numFmtId="0" fontId="15" fillId="4" borderId="5" xfId="0" applyFont="1" applyFill="1" applyBorder="1" applyAlignment="1">
      <alignment horizontal="right" vertical="center"/>
    </xf>
    <xf numFmtId="165" fontId="0" fillId="3" borderId="0" xfId="0" applyNumberFormat="1" applyFill="1"/>
    <xf numFmtId="0" fontId="4" fillId="3" borderId="4" xfId="0" applyFont="1" applyFill="1" applyBorder="1" applyAlignment="1">
      <alignment horizontal="center"/>
    </xf>
    <xf numFmtId="166" fontId="4" fillId="3" borderId="4" xfId="3" applyNumberFormat="1" applyFont="1" applyFill="1" applyBorder="1" applyAlignment="1">
      <alignment horizontal="center"/>
    </xf>
    <xf numFmtId="10" fontId="0" fillId="3" borderId="0" xfId="0" applyNumberFormat="1" applyFill="1"/>
    <xf numFmtId="4" fontId="0" fillId="3" borderId="0" xfId="0" applyNumberFormat="1" applyFill="1"/>
    <xf numFmtId="9" fontId="0" fillId="3" borderId="0" xfId="0" applyNumberFormat="1" applyFill="1"/>
    <xf numFmtId="166" fontId="16" fillId="7" borderId="10" xfId="3" applyNumberFormat="1" applyFont="1" applyFill="1" applyBorder="1"/>
    <xf numFmtId="166" fontId="16" fillId="7" borderId="0" xfId="3" applyNumberFormat="1" applyFont="1" applyFill="1" applyBorder="1"/>
    <xf numFmtId="43" fontId="16" fillId="7" borderId="15" xfId="3" applyFont="1" applyFill="1" applyBorder="1"/>
    <xf numFmtId="167" fontId="16" fillId="7" borderId="10" xfId="2" applyNumberFormat="1" applyFont="1" applyFill="1" applyBorder="1"/>
    <xf numFmtId="167" fontId="16" fillId="7" borderId="0" xfId="2" applyNumberFormat="1" applyFont="1" applyFill="1" applyBorder="1"/>
    <xf numFmtId="167" fontId="16" fillId="7" borderId="15" xfId="2" applyNumberFormat="1" applyFont="1" applyFill="1" applyBorder="1"/>
    <xf numFmtId="10" fontId="16" fillId="7" borderId="10" xfId="2" applyNumberFormat="1" applyFont="1" applyFill="1" applyBorder="1"/>
    <xf numFmtId="10" fontId="16" fillId="7" borderId="0" xfId="2" applyNumberFormat="1" applyFont="1" applyFill="1" applyBorder="1"/>
    <xf numFmtId="166" fontId="16" fillId="7" borderId="15" xfId="3" applyNumberFormat="1" applyFont="1" applyFill="1" applyBorder="1"/>
    <xf numFmtId="2" fontId="0" fillId="8" borderId="10" xfId="0" applyNumberFormat="1" applyFill="1" applyBorder="1"/>
    <xf numFmtId="2" fontId="0" fillId="8" borderId="0" xfId="0" applyNumberFormat="1" applyFill="1"/>
    <xf numFmtId="0" fontId="0" fillId="8" borderId="15" xfId="0" applyFill="1" applyBorder="1"/>
    <xf numFmtId="0" fontId="0" fillId="8" borderId="10" xfId="0" applyFill="1" applyBorder="1"/>
    <xf numFmtId="0" fontId="0" fillId="8" borderId="0" xfId="0" applyFill="1"/>
    <xf numFmtId="10" fontId="0" fillId="8" borderId="10" xfId="0" applyNumberFormat="1" applyFill="1" applyBorder="1"/>
    <xf numFmtId="167" fontId="0" fillId="8" borderId="0" xfId="2" applyNumberFormat="1" applyFont="1" applyFill="1" applyBorder="1"/>
    <xf numFmtId="10" fontId="0" fillId="8" borderId="0" xfId="0" applyNumberFormat="1" applyFill="1"/>
    <xf numFmtId="10" fontId="0" fillId="8" borderId="15" xfId="0" applyNumberFormat="1" applyFill="1" applyBorder="1"/>
    <xf numFmtId="165" fontId="0" fillId="8" borderId="10" xfId="0" applyNumberFormat="1" applyFill="1" applyBorder="1"/>
    <xf numFmtId="2" fontId="17" fillId="3" borderId="11" xfId="0" applyNumberFormat="1" applyFont="1" applyFill="1" applyBorder="1"/>
    <xf numFmtId="2" fontId="17" fillId="3" borderId="13" xfId="0" applyNumberFormat="1" applyFont="1" applyFill="1" applyBorder="1"/>
    <xf numFmtId="0" fontId="17" fillId="3" borderId="16" xfId="0" applyFont="1" applyFill="1" applyBorder="1"/>
    <xf numFmtId="0" fontId="16" fillId="3" borderId="0" xfId="0" applyFont="1" applyFill="1"/>
    <xf numFmtId="0" fontId="17" fillId="3" borderId="11" xfId="0" applyFont="1" applyFill="1" applyBorder="1"/>
    <xf numFmtId="0" fontId="17" fillId="3" borderId="13" xfId="0" applyFont="1" applyFill="1" applyBorder="1"/>
    <xf numFmtId="2" fontId="17" fillId="3" borderId="16" xfId="0" applyNumberFormat="1" applyFont="1" applyFill="1" applyBorder="1"/>
    <xf numFmtId="10" fontId="17" fillId="3" borderId="11" xfId="0" applyNumberFormat="1" applyFont="1" applyFill="1" applyBorder="1"/>
    <xf numFmtId="167" fontId="17" fillId="3" borderId="13" xfId="2" applyNumberFormat="1" applyFont="1" applyFill="1" applyBorder="1"/>
    <xf numFmtId="10" fontId="17" fillId="3" borderId="13" xfId="0" applyNumberFormat="1" applyFont="1" applyFill="1" applyBorder="1"/>
    <xf numFmtId="10" fontId="17" fillId="3" borderId="16" xfId="0" applyNumberFormat="1" applyFont="1" applyFill="1" applyBorder="1"/>
    <xf numFmtId="165" fontId="17" fillId="3" borderId="11" xfId="0" applyNumberFormat="1" applyFont="1" applyFill="1" applyBorder="1"/>
    <xf numFmtId="0" fontId="19" fillId="3" borderId="0" xfId="0" applyFont="1" applyFill="1"/>
    <xf numFmtId="0" fontId="16" fillId="3" borderId="9" xfId="0" applyFont="1" applyFill="1" applyBorder="1"/>
    <xf numFmtId="0" fontId="16" fillId="3" borderId="12" xfId="0" applyFont="1" applyFill="1" applyBorder="1"/>
    <xf numFmtId="0" fontId="16" fillId="3" borderId="14" xfId="0" applyFont="1" applyFill="1" applyBorder="1"/>
    <xf numFmtId="0" fontId="0" fillId="3" borderId="18" xfId="0" applyFill="1" applyBorder="1"/>
    <xf numFmtId="0" fontId="19" fillId="3" borderId="18" xfId="0" applyFont="1" applyFill="1" applyBorder="1"/>
    <xf numFmtId="10" fontId="0" fillId="0" borderId="0" xfId="2" applyNumberFormat="1" applyFont="1"/>
    <xf numFmtId="14" fontId="0" fillId="0" borderId="0" xfId="0" applyNumberFormat="1"/>
    <xf numFmtId="168" fontId="0" fillId="3" borderId="0" xfId="0" applyNumberFormat="1" applyFill="1"/>
    <xf numFmtId="168" fontId="1" fillId="2" borderId="0" xfId="0" applyNumberFormat="1" applyFont="1" applyFill="1"/>
    <xf numFmtId="168" fontId="2" fillId="3" borderId="0" xfId="1" applyNumberFormat="1" applyFill="1"/>
    <xf numFmtId="168" fontId="1" fillId="3" borderId="0" xfId="0" applyNumberFormat="1" applyFont="1" applyFill="1"/>
    <xf numFmtId="168" fontId="0" fillId="3" borderId="0" xfId="0" quotePrefix="1" applyNumberFormat="1" applyFill="1"/>
    <xf numFmtId="168" fontId="0" fillId="3" borderId="0" xfId="2" applyNumberFormat="1" applyFont="1" applyFill="1"/>
    <xf numFmtId="168" fontId="1" fillId="3" borderId="0" xfId="2" applyNumberFormat="1" applyFont="1" applyFill="1"/>
    <xf numFmtId="168" fontId="0" fillId="3" borderId="18" xfId="0" applyNumberFormat="1" applyFill="1" applyBorder="1"/>
    <xf numFmtId="168" fontId="0" fillId="0" borderId="0" xfId="0" applyNumberFormat="1"/>
    <xf numFmtId="168" fontId="0" fillId="5" borderId="0" xfId="0" applyNumberFormat="1" applyFill="1"/>
    <xf numFmtId="168" fontId="1" fillId="5" borderId="0" xfId="0" applyNumberFormat="1" applyFont="1" applyFill="1"/>
    <xf numFmtId="168" fontId="1" fillId="5" borderId="3" xfId="0" applyNumberFormat="1" applyFont="1" applyFill="1" applyBorder="1"/>
    <xf numFmtId="168" fontId="10" fillId="3" borderId="0" xfId="0" applyNumberFormat="1" applyFont="1" applyFill="1" applyAlignment="1">
      <alignment horizontal="right" vertical="top" wrapText="1"/>
    </xf>
    <xf numFmtId="168" fontId="21" fillId="3" borderId="13" xfId="0" applyNumberFormat="1" applyFont="1" applyFill="1" applyBorder="1"/>
    <xf numFmtId="168" fontId="0" fillId="3" borderId="13" xfId="0" applyNumberFormat="1" applyFill="1" applyBorder="1"/>
    <xf numFmtId="168" fontId="16" fillId="3" borderId="0" xfId="0" applyNumberFormat="1" applyFont="1" applyFill="1"/>
    <xf numFmtId="168" fontId="17" fillId="3" borderId="13" xfId="0" applyNumberFormat="1" applyFont="1" applyFill="1" applyBorder="1"/>
    <xf numFmtId="168" fontId="24" fillId="3" borderId="0" xfId="0" applyNumberFormat="1" applyFont="1" applyFill="1" applyAlignment="1">
      <alignment horizontal="center"/>
    </xf>
    <xf numFmtId="168" fontId="1" fillId="3" borderId="19" xfId="0" applyNumberFormat="1" applyFont="1" applyFill="1" applyBorder="1" applyAlignment="1">
      <alignment horizontal="center"/>
    </xf>
    <xf numFmtId="168" fontId="16" fillId="3" borderId="2" xfId="0" applyNumberFormat="1" applyFont="1" applyFill="1" applyBorder="1"/>
    <xf numFmtId="168" fontId="0" fillId="3" borderId="15" xfId="0" applyNumberFormat="1" applyFill="1" applyBorder="1"/>
    <xf numFmtId="168" fontId="16" fillId="3" borderId="13" xfId="0" applyNumberFormat="1" applyFont="1" applyFill="1" applyBorder="1"/>
    <xf numFmtId="168" fontId="16" fillId="3" borderId="0" xfId="0" applyNumberFormat="1" applyFont="1" applyFill="1" applyAlignment="1">
      <alignment horizontal="right"/>
    </xf>
    <xf numFmtId="168" fontId="16" fillId="3" borderId="13" xfId="0" applyNumberFormat="1" applyFont="1" applyFill="1" applyBorder="1" applyAlignment="1">
      <alignment wrapText="1"/>
    </xf>
    <xf numFmtId="168" fontId="0" fillId="3" borderId="19" xfId="0" applyNumberFormat="1" applyFill="1" applyBorder="1"/>
    <xf numFmtId="168" fontId="20" fillId="3" borderId="13" xfId="0" applyNumberFormat="1" applyFont="1" applyFill="1" applyBorder="1"/>
    <xf numFmtId="168" fontId="22" fillId="6" borderId="14" xfId="0" applyNumberFormat="1" applyFont="1" applyFill="1" applyBorder="1"/>
    <xf numFmtId="168" fontId="22" fillId="6" borderId="15" xfId="0" applyNumberFormat="1" applyFont="1" applyFill="1" applyBorder="1"/>
    <xf numFmtId="168" fontId="22" fillId="6" borderId="16" xfId="0" applyNumberFormat="1" applyFont="1" applyFill="1" applyBorder="1"/>
    <xf numFmtId="168" fontId="16" fillId="3" borderId="6" xfId="0" applyNumberFormat="1" applyFont="1" applyFill="1" applyBorder="1"/>
    <xf numFmtId="168" fontId="16" fillId="3" borderId="10" xfId="0" applyNumberFormat="1" applyFont="1" applyFill="1" applyBorder="1"/>
    <xf numFmtId="168" fontId="16" fillId="3" borderId="7" xfId="0" applyNumberFormat="1" applyFont="1" applyFill="1" applyBorder="1"/>
    <xf numFmtId="168" fontId="23" fillId="3" borderId="8" xfId="0" applyNumberFormat="1" applyFont="1" applyFill="1" applyBorder="1"/>
    <xf numFmtId="168" fontId="23" fillId="3" borderId="15" xfId="0" applyNumberFormat="1" applyFont="1" applyFill="1" applyBorder="1"/>
    <xf numFmtId="168" fontId="23" fillId="3" borderId="15" xfId="0" applyNumberFormat="1" applyFont="1" applyFill="1" applyBorder="1" applyAlignment="1">
      <alignment horizontal="right"/>
    </xf>
    <xf numFmtId="168" fontId="22" fillId="3" borderId="8" xfId="0" applyNumberFormat="1" applyFont="1" applyFill="1" applyBorder="1"/>
    <xf numFmtId="168" fontId="22" fillId="3" borderId="15" xfId="0" applyNumberFormat="1" applyFont="1" applyFill="1" applyBorder="1"/>
    <xf numFmtId="168" fontId="1" fillId="0" borderId="0" xfId="0" applyNumberFormat="1" applyFont="1"/>
    <xf numFmtId="168" fontId="0" fillId="0" borderId="0" xfId="0" applyNumberFormat="1" applyAlignment="1">
      <alignment wrapText="1"/>
    </xf>
    <xf numFmtId="10" fontId="16" fillId="3" borderId="0" xfId="2" applyNumberFormat="1" applyFont="1" applyFill="1"/>
    <xf numFmtId="9" fontId="16" fillId="3" borderId="11" xfId="2" applyFont="1" applyFill="1" applyBorder="1"/>
    <xf numFmtId="9" fontId="16" fillId="3" borderId="13" xfId="2" applyFont="1" applyFill="1" applyBorder="1"/>
    <xf numFmtId="9" fontId="23" fillId="3" borderId="16" xfId="2" applyFont="1" applyFill="1" applyBorder="1"/>
    <xf numFmtId="9" fontId="22" fillId="3" borderId="16" xfId="2" applyFont="1" applyFill="1" applyBorder="1"/>
    <xf numFmtId="164" fontId="0" fillId="0" borderId="0" xfId="0" applyNumberFormat="1"/>
    <xf numFmtId="0" fontId="13" fillId="0" borderId="0" xfId="0" applyFont="1"/>
    <xf numFmtId="0" fontId="26" fillId="0" borderId="0" xfId="1" applyFont="1" applyBorder="1" applyAlignment="1" applyProtection="1"/>
    <xf numFmtId="0" fontId="29" fillId="9" borderId="0" xfId="0" applyFont="1" applyFill="1"/>
    <xf numFmtId="0" fontId="30" fillId="0" borderId="0" xfId="0" applyFont="1"/>
    <xf numFmtId="0" fontId="32" fillId="3" borderId="0" xfId="0" applyFont="1" applyFill="1"/>
    <xf numFmtId="0" fontId="33" fillId="0" borderId="0" xfId="0" applyFont="1"/>
    <xf numFmtId="0" fontId="34" fillId="0" borderId="0" xfId="0" applyFont="1"/>
    <xf numFmtId="168" fontId="0" fillId="3" borderId="22" xfId="0" applyNumberFormat="1" applyFill="1" applyBorder="1"/>
    <xf numFmtId="0" fontId="27" fillId="3" borderId="0" xfId="0" applyFont="1" applyFill="1" applyAlignment="1">
      <alignment horizontal="left"/>
    </xf>
    <xf numFmtId="0" fontId="2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168" fontId="1" fillId="3" borderId="0" xfId="0" applyNumberFormat="1" applyFont="1" applyFill="1" applyAlignment="1">
      <alignment horizontal="right"/>
    </xf>
    <xf numFmtId="0" fontId="18" fillId="3" borderId="2" xfId="0" applyFont="1" applyFill="1" applyBorder="1"/>
    <xf numFmtId="168" fontId="25" fillId="10" borderId="0" xfId="0" applyNumberFormat="1" applyFont="1" applyFill="1"/>
    <xf numFmtId="0" fontId="0" fillId="10" borderId="0" xfId="0" applyFill="1"/>
    <xf numFmtId="168" fontId="35" fillId="10" borderId="0" xfId="0" applyNumberFormat="1" applyFont="1" applyFill="1" applyAlignment="1">
      <alignment horizontal="left" vertical="center"/>
    </xf>
    <xf numFmtId="168" fontId="36" fillId="10" borderId="0" xfId="0" applyNumberFormat="1" applyFont="1" applyFill="1"/>
    <xf numFmtId="168" fontId="0" fillId="10" borderId="0" xfId="0" applyNumberFormat="1" applyFill="1"/>
    <xf numFmtId="0" fontId="29" fillId="9" borderId="0" xfId="0" applyFont="1" applyFill="1" applyAlignment="1">
      <alignment horizontal="center"/>
    </xf>
    <xf numFmtId="0" fontId="27" fillId="3" borderId="0" xfId="0" applyFont="1" applyFill="1" applyAlignment="1">
      <alignment horizontal="left"/>
    </xf>
    <xf numFmtId="0" fontId="37" fillId="0" borderId="0" xfId="0" applyFont="1" applyAlignment="1">
      <alignment horizontal="left" indent="8"/>
    </xf>
    <xf numFmtId="0" fontId="9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168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" fillId="3" borderId="6" xfId="1" quotePrefix="1" applyFill="1" applyBorder="1" applyAlignment="1">
      <alignment horizontal="center" vertical="center" wrapText="1"/>
    </xf>
    <xf numFmtId="0" fontId="2" fillId="3" borderId="7" xfId="1" quotePrefix="1" applyFill="1" applyBorder="1" applyAlignment="1">
      <alignment horizontal="center" vertical="center" wrapText="1"/>
    </xf>
    <xf numFmtId="0" fontId="2" fillId="3" borderId="8" xfId="1" quotePrefix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8" xfId="1" applyFill="1" applyBorder="1" applyAlignment="1">
      <alignment horizontal="center" vertical="center" wrapText="1"/>
    </xf>
    <xf numFmtId="168" fontId="17" fillId="3" borderId="0" xfId="0" applyNumberFormat="1" applyFont="1" applyFill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2" fillId="3" borderId="10" xfId="0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/>
    </xf>
    <xf numFmtId="168" fontId="17" fillId="0" borderId="20" xfId="0" applyNumberFormat="1" applyFont="1" applyBorder="1" applyAlignment="1">
      <alignment horizontal="center"/>
    </xf>
    <xf numFmtId="168" fontId="17" fillId="0" borderId="17" xfId="0" applyNumberFormat="1" applyFont="1" applyBorder="1" applyAlignment="1">
      <alignment horizontal="center"/>
    </xf>
    <xf numFmtId="168" fontId="17" fillId="0" borderId="21" xfId="0" applyNumberFormat="1" applyFont="1" applyBorder="1" applyAlignment="1">
      <alignment horizontal="center"/>
    </xf>
    <xf numFmtId="168" fontId="22" fillId="3" borderId="9" xfId="0" applyNumberFormat="1" applyFont="1" applyFill="1" applyBorder="1" applyAlignment="1">
      <alignment horizontal="center"/>
    </xf>
    <xf numFmtId="168" fontId="22" fillId="3" borderId="10" xfId="0" applyNumberFormat="1" applyFont="1" applyFill="1" applyBorder="1" applyAlignment="1">
      <alignment horizontal="center"/>
    </xf>
    <xf numFmtId="168" fontId="22" fillId="3" borderId="11" xfId="0" applyNumberFormat="1" applyFont="1" applyFill="1" applyBorder="1" applyAlignment="1">
      <alignment horizontal="center"/>
    </xf>
    <xf numFmtId="10" fontId="16" fillId="3" borderId="12" xfId="2" applyNumberFormat="1" applyFont="1" applyFill="1" applyBorder="1" applyAlignment="1">
      <alignment horizontal="center"/>
    </xf>
    <xf numFmtId="10" fontId="16" fillId="3" borderId="0" xfId="2" applyNumberFormat="1" applyFont="1" applyFill="1" applyAlignment="1">
      <alignment horizontal="center"/>
    </xf>
    <xf numFmtId="10" fontId="16" fillId="3" borderId="20" xfId="2" applyNumberFormat="1" applyFont="1" applyFill="1" applyBorder="1" applyAlignment="1">
      <alignment horizontal="center"/>
    </xf>
    <xf numFmtId="10" fontId="16" fillId="3" borderId="17" xfId="2" applyNumberFormat="1" applyFont="1" applyFill="1" applyBorder="1" applyAlignment="1">
      <alignment horizontal="center"/>
    </xf>
    <xf numFmtId="10" fontId="16" fillId="3" borderId="13" xfId="2" applyNumberFormat="1" applyFont="1" applyFill="1" applyBorder="1" applyAlignment="1">
      <alignment horizontal="center"/>
    </xf>
    <xf numFmtId="10" fontId="16" fillId="3" borderId="21" xfId="2" applyNumberFormat="1" applyFont="1" applyFill="1" applyBorder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BC4CB"/>
      <color rgb="FFCFEBD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571853</xdr:colOff>
      <xdr:row>6</xdr:row>
      <xdr:rowOff>175878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C62941-417E-4431-8175-C122EC787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48640"/>
          <a:ext cx="571853" cy="503537"/>
        </a:xfrm>
        <a:prstGeom prst="rect">
          <a:avLst/>
        </a:prstGeom>
      </xdr:spPr>
    </xdr:pic>
    <xdr:clientData/>
  </xdr:twoCellAnchor>
  <xdr:twoCellAnchor editAs="oneCell">
    <xdr:from>
      <xdr:col>8</xdr:col>
      <xdr:colOff>285510</xdr:colOff>
      <xdr:row>1</xdr:row>
      <xdr:rowOff>86359</xdr:rowOff>
    </xdr:from>
    <xdr:to>
      <xdr:col>10</xdr:col>
      <xdr:colOff>906849</xdr:colOff>
      <xdr:row>5</xdr:row>
      <xdr:rowOff>15445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E82ABE-C344-4BFB-5307-A8C80ED9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010" y="264159"/>
          <a:ext cx="1840539" cy="640286"/>
        </a:xfrm>
        <a:prstGeom prst="rect">
          <a:avLst/>
        </a:prstGeom>
      </xdr:spPr>
    </xdr:pic>
    <xdr:clientData/>
  </xdr:twoCellAnchor>
  <xdr:twoCellAnchor editAs="oneCell">
    <xdr:from>
      <xdr:col>1</xdr:col>
      <xdr:colOff>27940</xdr:colOff>
      <xdr:row>12</xdr:row>
      <xdr:rowOff>12701</xdr:rowOff>
    </xdr:from>
    <xdr:to>
      <xdr:col>10</xdr:col>
      <xdr:colOff>858520</xdr:colOff>
      <xdr:row>26</xdr:row>
      <xdr:rowOff>53340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D3D7FB-742E-DA10-1D86-D4BC5221A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3416301"/>
          <a:ext cx="5910580" cy="26060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1</xdr:row>
      <xdr:rowOff>121920</xdr:rowOff>
    </xdr:from>
    <xdr:to>
      <xdr:col>2</xdr:col>
      <xdr:colOff>5080</xdr:colOff>
      <xdr:row>4</xdr:row>
      <xdr:rowOff>20593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51855F-6A72-479B-ABF9-770B7456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487680"/>
          <a:ext cx="508000" cy="447313"/>
        </a:xfrm>
        <a:prstGeom prst="rect">
          <a:avLst/>
        </a:prstGeom>
      </xdr:spPr>
    </xdr:pic>
    <xdr:clientData/>
  </xdr:twoCellAnchor>
  <xdr:twoCellAnchor editAs="oneCell">
    <xdr:from>
      <xdr:col>4</xdr:col>
      <xdr:colOff>556260</xdr:colOff>
      <xdr:row>1</xdr:row>
      <xdr:rowOff>68580</xdr:rowOff>
    </xdr:from>
    <xdr:to>
      <xdr:col>7</xdr:col>
      <xdr:colOff>563880</xdr:colOff>
      <xdr:row>4</xdr:row>
      <xdr:rowOff>186070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480C0D-BF2A-40F0-B0B8-13AF259F0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9840" y="251460"/>
          <a:ext cx="1836420" cy="662940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7</xdr:row>
      <xdr:rowOff>91441</xdr:rowOff>
    </xdr:from>
    <xdr:to>
      <xdr:col>4</xdr:col>
      <xdr:colOff>590336</xdr:colOff>
      <xdr:row>10</xdr:row>
      <xdr:rowOff>83820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9F613-65C8-8003-658D-5380FCE38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005841"/>
          <a:ext cx="2312456" cy="5410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548640</xdr:colOff>
      <xdr:row>0</xdr:row>
      <xdr:rowOff>0</xdr:rowOff>
    </xdr:from>
    <xdr:to>
      <xdr:col>5</xdr:col>
      <xdr:colOff>762000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5AD089-EA83-4A87-AB4B-9C764F86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5820" y="0"/>
          <a:ext cx="1836420" cy="571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0</xdr:rowOff>
    </xdr:from>
    <xdr:to>
      <xdr:col>6</xdr:col>
      <xdr:colOff>7620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ABAC0A-E650-40F1-9272-D3350921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620" y="0"/>
          <a:ext cx="1836420" cy="6172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0</xdr:rowOff>
    </xdr:from>
    <xdr:to>
      <xdr:col>5</xdr:col>
      <xdr:colOff>988423</xdr:colOff>
      <xdr:row>1</xdr:row>
      <xdr:rowOff>343989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DA55F5-48CE-4189-B04A-2CE8D64A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6943" y="0"/>
          <a:ext cx="1837509" cy="7141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73843</xdr:colOff>
      <xdr:row>0</xdr:row>
      <xdr:rowOff>0</xdr:rowOff>
    </xdr:from>
    <xdr:to>
      <xdr:col>10</xdr:col>
      <xdr:colOff>805307</xdr:colOff>
      <xdr:row>2</xdr:row>
      <xdr:rowOff>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D1DB3-48C2-44DE-8492-B6246605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503" y="0"/>
          <a:ext cx="1831258" cy="6284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683443</xdr:colOff>
      <xdr:row>0</xdr:row>
      <xdr:rowOff>0</xdr:rowOff>
    </xdr:from>
    <xdr:to>
      <xdr:col>7</xdr:col>
      <xdr:colOff>1049147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CA76AE-FDC3-4FE5-B504-EBF4C8BA4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443" y="0"/>
          <a:ext cx="1836364" cy="6172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401503</xdr:colOff>
      <xdr:row>0</xdr:row>
      <xdr:rowOff>0</xdr:rowOff>
    </xdr:from>
    <xdr:to>
      <xdr:col>12</xdr:col>
      <xdr:colOff>127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43E903-BD4B-4579-89C9-3A384807C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5963" y="0"/>
          <a:ext cx="1836364" cy="7162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241483</xdr:colOff>
      <xdr:row>0</xdr:row>
      <xdr:rowOff>30480</xdr:rowOff>
    </xdr:from>
    <xdr:to>
      <xdr:col>7</xdr:col>
      <xdr:colOff>1353947</xdr:colOff>
      <xdr:row>1</xdr:row>
      <xdr:rowOff>342900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9B614-30A1-4FB9-BCE3-A35AF3C40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5623" y="30480"/>
          <a:ext cx="1836364" cy="67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stock-analysis-on.net/NYSE/Company/Ford-Motor-Co/Ratios/Profitability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sec.gov/Archives/edgar/data/1318605/000162828025003063/tsla-20241231.ht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investing.com/equities/ford-motor-co-ratio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g.com/pro/NASDAQGS:TSLA/explorer/marketcap" TargetMode="External"/><Relationship Id="rId2" Type="http://schemas.openxmlformats.org/officeDocument/2006/relationships/hyperlink" Target="https://www.stock-analysis-on.net/NASDAQ/Company/Tesla-Inc/Ratios/Long-term-Debt-and-Solvency" TargetMode="External"/><Relationship Id="rId1" Type="http://schemas.openxmlformats.org/officeDocument/2006/relationships/hyperlink" Target="https://www.nasdaq.com/market-activity/stocks/tsla/financials" TargetMode="External"/><Relationship Id="rId4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asdaq.com/market-activity/stocks/tsla/financial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vesting.com/pro/NASDAQGS:TSLA/explorer/marketca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tock-analysis-on.net/NASDAQ/Company/Tesla-Inc/Ratios/Long-term-Debt-and-Solv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0AA5-1465-46D6-A267-DD19BB7805FC}">
  <sheetPr>
    <tabColor theme="4" tint="-0.499984740745262"/>
  </sheetPr>
  <dimension ref="B1:K36"/>
  <sheetViews>
    <sheetView showGridLines="0" zoomScale="74" zoomScaleNormal="74" workbookViewId="0">
      <selection activeCell="P23" sqref="P23"/>
    </sheetView>
  </sheetViews>
  <sheetFormatPr defaultRowHeight="14.4"/>
  <cols>
    <col min="1" max="1" width="2.109375" customWidth="1"/>
    <col min="2" max="2" width="3" customWidth="1"/>
    <col min="11" max="11" width="15.5546875" customWidth="1"/>
  </cols>
  <sheetData>
    <row r="1" spans="2:11">
      <c r="B1" s="125"/>
      <c r="C1" s="141"/>
      <c r="D1" s="141"/>
      <c r="E1" s="141"/>
      <c r="F1" s="141"/>
      <c r="G1" s="141"/>
      <c r="H1" s="141"/>
      <c r="I1" s="141"/>
      <c r="J1" s="141"/>
      <c r="K1" s="141"/>
    </row>
    <row r="6" spans="2:11" ht="25.8">
      <c r="D6" s="142" t="s">
        <v>300</v>
      </c>
      <c r="E6" s="142"/>
      <c r="F6" s="142"/>
      <c r="G6" s="142"/>
    </row>
    <row r="7" spans="2:11" ht="25.8">
      <c r="D7" s="131"/>
      <c r="E7" s="131"/>
      <c r="F7" s="131"/>
      <c r="G7" s="131"/>
    </row>
    <row r="9" spans="2:11" ht="42" customHeight="1">
      <c r="D9" s="146" t="s">
        <v>318</v>
      </c>
      <c r="E9" s="146"/>
      <c r="F9" s="146"/>
      <c r="G9" s="146"/>
      <c r="H9" s="146"/>
      <c r="I9" s="146"/>
      <c r="J9" s="146"/>
    </row>
    <row r="10" spans="2:11" ht="49.8" customHeight="1">
      <c r="D10" s="147" t="s">
        <v>301</v>
      </c>
      <c r="E10" s="147"/>
      <c r="F10" s="147"/>
      <c r="G10" s="147"/>
      <c r="H10" s="147"/>
      <c r="I10" s="147"/>
      <c r="J10" s="147"/>
    </row>
    <row r="11" spans="2:11" ht="19.8">
      <c r="C11" s="126" t="s">
        <v>302</v>
      </c>
      <c r="D11" s="126"/>
      <c r="E11" s="126"/>
      <c r="F11" s="126"/>
      <c r="G11" s="126"/>
      <c r="H11" s="126"/>
      <c r="I11" s="126"/>
      <c r="J11" s="126"/>
      <c r="K11" s="1"/>
    </row>
    <row r="12" spans="2:11" ht="19.8">
      <c r="C12" s="126"/>
      <c r="D12" s="126"/>
      <c r="E12" s="126"/>
      <c r="F12" s="126"/>
      <c r="G12" s="126"/>
      <c r="H12" s="126"/>
      <c r="I12" s="126"/>
      <c r="J12" s="126"/>
      <c r="K12" s="1"/>
    </row>
    <row r="13" spans="2:11" ht="19.8">
      <c r="C13" s="126"/>
      <c r="D13" s="126"/>
      <c r="E13" s="126"/>
      <c r="F13" s="126"/>
      <c r="G13" s="126"/>
      <c r="H13" s="126"/>
      <c r="I13" s="126"/>
      <c r="J13" s="126"/>
      <c r="K13" s="1"/>
    </row>
    <row r="32" spans="4:9" ht="42" customHeight="1">
      <c r="D32" s="143" t="s">
        <v>317</v>
      </c>
      <c r="E32" s="143"/>
      <c r="F32" s="143"/>
      <c r="G32" s="143"/>
      <c r="H32" s="143"/>
      <c r="I32" s="143"/>
    </row>
    <row r="33" spans="2:11" ht="10.199999999999999" customHeight="1">
      <c r="D33" s="133"/>
      <c r="E33" s="133"/>
      <c r="F33" s="133"/>
      <c r="G33" s="133"/>
      <c r="H33" s="133"/>
      <c r="I33" s="133"/>
    </row>
    <row r="34" spans="2:11" ht="21">
      <c r="D34" s="144" t="s">
        <v>316</v>
      </c>
      <c r="E34" s="144"/>
      <c r="F34" s="144"/>
      <c r="G34" s="144"/>
      <c r="H34" s="144"/>
      <c r="I34" s="144"/>
    </row>
    <row r="36" spans="2:11">
      <c r="B36" s="145"/>
      <c r="C36" s="145"/>
      <c r="D36" s="145"/>
      <c r="E36" s="145"/>
      <c r="F36" s="145"/>
      <c r="G36" s="145"/>
      <c r="H36" s="145"/>
      <c r="I36" s="145"/>
      <c r="J36" s="145"/>
      <c r="K36" s="145"/>
    </row>
  </sheetData>
  <mergeCells count="7">
    <mergeCell ref="C1:K1"/>
    <mergeCell ref="D6:G6"/>
    <mergeCell ref="D32:I32"/>
    <mergeCell ref="D34:I34"/>
    <mergeCell ref="B36:K36"/>
    <mergeCell ref="D9:J9"/>
    <mergeCell ref="D10:J10"/>
  </mergeCells>
  <printOptions horizontalCentered="1"/>
  <pageMargins left="0.70866141732283472" right="0.70866141732283472" top="0.74803149606299213" bottom="0.74803149606299213" header="0.31496062992125984" footer="0.31496062992125984"/>
  <pageSetup scale="95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EE3-D3A0-45A0-A98F-E22C5D75E2F7}">
  <sheetPr>
    <tabColor theme="4" tint="-0.499984740745262"/>
  </sheetPr>
  <dimension ref="B1:K23"/>
  <sheetViews>
    <sheetView zoomScaleNormal="100" workbookViewId="0">
      <selection activeCell="L19" sqref="L19"/>
    </sheetView>
  </sheetViews>
  <sheetFormatPr defaultRowHeight="14.4"/>
  <cols>
    <col min="1" max="1" width="2.109375" style="5" customWidth="1"/>
    <col min="2" max="2" width="8.88671875" style="5"/>
    <col min="3" max="3" width="28.44140625" style="5" bestFit="1" customWidth="1"/>
    <col min="4" max="4" width="2.44140625" style="5" customWidth="1"/>
    <col min="5" max="5" width="12" style="5" bestFit="1" customWidth="1"/>
    <col min="6" max="6" width="2.44140625" style="5" customWidth="1"/>
    <col min="7" max="7" width="12.109375" style="5" customWidth="1"/>
    <col min="8" max="8" width="2.44140625" style="5" customWidth="1"/>
    <col min="9" max="9" width="12" style="5" bestFit="1" customWidth="1"/>
    <col min="10" max="16384" width="8.88671875" style="5"/>
  </cols>
  <sheetData>
    <row r="1" spans="2:11" ht="21.6" customHeight="1">
      <c r="B1" s="152" t="s">
        <v>165</v>
      </c>
      <c r="C1" s="152"/>
      <c r="D1" s="152"/>
      <c r="E1" s="152"/>
      <c r="F1" s="152"/>
      <c r="G1" s="152"/>
      <c r="H1" s="152"/>
      <c r="I1" s="152"/>
      <c r="J1" s="152"/>
      <c r="K1" s="152"/>
    </row>
    <row r="3" spans="2:11" ht="16.2" thickBot="1">
      <c r="C3" s="11" t="s">
        <v>114</v>
      </c>
      <c r="D3" s="12"/>
      <c r="E3" s="14" t="s">
        <v>1</v>
      </c>
      <c r="F3" s="14"/>
      <c r="G3" s="14" t="s">
        <v>2</v>
      </c>
      <c r="H3" s="14"/>
      <c r="I3" s="14" t="s">
        <v>3</v>
      </c>
      <c r="J3" s="14"/>
      <c r="K3" s="14"/>
    </row>
    <row r="5" spans="2:11">
      <c r="B5" s="21">
        <v>1</v>
      </c>
      <c r="C5" s="6" t="s">
        <v>146</v>
      </c>
      <c r="E5" s="23">
        <f>'Income Statement'!C9/'Income Statement'!C7</f>
        <v>0.17862626676220697</v>
      </c>
      <c r="F5" s="23"/>
      <c r="G5" s="23">
        <f>'Income Statement'!D9/'Income Statement'!D7</f>
        <v>0.18248891736331416</v>
      </c>
      <c r="H5" s="23"/>
      <c r="I5" s="23">
        <f>'Income Statement'!E9/'Income Statement'!E7</f>
        <v>0.25598438535759005</v>
      </c>
      <c r="J5" s="15"/>
    </row>
    <row r="6" spans="2:11">
      <c r="B6" s="21"/>
      <c r="E6" s="23"/>
      <c r="F6" s="23"/>
      <c r="G6" s="23"/>
      <c r="H6" s="23"/>
      <c r="I6" s="23"/>
      <c r="J6" s="15"/>
    </row>
    <row r="7" spans="2:11">
      <c r="B7" s="21">
        <v>2</v>
      </c>
      <c r="C7" s="6" t="s">
        <v>147</v>
      </c>
      <c r="E7" s="23">
        <f>'Income Statement'!C16/'Income Statement'!C7</f>
        <v>7.2433207083631893E-2</v>
      </c>
      <c r="F7" s="23"/>
      <c r="G7" s="23">
        <f>'Income Statement'!D16/'Income Statement'!D7</f>
        <v>9.1874799789197395E-2</v>
      </c>
      <c r="H7" s="23"/>
      <c r="I7" s="23">
        <f>'Income Statement'!E16/'Income Statement'!E7</f>
        <v>0.16763644398615304</v>
      </c>
      <c r="J7" s="15"/>
    </row>
    <row r="8" spans="2:11">
      <c r="B8" s="21"/>
      <c r="E8" s="23"/>
      <c r="F8" s="23"/>
      <c r="G8" s="23"/>
      <c r="H8" s="23"/>
      <c r="I8" s="23"/>
      <c r="J8" s="15"/>
    </row>
    <row r="9" spans="2:11">
      <c r="B9" s="21">
        <v>3</v>
      </c>
      <c r="C9" s="6" t="s">
        <v>148</v>
      </c>
      <c r="E9" s="23">
        <f>'Income Statement'!C20/'Income Statement'!C7</f>
        <v>9.2025795884942169E-2</v>
      </c>
      <c r="F9" s="23"/>
      <c r="G9" s="23">
        <f>'Income Statement'!D20/'Income Statement'!D7</f>
        <v>0.10305560435245369</v>
      </c>
      <c r="H9" s="23"/>
      <c r="I9" s="23">
        <f>'Income Statement'!E20/'Income Statement'!E7</f>
        <v>0.16840981070928776</v>
      </c>
      <c r="J9" s="15"/>
    </row>
    <row r="10" spans="2:11">
      <c r="B10" s="21"/>
      <c r="E10" s="23"/>
      <c r="F10" s="23"/>
      <c r="G10" s="23"/>
      <c r="H10" s="23"/>
      <c r="I10" s="23"/>
      <c r="J10" s="15"/>
    </row>
    <row r="11" spans="2:11">
      <c r="B11" s="21">
        <v>4</v>
      </c>
      <c r="C11" s="6" t="s">
        <v>149</v>
      </c>
      <c r="E11" s="23">
        <f>'Income Statement'!C24/'Income Statement'!C7</f>
        <v>7.385607534036237E-2</v>
      </c>
      <c r="F11" s="23"/>
      <c r="G11" s="23">
        <f>'Income Statement'!D24/'Income Statement'!D7</f>
        <v>0.15449557211205606</v>
      </c>
      <c r="H11" s="23"/>
      <c r="I11" s="23">
        <f>'Income Statement'!E24/'Income Statement'!E7</f>
        <v>0.15489430654783826</v>
      </c>
      <c r="J11" s="15"/>
    </row>
    <row r="12" spans="2:11">
      <c r="B12" s="21"/>
      <c r="E12" s="23"/>
      <c r="F12" s="23"/>
      <c r="G12" s="23"/>
      <c r="H12" s="23"/>
      <c r="I12" s="23"/>
      <c r="J12" s="15"/>
    </row>
    <row r="13" spans="2:11">
      <c r="B13" s="21">
        <v>5</v>
      </c>
      <c r="C13" s="6" t="s">
        <v>150</v>
      </c>
      <c r="E13" s="23">
        <f>'Income Statement'!C24/AVERAGE('Balance Sheet'!C21:D21)</f>
        <v>6.3099069474567976E-2</v>
      </c>
      <c r="F13" s="23"/>
      <c r="G13" s="23">
        <f>'Income Statement'!D24/AVERAGE('Balance Sheet'!D21:E21)</f>
        <v>0.15824848112788162</v>
      </c>
      <c r="H13" s="23"/>
      <c r="I13" s="23">
        <f>'Income Statement'!E24/AVERAGE('Balance Sheet'!E21:F21)</f>
        <v>0.17468107344828301</v>
      </c>
      <c r="J13" s="15"/>
    </row>
    <row r="14" spans="2:11">
      <c r="B14" s="21"/>
      <c r="E14" s="23"/>
      <c r="F14" s="23"/>
      <c r="G14" s="23"/>
      <c r="H14" s="23"/>
      <c r="I14" s="23"/>
      <c r="J14" s="15"/>
    </row>
    <row r="15" spans="2:11">
      <c r="B15" s="21">
        <v>6</v>
      </c>
      <c r="C15" s="6" t="s">
        <v>151</v>
      </c>
      <c r="E15" s="23">
        <f>'Income Statement'!C18/AVERAGE('Balance Sheet'!C21:D21)</f>
        <v>8.1683341495837128E-2</v>
      </c>
      <c r="F15" s="23"/>
      <c r="G15" s="23">
        <f>'Income Statement'!D18/AVERAGE('Balance Sheet'!D21:E21)</f>
        <v>0.10721014416054531</v>
      </c>
      <c r="H15" s="23"/>
      <c r="I15" s="23">
        <f>'Income Statement'!E18/AVERAGE('Balance Sheet'!E21:F21)</f>
        <v>0.19256726356519391</v>
      </c>
      <c r="J15" s="15"/>
    </row>
    <row r="16" spans="2:11">
      <c r="B16" s="21"/>
      <c r="E16" s="23"/>
      <c r="F16" s="23"/>
      <c r="G16" s="23"/>
      <c r="H16" s="23"/>
      <c r="I16" s="23"/>
      <c r="J16" s="15"/>
    </row>
    <row r="17" spans="2:11">
      <c r="B17" s="21">
        <v>7</v>
      </c>
      <c r="C17" s="6" t="s">
        <v>152</v>
      </c>
      <c r="E17" s="23">
        <f>'Income Statement'!C18/(AVERAGE('Balance Sheet'!C39:D39)+AVERAGE('Balance Sheet'!C24:D24)+AVERAGE('Balance Sheet'!C27:D27))</f>
        <v>0.12537754211692059</v>
      </c>
      <c r="F17" s="23"/>
      <c r="G17" s="23">
        <f>'Income Statement'!D18/(AVERAGE('Balance Sheet'!D39:E39)+AVERAGE('Balance Sheet'!D24:E24)+AVERAGE('Balance Sheet'!D27:E27))</f>
        <v>0.17514070564638143</v>
      </c>
      <c r="H17" s="23"/>
      <c r="I17" s="23">
        <f>'Income Statement'!E18/(AVERAGE('Balance Sheet'!E39:F39)+AVERAGE('Balance Sheet'!E24:F24)+AVERAGE('Balance Sheet'!E27:F27))</f>
        <v>0.32796548228137601</v>
      </c>
      <c r="J17" s="15"/>
    </row>
    <row r="18" spans="2:11">
      <c r="B18" s="21"/>
      <c r="E18" s="23"/>
      <c r="F18" s="23"/>
      <c r="G18" s="23"/>
      <c r="H18" s="23"/>
      <c r="I18" s="23"/>
      <c r="J18" s="15"/>
    </row>
    <row r="19" spans="2:11">
      <c r="B19" s="21">
        <v>8</v>
      </c>
      <c r="C19" s="6" t="s">
        <v>153</v>
      </c>
      <c r="E19" s="23">
        <f>'Income Statement'!C24/AVERAGE('Balance Sheet'!C39:D39)</f>
        <v>0.10645753871350896</v>
      </c>
      <c r="F19" s="23"/>
      <c r="G19" s="23">
        <f>'Income Statement'!D24/AVERAGE('Balance Sheet'!D39:E39)</f>
        <v>0.27857795002701746</v>
      </c>
      <c r="H19" s="23"/>
      <c r="I19" s="23">
        <f>'Income Statement'!E24/AVERAGE('Balance Sheet'!E39:F39)</f>
        <v>0.33696073064238313</v>
      </c>
      <c r="J19" s="15"/>
    </row>
    <row r="21" spans="2:11" ht="15" thickBot="1">
      <c r="B21" s="74"/>
      <c r="C21" s="74"/>
      <c r="D21" s="74"/>
      <c r="E21" s="74"/>
      <c r="F21" s="74"/>
      <c r="G21" s="74"/>
      <c r="H21" s="74"/>
      <c r="I21" s="74"/>
      <c r="J21" s="74"/>
      <c r="K21" s="74"/>
    </row>
    <row r="22" spans="2:11" ht="15" thickTop="1"/>
    <row r="23" spans="2:11">
      <c r="C23" s="24"/>
      <c r="D23" s="25"/>
      <c r="E23" s="26"/>
      <c r="F23" s="26"/>
      <c r="G23" s="26"/>
      <c r="H23" s="26"/>
    </row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scale="115" orientation="landscape" r:id="rId1"/>
  <ignoredErrors>
    <ignoredError sqref="I17 E17 G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D2F2-45C3-4E8B-970E-54114106895C}">
  <sheetPr>
    <tabColor theme="4" tint="-0.499984740745262"/>
  </sheetPr>
  <dimension ref="B1:K20"/>
  <sheetViews>
    <sheetView zoomScaleNormal="100" workbookViewId="0">
      <selection activeCell="E17" sqref="E17"/>
    </sheetView>
  </sheetViews>
  <sheetFormatPr defaultRowHeight="14.4"/>
  <cols>
    <col min="1" max="1" width="2.109375" style="5" customWidth="1"/>
    <col min="2" max="2" width="8.88671875" style="5"/>
    <col min="3" max="3" width="34" style="5" customWidth="1"/>
    <col min="4" max="4" width="2.44140625" style="5" customWidth="1"/>
    <col min="5" max="5" width="11.6640625" style="5" customWidth="1"/>
    <col min="6" max="6" width="2.44140625" style="5" customWidth="1"/>
    <col min="7" max="7" width="10.6640625" style="5" customWidth="1"/>
    <col min="8" max="8" width="2.44140625" style="5" customWidth="1"/>
    <col min="9" max="9" width="10.88671875" style="5" customWidth="1"/>
    <col min="10" max="10" width="8.88671875" style="5"/>
    <col min="11" max="11" width="17.109375" style="5" customWidth="1"/>
    <col min="12" max="16384" width="8.88671875" style="5"/>
  </cols>
  <sheetData>
    <row r="1" spans="2:11" ht="24" customHeight="1">
      <c r="B1" s="152" t="s">
        <v>111</v>
      </c>
      <c r="C1" s="152"/>
      <c r="D1" s="152"/>
      <c r="E1" s="152"/>
      <c r="F1" s="152"/>
      <c r="G1" s="152"/>
      <c r="H1" s="152"/>
      <c r="I1" s="152"/>
      <c r="J1" s="152"/>
      <c r="K1" s="152"/>
    </row>
    <row r="3" spans="2:11" ht="16.2" thickBot="1">
      <c r="C3" s="11" t="s">
        <v>114</v>
      </c>
      <c r="D3" s="12"/>
      <c r="E3" s="14" t="s">
        <v>1</v>
      </c>
      <c r="F3" s="14"/>
      <c r="G3" s="14" t="s">
        <v>2</v>
      </c>
      <c r="H3" s="14"/>
      <c r="I3" s="14" t="s">
        <v>3</v>
      </c>
      <c r="J3" s="14"/>
      <c r="K3" s="14"/>
    </row>
    <row r="5" spans="2:11">
      <c r="B5" s="21">
        <v>1</v>
      </c>
      <c r="C5" s="6" t="s">
        <v>154</v>
      </c>
      <c r="D5" s="8"/>
      <c r="E5" s="17">
        <f>'Income Statement'!C24/'Income Statement'!C27</f>
        <v>2.2475935329117473</v>
      </c>
      <c r="F5" s="17"/>
      <c r="G5" s="17">
        <f>'Income Statement'!D24/'Income Statement'!D27</f>
        <v>4.7031992198559252</v>
      </c>
      <c r="H5" s="17"/>
      <c r="I5" s="17">
        <f>'Income Statement'!E24/'Income Statement'!E27</f>
        <v>3.9958198745962381</v>
      </c>
    </row>
    <row r="6" spans="2:11">
      <c r="B6" s="21"/>
      <c r="E6" s="17"/>
      <c r="F6" s="17"/>
      <c r="G6" s="17"/>
      <c r="H6" s="17"/>
      <c r="I6" s="17"/>
    </row>
    <row r="7" spans="2:11">
      <c r="B7" s="21">
        <v>2</v>
      </c>
      <c r="C7" s="6" t="s">
        <v>155</v>
      </c>
      <c r="D7" s="8"/>
      <c r="E7" s="17">
        <f>'Income Statement'!C30/'Valuation ratios'!E5</f>
        <v>179.67661593901593</v>
      </c>
      <c r="F7" s="17"/>
      <c r="G7" s="17">
        <f>'Income Statement'!D30/'Valuation ratios'!G5</f>
        <v>52.832123068691054</v>
      </c>
      <c r="H7" s="17"/>
      <c r="I7" s="17">
        <f>'Income Statement'!E30/'Valuation ratios'!I5</f>
        <v>30.827215406562054</v>
      </c>
    </row>
    <row r="8" spans="2:11">
      <c r="B8" s="21"/>
      <c r="E8" s="17"/>
      <c r="F8" s="17"/>
      <c r="G8" s="17"/>
      <c r="H8" s="17"/>
      <c r="I8" s="17"/>
    </row>
    <row r="9" spans="2:11">
      <c r="B9" s="21">
        <v>3</v>
      </c>
      <c r="C9" s="6" t="s">
        <v>156</v>
      </c>
      <c r="D9" s="8"/>
      <c r="E9" s="17">
        <f>'Income Statement'!C31/'Income Statement'!C24</f>
        <v>179.67661593901593</v>
      </c>
      <c r="F9" s="17"/>
      <c r="G9" s="17">
        <f>'Income Statement'!D31/'Income Statement'!D24</f>
        <v>52.832123068691061</v>
      </c>
      <c r="H9" s="17"/>
      <c r="I9" s="17">
        <f>'Income Statement'!E31/'Income Statement'!E24</f>
        <v>30.827215406562054</v>
      </c>
    </row>
    <row r="10" spans="2:11">
      <c r="B10" s="21"/>
      <c r="E10" s="15"/>
      <c r="F10" s="15"/>
      <c r="G10" s="15"/>
      <c r="H10" s="15"/>
      <c r="I10" s="15"/>
    </row>
    <row r="11" spans="2:11">
      <c r="B11" s="21">
        <v>4</v>
      </c>
      <c r="C11" s="6" t="s">
        <v>157</v>
      </c>
      <c r="D11" s="8"/>
      <c r="E11" s="22">
        <f>'Income Statement'!C28/'Income Statement'!C30</f>
        <v>0</v>
      </c>
      <c r="F11" s="22"/>
      <c r="G11" s="22">
        <f>'Income Statement'!D28/'Income Statement'!D30</f>
        <v>0</v>
      </c>
      <c r="H11" s="22"/>
      <c r="I11" s="22">
        <f>'Income Statement'!E28/'Income Statement'!E30</f>
        <v>0</v>
      </c>
    </row>
    <row r="12" spans="2:11">
      <c r="B12" s="21"/>
      <c r="E12" s="15"/>
      <c r="F12" s="15"/>
      <c r="G12" s="15"/>
      <c r="H12" s="15"/>
      <c r="I12" s="15"/>
    </row>
    <row r="13" spans="2:11">
      <c r="B13" s="21">
        <v>5</v>
      </c>
      <c r="C13" s="6" t="s">
        <v>159</v>
      </c>
      <c r="D13" s="8"/>
      <c r="E13" s="22">
        <f>('Income Statement'!C24-'Income Statement'!C29)/'Income Statement'!C24</f>
        <v>1</v>
      </c>
      <c r="F13" s="22"/>
      <c r="G13" s="22">
        <f>('Income Statement'!D24-'Income Statement'!D29)/'Income Statement'!D24</f>
        <v>1</v>
      </c>
      <c r="H13" s="22"/>
      <c r="I13" s="22">
        <f>('Income Statement'!E24-'Income Statement'!E29)/'Income Statement'!E24</f>
        <v>1</v>
      </c>
    </row>
    <row r="14" spans="2:11">
      <c r="B14" s="21"/>
      <c r="E14" s="15"/>
      <c r="F14" s="15"/>
      <c r="G14" s="15"/>
      <c r="H14" s="15"/>
      <c r="I14" s="15"/>
    </row>
    <row r="15" spans="2:11">
      <c r="B15" s="21">
        <v>6</v>
      </c>
      <c r="C15" s="6" t="s">
        <v>158</v>
      </c>
      <c r="D15" s="8"/>
      <c r="E15" s="22">
        <f>'Income Statement'!C29/'Income Statement'!C24</f>
        <v>0</v>
      </c>
      <c r="F15" s="22"/>
      <c r="G15" s="22">
        <f>'Income Statement'!D29/'Income Statement'!D24</f>
        <v>0</v>
      </c>
      <c r="H15" s="22"/>
      <c r="I15" s="22">
        <f>'Income Statement'!E29/'Income Statement'!E24</f>
        <v>0</v>
      </c>
    </row>
    <row r="16" spans="2:11">
      <c r="B16" s="21"/>
      <c r="E16" s="15"/>
      <c r="F16" s="15"/>
      <c r="G16" s="15"/>
      <c r="H16" s="15"/>
      <c r="I16" s="15"/>
    </row>
    <row r="17" spans="2:11">
      <c r="B17" s="21">
        <v>7</v>
      </c>
      <c r="C17" s="6" t="s">
        <v>160</v>
      </c>
      <c r="D17" s="8"/>
      <c r="E17" s="18">
        <f>E13*'Profitability ratios'!E19</f>
        <v>0.10645753871350896</v>
      </c>
      <c r="F17" s="18"/>
      <c r="G17" s="18">
        <f>G13*'Profitability ratios'!G19</f>
        <v>0.27857795002701746</v>
      </c>
      <c r="H17" s="18"/>
      <c r="I17" s="18">
        <f>I13*'Profitability ratios'!I19</f>
        <v>0.33696073064238313</v>
      </c>
      <c r="K17" s="6" t="s">
        <v>161</v>
      </c>
    </row>
    <row r="19" spans="2:11" ht="15" thickBot="1">
      <c r="B19" s="74"/>
      <c r="C19" s="74"/>
      <c r="D19" s="74"/>
      <c r="E19" s="74"/>
      <c r="F19" s="74"/>
      <c r="G19" s="74"/>
      <c r="H19" s="74"/>
      <c r="I19" s="74"/>
      <c r="J19" s="74"/>
      <c r="K19" s="74"/>
    </row>
    <row r="20" spans="2:11" ht="15" thickTop="1"/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5E2-DCD2-4934-9FF9-5AB95B262A5B}">
  <sheetPr>
    <tabColor theme="4" tint="-0.499984740745262"/>
    <pageSetUpPr fitToPage="1"/>
  </sheetPr>
  <dimension ref="B1:Q108"/>
  <sheetViews>
    <sheetView zoomScaleNormal="100" workbookViewId="0">
      <selection activeCell="F83" sqref="F83"/>
    </sheetView>
  </sheetViews>
  <sheetFormatPr defaultRowHeight="14.4"/>
  <cols>
    <col min="1" max="1" width="2.109375" style="5" customWidth="1"/>
    <col min="2" max="2" width="10.5546875" style="5" customWidth="1"/>
    <col min="3" max="3" width="26.21875" style="70" bestFit="1" customWidth="1"/>
    <col min="4" max="4" width="13.6640625" style="5" customWidth="1"/>
    <col min="5" max="5" width="12" style="5" customWidth="1"/>
    <col min="6" max="6" width="13.21875" style="5" customWidth="1"/>
    <col min="7" max="7" width="21.44140625" style="5" customWidth="1"/>
    <col min="8" max="8" width="15.44140625" style="5" customWidth="1"/>
    <col min="9" max="9" width="8.88671875" style="5"/>
    <col min="10" max="10" width="11.88671875" style="5" customWidth="1"/>
    <col min="11" max="11" width="38.33203125" style="5" bestFit="1" customWidth="1"/>
    <col min="12" max="16384" width="8.88671875" style="5"/>
  </cols>
  <sheetData>
    <row r="1" spans="2:17" ht="28.8">
      <c r="B1" s="138" t="str">
        <f>Profile!D32</f>
        <v xml:space="preserve">          TESLA</v>
      </c>
      <c r="C1" s="140"/>
      <c r="D1" s="140"/>
      <c r="E1" s="140"/>
      <c r="F1" s="140"/>
      <c r="G1" s="137"/>
      <c r="H1" s="137"/>
    </row>
    <row r="2" spans="2:17" ht="19.8">
      <c r="B2" s="139" t="str">
        <f>Profile!D34</f>
        <v xml:space="preserve">        TESLA:  (NASDAQ | TSLA)</v>
      </c>
      <c r="C2" s="140"/>
      <c r="D2" s="140"/>
      <c r="E2" s="140"/>
      <c r="F2" s="140"/>
      <c r="G2" s="137"/>
      <c r="H2" s="137"/>
    </row>
    <row r="4" spans="2:17" ht="15" thickBot="1">
      <c r="B4" s="34" t="s">
        <v>167</v>
      </c>
      <c r="C4" s="34" t="s">
        <v>168</v>
      </c>
      <c r="D4" s="34" t="s">
        <v>1</v>
      </c>
      <c r="E4" s="34" t="s">
        <v>2</v>
      </c>
      <c r="F4" s="35" t="s">
        <v>3</v>
      </c>
      <c r="G4" s="35" t="s">
        <v>242</v>
      </c>
      <c r="H4" s="34" t="s">
        <v>169</v>
      </c>
      <c r="K4" s="19"/>
    </row>
    <row r="5" spans="2:17">
      <c r="J5" s="15" t="s">
        <v>166</v>
      </c>
      <c r="K5" s="19" t="s">
        <v>239</v>
      </c>
    </row>
    <row r="6" spans="2:17" ht="14.4" customHeight="1">
      <c r="B6" s="154" t="s">
        <v>162</v>
      </c>
      <c r="C6" s="71" t="s">
        <v>170</v>
      </c>
      <c r="D6" s="39">
        <f>'Activity ratios'!E10</f>
        <v>14.80699150373631</v>
      </c>
      <c r="E6" s="39">
        <f>'Activity ratios'!G10</f>
        <v>12.182633585814225</v>
      </c>
      <c r="F6" s="39">
        <f>'Activity ratios'!I10</f>
        <v>10.899100193955464</v>
      </c>
      <c r="G6" s="48">
        <v>22.684897451833436</v>
      </c>
      <c r="H6" s="58">
        <v>15.368421052631579</v>
      </c>
    </row>
    <row r="7" spans="2:17">
      <c r="B7" s="155"/>
      <c r="C7" s="72" t="s">
        <v>171</v>
      </c>
      <c r="D7" s="40">
        <f>'Activity ratios'!E14</f>
        <v>58.323124376869387</v>
      </c>
      <c r="E7" s="40">
        <f>'Activity ratios'!G14</f>
        <v>61.050175066044773</v>
      </c>
      <c r="F7" s="40">
        <f>'Activity ratios'!I14</f>
        <v>55.994489267270538</v>
      </c>
      <c r="G7" s="49">
        <v>35.265700483091791</v>
      </c>
      <c r="H7" s="59">
        <v>61.969439728353144</v>
      </c>
    </row>
    <row r="8" spans="2:17">
      <c r="B8" s="155"/>
      <c r="C8" s="72" t="s">
        <v>172</v>
      </c>
      <c r="D8" s="40">
        <f>'Activity ratios'!E18</f>
        <v>59.516571072477774</v>
      </c>
      <c r="E8" s="40">
        <f>'Activity ratios'!G18</f>
        <v>60.448842302878596</v>
      </c>
      <c r="F8" s="40">
        <f>'Activity ratios'!I18</f>
        <v>50.136207176729549</v>
      </c>
      <c r="G8" s="49">
        <v>53.97</v>
      </c>
      <c r="H8" s="59">
        <v>59.779999999999994</v>
      </c>
    </row>
    <row r="9" spans="2:17">
      <c r="B9" s="155"/>
      <c r="C9" s="72" t="s">
        <v>124</v>
      </c>
      <c r="D9" s="40">
        <f>'Activity ratios'!E26</f>
        <v>13.613544808127926</v>
      </c>
      <c r="E9" s="40">
        <f>'Activity ratios'!G26</f>
        <v>12.783966348980407</v>
      </c>
      <c r="F9" s="40">
        <f>'Activity ratios'!I26</f>
        <v>16.757382284496451</v>
      </c>
      <c r="G9" s="49">
        <f>G6+G7-G8</f>
        <v>3.9805979349252283</v>
      </c>
      <c r="H9" s="59">
        <f>H6+H7-H8</f>
        <v>17.557860780984733</v>
      </c>
    </row>
    <row r="10" spans="2:17">
      <c r="B10" s="156"/>
      <c r="C10" s="73" t="s">
        <v>173</v>
      </c>
      <c r="D10" s="41">
        <f>'Activity ratios'!E24</f>
        <v>0.85435178059189809</v>
      </c>
      <c r="E10" s="41">
        <f>'Activity ratios'!G24</f>
        <v>1.0242913694193356</v>
      </c>
      <c r="F10" s="41">
        <f>'Activity ratios'!I24</f>
        <v>1.1277436681917921</v>
      </c>
      <c r="G10" s="50">
        <v>0.66</v>
      </c>
      <c r="H10" s="60">
        <v>0.76</v>
      </c>
    </row>
    <row r="11" spans="2:17">
      <c r="C11" s="61"/>
    </row>
    <row r="12" spans="2:17" ht="14.4" customHeight="1">
      <c r="B12" s="154" t="s">
        <v>163</v>
      </c>
      <c r="C12" s="71" t="s">
        <v>126</v>
      </c>
      <c r="D12" s="39">
        <f>'Liquidity ratios'!E5</f>
        <v>2.0249123902709831</v>
      </c>
      <c r="E12" s="39">
        <f>'Liquidity ratios'!G5</f>
        <v>1.7258939752330598</v>
      </c>
      <c r="F12" s="39">
        <f>'Liquidity ratios'!I5</f>
        <v>1.53195552061103</v>
      </c>
      <c r="G12" s="51">
        <f>'Data '!B50</f>
        <v>1.1599999999999999</v>
      </c>
      <c r="H12" s="62">
        <f>'Data '!C50</f>
        <v>1.58</v>
      </c>
    </row>
    <row r="13" spans="2:17">
      <c r="B13" s="155"/>
      <c r="C13" s="72" t="s">
        <v>127</v>
      </c>
      <c r="D13" s="40">
        <f>'Liquidity ratios'!E7</f>
        <v>1.6079594739946568</v>
      </c>
      <c r="E13" s="40">
        <f>'Liquidity ratios'!G7</f>
        <v>1.2519131765688047</v>
      </c>
      <c r="F13" s="40">
        <f>'Liquidity ratios'!I7</f>
        <v>1.0512561308922086</v>
      </c>
      <c r="G13" s="52">
        <f>'Data '!B49</f>
        <v>0.98</v>
      </c>
      <c r="H13" s="63">
        <f>'Data '!C49</f>
        <v>0.91</v>
      </c>
    </row>
    <row r="14" spans="2:17">
      <c r="B14" s="156"/>
      <c r="C14" s="73" t="s">
        <v>128</v>
      </c>
      <c r="D14" s="47">
        <f>'Liquidity ratios'!E9</f>
        <v>1.2686235730890669</v>
      </c>
      <c r="E14" s="47">
        <f>'Liquidity ratios'!G9</f>
        <v>1.0120356198692082</v>
      </c>
      <c r="F14" s="47">
        <f>'Liquidity ratios'!I9</f>
        <v>0.83061889250814336</v>
      </c>
      <c r="G14" s="50">
        <v>0.36</v>
      </c>
      <c r="H14" s="64">
        <v>0.45400000000000001</v>
      </c>
    </row>
    <row r="15" spans="2:17">
      <c r="C15" s="61"/>
      <c r="H15" s="61"/>
      <c r="J15" s="70"/>
      <c r="K15" s="9"/>
      <c r="L15" s="9"/>
      <c r="M15" s="9"/>
      <c r="N15" s="9"/>
      <c r="O15" s="9"/>
      <c r="Q15" s="33"/>
    </row>
    <row r="16" spans="2:17">
      <c r="B16" s="154" t="s">
        <v>164</v>
      </c>
      <c r="C16" s="71" t="s">
        <v>174</v>
      </c>
      <c r="D16" s="45">
        <f>'Solvency ratios'!E5</f>
        <v>0.11264109280923841</v>
      </c>
      <c r="E16" s="45">
        <f>'Solvency ratios'!G5</f>
        <v>8.3500973911932813E-2</v>
      </c>
      <c r="F16" s="45">
        <f>'Solvency ratios'!I5</f>
        <v>6.9322655690765927E-2</v>
      </c>
      <c r="G16" s="53">
        <f>'Data '!B51</f>
        <v>0.40539999999999998</v>
      </c>
      <c r="H16" s="65">
        <f>'Data '!C51</f>
        <v>0.26340000000000002</v>
      </c>
      <c r="I16" s="36"/>
    </row>
    <row r="17" spans="2:12">
      <c r="B17" s="157"/>
      <c r="C17" s="72" t="s">
        <v>175</v>
      </c>
      <c r="D17" s="46">
        <f>'Solvency ratios'!E7</f>
        <v>0.10123758104676676</v>
      </c>
      <c r="E17" s="46">
        <f>'Solvency ratios'!G7</f>
        <v>7.7065896498880113E-2</v>
      </c>
      <c r="F17" s="46">
        <f>'Solvency ratios'!I7</f>
        <v>6.4828567244733598E-2</v>
      </c>
      <c r="G17" s="54">
        <v>0.78</v>
      </c>
      <c r="H17" s="66">
        <v>0.79</v>
      </c>
    </row>
    <row r="18" spans="2:12">
      <c r="B18" s="158"/>
      <c r="C18" s="73" t="s">
        <v>176</v>
      </c>
      <c r="D18" s="47">
        <f>'Solvency ratios'!E15</f>
        <v>1.6871491069518323</v>
      </c>
      <c r="E18" s="47">
        <f>'Solvency ratios'!G15</f>
        <v>1.7603830889340215</v>
      </c>
      <c r="F18" s="47">
        <f>'Solvency ratios'!I15</f>
        <v>1.9290053810102412</v>
      </c>
      <c r="G18" s="50">
        <v>6.36</v>
      </c>
      <c r="H18" s="60">
        <v>6.54</v>
      </c>
    </row>
    <row r="19" spans="2:12">
      <c r="C19" s="61"/>
      <c r="H19" s="61"/>
    </row>
    <row r="20" spans="2:12">
      <c r="B20" s="154" t="s">
        <v>165</v>
      </c>
      <c r="C20" s="71" t="s">
        <v>177</v>
      </c>
      <c r="D20" s="42">
        <f>'Profitability ratios'!E5</f>
        <v>0.17862626676220697</v>
      </c>
      <c r="E20" s="42">
        <f>'Profitability ratios'!G5</f>
        <v>0.18248891736331416</v>
      </c>
      <c r="F20" s="42">
        <f>'Profitability ratios'!I5</f>
        <v>0.25598438535759005</v>
      </c>
      <c r="G20" s="53">
        <f>'Data '!B13</f>
        <v>8.4000000000000005E-2</v>
      </c>
      <c r="H20" s="65">
        <f>'Data '!C13</f>
        <v>0.17630000000000001</v>
      </c>
    </row>
    <row r="21" spans="2:12">
      <c r="B21" s="157"/>
      <c r="C21" s="72" t="s">
        <v>147</v>
      </c>
      <c r="D21" s="43">
        <f>'Profitability ratios'!E7</f>
        <v>7.2433207083631893E-2</v>
      </c>
      <c r="E21" s="43">
        <f>'Profitability ratios'!G7</f>
        <v>9.1874799789197395E-2</v>
      </c>
      <c r="F21" s="43">
        <f>'Profitability ratios'!I7</f>
        <v>0.16763644398615304</v>
      </c>
      <c r="G21" s="55">
        <f>'Data '!B15</f>
        <v>2.81E-2</v>
      </c>
      <c r="H21" s="67">
        <f>'Data '!C15</f>
        <v>3.2800000000000003E-2</v>
      </c>
    </row>
    <row r="22" spans="2:12">
      <c r="B22" s="157"/>
      <c r="C22" s="72" t="s">
        <v>149</v>
      </c>
      <c r="D22" s="43">
        <f>'Profitability ratios'!E11</f>
        <v>7.385607534036237E-2</v>
      </c>
      <c r="E22" s="43">
        <f>'Profitability ratios'!G11</f>
        <v>0.15449557211205606</v>
      </c>
      <c r="F22" s="43">
        <f>'Profitability ratios'!I11</f>
        <v>0.15489430654783826</v>
      </c>
      <c r="G22" s="55">
        <f>'Data '!B19</f>
        <v>3.1800000000000002E-2</v>
      </c>
      <c r="H22" s="67">
        <f>'Data '!C19</f>
        <v>1.9E-2</v>
      </c>
    </row>
    <row r="23" spans="2:12">
      <c r="B23" s="158"/>
      <c r="C23" s="73" t="s">
        <v>153</v>
      </c>
      <c r="D23" s="44">
        <f>'Profitability ratios'!E19</f>
        <v>0.10645753871350896</v>
      </c>
      <c r="E23" s="44">
        <f>'Profitability ratios'!G19</f>
        <v>0.27857795002701746</v>
      </c>
      <c r="F23" s="44">
        <f>'Profitability ratios'!I19</f>
        <v>0.33696073064238313</v>
      </c>
      <c r="G23" s="56">
        <f>'Data '!B32</f>
        <v>0.13450000000000001</v>
      </c>
      <c r="H23" s="68">
        <f>'Data '!C32</f>
        <v>0.1193</v>
      </c>
    </row>
    <row r="24" spans="2:12">
      <c r="C24" s="61"/>
      <c r="H24" s="61"/>
    </row>
    <row r="25" spans="2:12">
      <c r="B25" s="154" t="s">
        <v>181</v>
      </c>
      <c r="C25" s="71" t="s">
        <v>178</v>
      </c>
      <c r="D25" s="39">
        <f>'Valuation ratios'!E5</f>
        <v>2.2475935329117473</v>
      </c>
      <c r="E25" s="39">
        <f>'Valuation ratios'!G5</f>
        <v>4.7031992198559252</v>
      </c>
      <c r="F25" s="39">
        <f>'Valuation ratios'!I5</f>
        <v>3.9958198745962381</v>
      </c>
      <c r="G25" s="57">
        <f>'Data '!B41</f>
        <v>0.35189999999999999</v>
      </c>
      <c r="H25" s="69">
        <f>'Data '!C41</f>
        <v>5.9499999999999997E-2</v>
      </c>
    </row>
    <row r="26" spans="2:12">
      <c r="B26" s="157"/>
      <c r="C26" s="72" t="s">
        <v>179</v>
      </c>
      <c r="D26" s="40">
        <f>'Valuation ratios'!E7</f>
        <v>179.67661593901593</v>
      </c>
      <c r="E26" s="40">
        <f>'Valuation ratios'!G7</f>
        <v>52.832123068691054</v>
      </c>
      <c r="F26" s="40">
        <f>'Valuation ratios'!I7</f>
        <v>30.827215406562054</v>
      </c>
      <c r="G26" s="52">
        <f>'Data '!B5</f>
        <v>6.47</v>
      </c>
      <c r="H26" s="63">
        <f>'Data '!C5</f>
        <v>43.48</v>
      </c>
    </row>
    <row r="27" spans="2:12">
      <c r="B27" s="158"/>
      <c r="C27" s="73" t="s">
        <v>180</v>
      </c>
      <c r="D27" s="47">
        <f>'Income Statement'!C30</f>
        <v>403.84</v>
      </c>
      <c r="E27" s="47">
        <f>'Income Statement'!D30</f>
        <v>248.48</v>
      </c>
      <c r="F27" s="47">
        <f>'Income Statement'!E30</f>
        <v>123.18</v>
      </c>
      <c r="G27" s="50">
        <v>9.93</v>
      </c>
      <c r="H27" s="60">
        <v>9.9600000000000009</v>
      </c>
    </row>
    <row r="29" spans="2:12" ht="15" thickBot="1">
      <c r="B29" s="74"/>
      <c r="C29" s="75"/>
      <c r="D29" s="74"/>
      <c r="E29" s="74"/>
      <c r="F29" s="74"/>
      <c r="G29" s="74"/>
      <c r="H29" s="74"/>
      <c r="K29" s="36"/>
      <c r="L29" s="36"/>
    </row>
    <row r="30" spans="2:12" ht="15" thickTop="1">
      <c r="K30" s="36"/>
      <c r="L30" s="36"/>
    </row>
    <row r="31" spans="2:12">
      <c r="K31" s="36"/>
      <c r="L31" s="36"/>
    </row>
    <row r="32" spans="2:12">
      <c r="K32" s="36"/>
      <c r="L32" s="36"/>
    </row>
    <row r="33" spans="11:12">
      <c r="K33" s="36"/>
      <c r="L33" s="36"/>
    </row>
    <row r="34" spans="11:12">
      <c r="K34" s="36"/>
      <c r="L34" s="36"/>
    </row>
    <row r="35" spans="11:12">
      <c r="K35" s="36"/>
      <c r="L35" s="36"/>
    </row>
    <row r="36" spans="11:12">
      <c r="K36" s="36"/>
      <c r="L36" s="36"/>
    </row>
    <row r="45" spans="11:12">
      <c r="L45" s="37"/>
    </row>
    <row r="48" spans="11:12">
      <c r="L48" s="37"/>
    </row>
    <row r="49" spans="11:12">
      <c r="L49" s="37"/>
    </row>
    <row r="59" spans="11:12">
      <c r="K59" s="36"/>
      <c r="L59" s="36"/>
    </row>
    <row r="60" spans="11:12">
      <c r="K60" s="36"/>
      <c r="L60" s="36"/>
    </row>
    <row r="61" spans="11:12">
      <c r="K61" s="36"/>
      <c r="L61" s="36"/>
    </row>
    <row r="62" spans="11:12">
      <c r="K62" s="36"/>
      <c r="L62" s="36"/>
    </row>
    <row r="63" spans="11:12">
      <c r="K63" s="36"/>
      <c r="L63" s="36"/>
    </row>
    <row r="64" spans="11:12">
      <c r="K64" s="36"/>
      <c r="L64" s="36"/>
    </row>
    <row r="73" spans="11:12">
      <c r="K73" s="36"/>
      <c r="L73" s="36"/>
    </row>
    <row r="74" spans="11:12">
      <c r="K74" s="36"/>
      <c r="L74" s="36"/>
    </row>
    <row r="75" spans="11:12">
      <c r="K75" s="36"/>
      <c r="L75" s="36"/>
    </row>
    <row r="76" spans="11:12">
      <c r="K76" s="36"/>
      <c r="L76" s="36"/>
    </row>
    <row r="77" spans="11:12">
      <c r="K77" s="38"/>
      <c r="L77" s="36"/>
    </row>
    <row r="78" spans="11:12">
      <c r="K78" s="36"/>
      <c r="L78" s="36"/>
    </row>
    <row r="79" spans="11:12">
      <c r="K79" s="36"/>
      <c r="L79" s="36"/>
    </row>
    <row r="87" spans="11:12">
      <c r="K87" s="36"/>
      <c r="L87" s="36"/>
    </row>
    <row r="88" spans="11:12">
      <c r="K88" s="36"/>
      <c r="L88" s="36"/>
    </row>
    <row r="105" spans="11:12">
      <c r="K105" s="36"/>
      <c r="L105" s="36"/>
    </row>
    <row r="106" spans="11:12">
      <c r="K106" s="36"/>
      <c r="L106" s="36"/>
    </row>
    <row r="107" spans="11:12">
      <c r="K107" s="38"/>
      <c r="L107" s="36"/>
    </row>
    <row r="108" spans="11:12">
      <c r="K108" s="36"/>
      <c r="L108" s="36"/>
    </row>
  </sheetData>
  <mergeCells count="5">
    <mergeCell ref="B6:B10"/>
    <mergeCell ref="B12:B14"/>
    <mergeCell ref="B16:B18"/>
    <mergeCell ref="B20:B23"/>
    <mergeCell ref="B25:B27"/>
  </mergeCells>
  <hyperlinks>
    <hyperlink ref="B6:B10" location="'Activity ratios'!A1" display="'Activity ratios'!A1" xr:uid="{D96F702A-6211-417D-92E2-3462C25999A3}"/>
    <hyperlink ref="B12:B14" location="'Liquidity ratios'!A1" display="'Liquidity ratios'!A1" xr:uid="{AD4F19F7-C307-4964-954C-16358A810BA1}"/>
    <hyperlink ref="B16:B18" location="'Solvency ratios'!A1" display="'Solvency ratios'!A1" xr:uid="{47098FE3-9A77-46AB-9CE1-D31A4FF22CD2}"/>
    <hyperlink ref="B20:B23" location="'Profitability ratios'!A1" display="'Profitability ratios'!A1" xr:uid="{A69E0D7C-9A6C-4235-B33A-ADC32816A714}"/>
    <hyperlink ref="B25:B27" location="'Valuation ratios'!A1" display="'Valuation ratios'!A1" xr:uid="{7FF226DC-81C7-4E81-B3D7-E152AF366F0C}"/>
    <hyperlink ref="K5" r:id="rId1" display="https://www.stock-analysis-on.net/NYSE/Company/Ford-Motor-Co/Ratios/Profitability" xr:uid="{53733734-B1B2-4116-A639-E79AD06A752F}"/>
  </hyperlinks>
  <pageMargins left="0.7" right="0.7" top="0.75" bottom="0.75" header="0.3" footer="0.3"/>
  <pageSetup orientation="landscape" r:id="rId2"/>
  <rowBreaks count="1" manualBreakCount="1">
    <brk id="30" max="7" man="1"/>
  </rowBreaks>
  <colBreaks count="1" manualBreakCount="1">
    <brk id="8" max="1048575" man="1"/>
  </colBrea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8502-CD30-4FF3-80A6-12DE078A2AAA}">
  <sheetPr>
    <tabColor theme="4" tint="-0.499984740745262"/>
    <pageSetUpPr fitToPage="1"/>
  </sheetPr>
  <dimension ref="A1:X29"/>
  <sheetViews>
    <sheetView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N11" sqref="N11"/>
    </sheetView>
  </sheetViews>
  <sheetFormatPr defaultRowHeight="14.4"/>
  <cols>
    <col min="1" max="1" width="2.88671875" style="78" customWidth="1"/>
    <col min="2" max="2" width="36.5546875" style="92" bestFit="1" customWidth="1"/>
    <col min="3" max="3" width="18" style="78" customWidth="1"/>
    <col min="4" max="4" width="13.33203125" style="78" customWidth="1"/>
    <col min="5" max="5" width="11" style="78" customWidth="1"/>
    <col min="6" max="6" width="11.33203125" style="78" customWidth="1"/>
    <col min="7" max="7" width="13.6640625" style="78" customWidth="1"/>
    <col min="8" max="8" width="10.5546875" style="78" customWidth="1"/>
    <col min="9" max="9" width="10.44140625" style="78" customWidth="1"/>
    <col min="10" max="10" width="10.5546875" style="78" customWidth="1"/>
    <col min="11" max="11" width="11.33203125" style="78" customWidth="1"/>
    <col min="12" max="12" width="10.77734375" style="78" customWidth="1"/>
    <col min="13" max="13" width="5.44140625" style="78" customWidth="1"/>
    <col min="14" max="14" width="28.21875" style="78" bestFit="1" customWidth="1"/>
    <col min="15" max="16384" width="8.88671875" style="78"/>
  </cols>
  <sheetData>
    <row r="1" spans="2:14" ht="28.8">
      <c r="B1" s="138" t="str">
        <f>Profile!D32</f>
        <v xml:space="preserve">          TESLA</v>
      </c>
      <c r="C1" s="140"/>
      <c r="D1" s="140"/>
      <c r="E1" s="140"/>
      <c r="F1" s="140"/>
      <c r="G1" s="137"/>
      <c r="H1" s="137"/>
      <c r="I1" s="140"/>
      <c r="J1" s="140"/>
      <c r="K1" s="140"/>
      <c r="L1" s="140"/>
    </row>
    <row r="2" spans="2:14" ht="27.6" customHeight="1">
      <c r="B2" s="139" t="str">
        <f>Profile!D34</f>
        <v xml:space="preserve">        TESLA:  (NASDAQ | TSLA)</v>
      </c>
      <c r="C2" s="140"/>
      <c r="D2" s="140"/>
      <c r="E2" s="140"/>
      <c r="F2" s="140"/>
      <c r="G2" s="137"/>
      <c r="H2" s="137"/>
      <c r="I2" s="140"/>
      <c r="J2" s="140"/>
      <c r="K2" s="140"/>
      <c r="L2" s="140"/>
    </row>
    <row r="4" spans="2:14" ht="15.6">
      <c r="B4" s="91" t="s">
        <v>262</v>
      </c>
    </row>
    <row r="5" spans="2:14" ht="15.6">
      <c r="B5" s="91" t="s">
        <v>261</v>
      </c>
    </row>
    <row r="8" spans="2:14">
      <c r="C8" s="93"/>
      <c r="D8" s="159" t="s">
        <v>251</v>
      </c>
      <c r="E8" s="159"/>
      <c r="F8" s="159"/>
      <c r="G8" s="159" t="s">
        <v>255</v>
      </c>
      <c r="H8" s="159"/>
      <c r="I8" s="159" t="s">
        <v>252</v>
      </c>
      <c r="J8" s="159"/>
      <c r="K8" s="159" t="s">
        <v>253</v>
      </c>
      <c r="L8" s="159"/>
    </row>
    <row r="9" spans="2:14">
      <c r="B9" s="94" t="s">
        <v>263</v>
      </c>
      <c r="C9" s="93"/>
      <c r="D9" s="93"/>
      <c r="E9" s="93"/>
      <c r="F9" s="93"/>
      <c r="G9" s="95" t="s">
        <v>254</v>
      </c>
      <c r="H9" s="95" t="s">
        <v>243</v>
      </c>
      <c r="I9" s="95" t="s">
        <v>254</v>
      </c>
      <c r="J9" s="95" t="s">
        <v>243</v>
      </c>
      <c r="K9" s="95" t="s">
        <v>254</v>
      </c>
      <c r="L9" s="95" t="s">
        <v>243</v>
      </c>
    </row>
    <row r="10" spans="2:14" s="98" customFormat="1" ht="15" thickBot="1">
      <c r="B10" s="96"/>
      <c r="C10" s="135">
        <v>2024</v>
      </c>
      <c r="D10" s="135">
        <v>2023</v>
      </c>
      <c r="E10" s="135">
        <v>2022</v>
      </c>
      <c r="F10" s="135">
        <v>2021</v>
      </c>
      <c r="G10" s="97"/>
      <c r="H10" s="97"/>
      <c r="I10" s="97"/>
      <c r="J10" s="97"/>
      <c r="K10" s="97"/>
      <c r="L10" s="97"/>
    </row>
    <row r="11" spans="2:14">
      <c r="B11" s="99" t="s">
        <v>244</v>
      </c>
      <c r="C11" s="100">
        <v>72480</v>
      </c>
      <c r="D11" s="93">
        <v>78509</v>
      </c>
      <c r="E11" s="93">
        <v>67210</v>
      </c>
      <c r="F11" s="93">
        <v>44125</v>
      </c>
      <c r="G11" s="93">
        <f>C11-D11</f>
        <v>-6029</v>
      </c>
      <c r="H11" s="117">
        <f>C11/D11-1</f>
        <v>-7.6793743392477243E-2</v>
      </c>
      <c r="I11" s="93">
        <f>D11-E11</f>
        <v>11299</v>
      </c>
      <c r="J11" s="117">
        <f>D11/E11-1</f>
        <v>0.16811486385954466</v>
      </c>
      <c r="K11" s="93">
        <f>E11-F11</f>
        <v>23085</v>
      </c>
      <c r="L11" s="117">
        <f>E11/F11-1</f>
        <v>0.52317280453257786</v>
      </c>
      <c r="N11" s="80" t="s">
        <v>256</v>
      </c>
    </row>
    <row r="12" spans="2:14">
      <c r="B12" s="99" t="s">
        <v>245</v>
      </c>
      <c r="C12" s="93">
        <v>2763</v>
      </c>
      <c r="D12" s="93">
        <v>1790</v>
      </c>
      <c r="E12" s="93">
        <v>1776</v>
      </c>
      <c r="F12" s="93">
        <v>1465</v>
      </c>
      <c r="G12" s="93">
        <f>C12-D12</f>
        <v>973</v>
      </c>
      <c r="H12" s="117">
        <f>C12/D12-1</f>
        <v>0.54357541899441331</v>
      </c>
      <c r="I12" s="93">
        <f>D12-E12</f>
        <v>14</v>
      </c>
      <c r="J12" s="117">
        <f>D12/E12-1</f>
        <v>7.8828828828829689E-3</v>
      </c>
      <c r="K12" s="93">
        <f>E12-F12</f>
        <v>311</v>
      </c>
      <c r="L12" s="117">
        <f>E12/F12-1</f>
        <v>0.21228668941979523</v>
      </c>
    </row>
    <row r="13" spans="2:14">
      <c r="B13" s="99" t="s">
        <v>246</v>
      </c>
      <c r="C13" s="93">
        <v>1827</v>
      </c>
      <c r="D13" s="93">
        <v>2120</v>
      </c>
      <c r="E13" s="93">
        <v>2476</v>
      </c>
      <c r="F13" s="93">
        <v>1642</v>
      </c>
      <c r="G13" s="93">
        <f>C13-D13</f>
        <v>-293</v>
      </c>
      <c r="H13" s="117">
        <f>C13/D13-1</f>
        <v>-0.13820754716981132</v>
      </c>
      <c r="I13" s="93">
        <f>D13-E13</f>
        <v>-356</v>
      </c>
      <c r="J13" s="117">
        <f>D13/E13-1</f>
        <v>-0.14378029079159937</v>
      </c>
      <c r="K13" s="93">
        <f>E13-F13</f>
        <v>834</v>
      </c>
      <c r="L13" s="117">
        <f>E13/F13-1</f>
        <v>0.50791717417783189</v>
      </c>
    </row>
    <row r="14" spans="2:14">
      <c r="B14" s="99" t="s">
        <v>247</v>
      </c>
      <c r="C14" s="93">
        <f>SUM(C11:C13)</f>
        <v>77070</v>
      </c>
      <c r="D14" s="93">
        <f t="shared" ref="D14:F14" si="0">SUM(D11:D13)</f>
        <v>82419</v>
      </c>
      <c r="E14" s="93">
        <f t="shared" si="0"/>
        <v>71462</v>
      </c>
      <c r="F14" s="93">
        <f t="shared" si="0"/>
        <v>47232</v>
      </c>
      <c r="G14" s="93">
        <f>C14-D14</f>
        <v>-5349</v>
      </c>
      <c r="H14" s="117">
        <f>C14/D14-1</f>
        <v>-6.4900083718560042E-2</v>
      </c>
      <c r="I14" s="93">
        <f>D14-E14</f>
        <v>10957</v>
      </c>
      <c r="J14" s="117">
        <f>D14/E14-1</f>
        <v>0.15332624331812705</v>
      </c>
      <c r="K14" s="93">
        <f>E14-F14</f>
        <v>24230</v>
      </c>
      <c r="L14" s="117">
        <f>E14/F14-1</f>
        <v>0.51299966124661256</v>
      </c>
    </row>
    <row r="15" spans="2:14">
      <c r="B15" s="99" t="s">
        <v>248</v>
      </c>
      <c r="C15" s="93">
        <v>10534</v>
      </c>
      <c r="D15" s="93">
        <v>8319</v>
      </c>
      <c r="E15" s="93">
        <v>6091</v>
      </c>
      <c r="F15" s="93">
        <v>3802</v>
      </c>
      <c r="G15" s="93">
        <f>C15-D15</f>
        <v>2215</v>
      </c>
      <c r="H15" s="117">
        <f>C15/D15-1</f>
        <v>0.26625796369755972</v>
      </c>
      <c r="I15" s="93">
        <f>D15-E15</f>
        <v>2228</v>
      </c>
      <c r="J15" s="117">
        <f>D15/E15-1</f>
        <v>0.36578558528977179</v>
      </c>
      <c r="K15" s="93">
        <f>E15-F15</f>
        <v>2289</v>
      </c>
      <c r="L15" s="117">
        <f>E15/F15-1</f>
        <v>0.60205155181483438</v>
      </c>
    </row>
    <row r="16" spans="2:14">
      <c r="B16" s="99"/>
      <c r="C16" s="100"/>
      <c r="D16" s="93"/>
      <c r="E16" s="93"/>
      <c r="F16" s="93"/>
      <c r="G16" s="93"/>
      <c r="H16" s="117"/>
      <c r="I16" s="93"/>
      <c r="J16" s="117"/>
      <c r="K16" s="93"/>
      <c r="L16" s="117"/>
    </row>
    <row r="17" spans="1:24" ht="24">
      <c r="B17" s="101" t="s">
        <v>277</v>
      </c>
      <c r="C17" s="93">
        <f>SUM(C14:C15)</f>
        <v>87604</v>
      </c>
      <c r="D17" s="93">
        <f>SUM(D14:D15)</f>
        <v>90738</v>
      </c>
      <c r="E17" s="93">
        <f>SUM(E14:E15)</f>
        <v>77553</v>
      </c>
      <c r="F17" s="93">
        <f>SUM(F14:F15)</f>
        <v>51034</v>
      </c>
      <c r="G17" s="93">
        <f>C17-D17</f>
        <v>-3134</v>
      </c>
      <c r="H17" s="117">
        <f>C17/D17-1</f>
        <v>-3.4539002402521501E-2</v>
      </c>
      <c r="I17" s="93">
        <f>D17-E17</f>
        <v>13185</v>
      </c>
      <c r="J17" s="117">
        <f>D17/E17-1</f>
        <v>0.17001276546361832</v>
      </c>
      <c r="K17" s="93">
        <f>E17-F17</f>
        <v>26519</v>
      </c>
      <c r="L17" s="117">
        <f>E17/F17-1</f>
        <v>0.51963396951052232</v>
      </c>
    </row>
    <row r="18" spans="1:24">
      <c r="B18" s="99" t="s">
        <v>249</v>
      </c>
      <c r="C18" s="93">
        <v>10086</v>
      </c>
      <c r="D18" s="93">
        <v>6035</v>
      </c>
      <c r="E18" s="93">
        <v>3909</v>
      </c>
      <c r="F18" s="93">
        <v>2789</v>
      </c>
      <c r="G18" s="93">
        <f>C18-D18</f>
        <v>4051</v>
      </c>
      <c r="H18" s="117">
        <f>C18/D18-1</f>
        <v>0.67125103562551791</v>
      </c>
      <c r="I18" s="93">
        <f>D18-E18</f>
        <v>2126</v>
      </c>
      <c r="J18" s="117">
        <f>D18/E18-1</f>
        <v>0.54387311332821686</v>
      </c>
      <c r="K18" s="93">
        <f>E18-F18</f>
        <v>1120</v>
      </c>
      <c r="L18" s="117">
        <f>E18/F18-1</f>
        <v>0.40157762638938688</v>
      </c>
    </row>
    <row r="19" spans="1:24">
      <c r="B19" s="99" t="s">
        <v>250</v>
      </c>
      <c r="C19" s="93">
        <f>SUM(C17:C18)</f>
        <v>97690</v>
      </c>
      <c r="D19" s="93">
        <f t="shared" ref="D19:F19" si="1">SUM(D17:D18)</f>
        <v>96773</v>
      </c>
      <c r="E19" s="93">
        <f t="shared" si="1"/>
        <v>81462</v>
      </c>
      <c r="F19" s="93">
        <f t="shared" si="1"/>
        <v>53823</v>
      </c>
      <c r="G19" s="93">
        <f>C19-D19</f>
        <v>917</v>
      </c>
      <c r="H19" s="117">
        <f>C19/D19-1</f>
        <v>9.4757835346634955E-3</v>
      </c>
      <c r="I19" s="93">
        <f>D19-E19</f>
        <v>15311</v>
      </c>
      <c r="J19" s="117">
        <f>D19/E19-1</f>
        <v>0.18795266504627928</v>
      </c>
      <c r="K19" s="93">
        <f>E19-F19</f>
        <v>27639</v>
      </c>
      <c r="L19" s="117">
        <f>E19/F19-1</f>
        <v>0.51351652639206291</v>
      </c>
    </row>
    <row r="20" spans="1:24">
      <c r="C20" s="93"/>
      <c r="D20" s="93"/>
      <c r="E20" s="93"/>
      <c r="F20" s="93"/>
      <c r="G20" s="93"/>
      <c r="H20" s="93"/>
      <c r="I20" s="93"/>
      <c r="J20" s="93"/>
      <c r="K20" s="93"/>
      <c r="L20" s="93"/>
      <c r="X20" s="78" t="s">
        <v>243</v>
      </c>
    </row>
    <row r="21" spans="1:24">
      <c r="C21" s="93"/>
      <c r="D21" s="93"/>
      <c r="E21" s="93"/>
      <c r="F21" s="93"/>
      <c r="G21" s="93"/>
      <c r="H21" s="93"/>
      <c r="I21" s="93"/>
      <c r="J21" s="93"/>
      <c r="K21" s="93"/>
      <c r="L21" s="93"/>
    </row>
    <row r="22" spans="1:24" ht="15" thickBot="1">
      <c r="B22" s="102"/>
      <c r="C22" s="135">
        <v>2024</v>
      </c>
      <c r="D22" s="135">
        <v>2023</v>
      </c>
      <c r="E22" s="135">
        <v>2022</v>
      </c>
      <c r="F22" s="135">
        <v>2021</v>
      </c>
      <c r="G22" s="93"/>
      <c r="H22" s="93"/>
      <c r="I22" s="93"/>
      <c r="J22" s="93"/>
      <c r="K22" s="93"/>
      <c r="L22" s="93"/>
    </row>
    <row r="23" spans="1:24">
      <c r="B23" s="103" t="s">
        <v>257</v>
      </c>
      <c r="C23" s="93">
        <v>47725</v>
      </c>
      <c r="D23" s="93">
        <v>45235</v>
      </c>
      <c r="E23" s="93">
        <v>40553</v>
      </c>
      <c r="F23" s="93">
        <v>23973</v>
      </c>
      <c r="G23" s="93"/>
      <c r="H23" s="93"/>
      <c r="I23" s="93"/>
      <c r="J23" s="93"/>
      <c r="K23" s="93"/>
      <c r="L23" s="93"/>
    </row>
    <row r="24" spans="1:24">
      <c r="B24" s="103" t="s">
        <v>258</v>
      </c>
      <c r="C24" s="93">
        <v>20944</v>
      </c>
      <c r="D24" s="93">
        <v>21745</v>
      </c>
      <c r="E24" s="93">
        <v>18145</v>
      </c>
      <c r="F24" s="93">
        <v>13844</v>
      </c>
      <c r="G24" s="93"/>
      <c r="H24" s="93"/>
      <c r="I24" s="93"/>
      <c r="J24" s="93"/>
      <c r="K24" s="93"/>
      <c r="L24" s="93"/>
    </row>
    <row r="25" spans="1:24">
      <c r="B25" s="103" t="s">
        <v>259</v>
      </c>
      <c r="C25" s="93">
        <v>29021</v>
      </c>
      <c r="D25" s="93">
        <v>27793</v>
      </c>
      <c r="E25" s="93">
        <v>22764</v>
      </c>
      <c r="F25" s="93">
        <v>16006</v>
      </c>
      <c r="G25" s="93"/>
      <c r="H25" s="93"/>
      <c r="I25" s="93"/>
      <c r="J25" s="93"/>
      <c r="K25" s="93"/>
      <c r="L25" s="93"/>
    </row>
    <row r="26" spans="1:24">
      <c r="B26" s="103" t="s">
        <v>260</v>
      </c>
      <c r="C26" s="93">
        <f t="shared" ref="C26:D26" si="2">SUM(C23:C25)</f>
        <v>97690</v>
      </c>
      <c r="D26" s="93">
        <f t="shared" si="2"/>
        <v>94773</v>
      </c>
      <c r="E26" s="93">
        <f>SUM(E23:E25)</f>
        <v>81462</v>
      </c>
      <c r="F26" s="93">
        <f>SUM(F23:F25)</f>
        <v>53823</v>
      </c>
      <c r="G26" s="93"/>
      <c r="H26" s="93"/>
      <c r="I26" s="93"/>
      <c r="J26" s="93"/>
      <c r="K26" s="93"/>
      <c r="L26" s="93"/>
    </row>
    <row r="27" spans="1:24">
      <c r="C27" s="93"/>
      <c r="D27" s="93"/>
      <c r="E27" s="93"/>
      <c r="F27" s="93"/>
      <c r="G27" s="93"/>
      <c r="H27" s="93"/>
      <c r="I27" s="93"/>
      <c r="J27" s="93"/>
      <c r="K27" s="93"/>
      <c r="L27" s="93"/>
    </row>
    <row r="28" spans="1:24" ht="15" thickBot="1">
      <c r="A28" s="85"/>
      <c r="B28" s="130"/>
      <c r="C28" s="85"/>
      <c r="D28" s="85"/>
      <c r="E28" s="85"/>
      <c r="F28" s="85"/>
      <c r="G28" s="85"/>
      <c r="H28" s="85"/>
      <c r="I28" s="85"/>
      <c r="J28" s="85"/>
      <c r="K28" s="85"/>
      <c r="L28" s="85"/>
    </row>
    <row r="29" spans="1:24" ht="15" thickTop="1"/>
  </sheetData>
  <mergeCells count="4">
    <mergeCell ref="G8:H8"/>
    <mergeCell ref="D8:F8"/>
    <mergeCell ref="I8:J8"/>
    <mergeCell ref="K8:L8"/>
  </mergeCells>
  <hyperlinks>
    <hyperlink ref="N11" r:id="rId1" display="https://www.sec.gov/Archives/edgar/data/1318605/000162828025003063/tsla-20241231.htm" xr:uid="{04D17447-F909-4B43-B711-1C2E96A6DA93}"/>
  </hyperlinks>
  <pageMargins left="0.7" right="0.7" top="0.75" bottom="0.75" header="0.3" footer="0.3"/>
  <pageSetup scale="76" orientation="landscape" r:id="rId2"/>
  <colBreaks count="1" manualBreakCount="1">
    <brk id="13" max="28" man="1"/>
  </colBreaks>
  <ignoredErrors>
    <ignoredError sqref="C14:F14 C26:F26" formulaRange="1"/>
  </ignoredError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E4F9-66D7-4D25-9BD2-4AB1B6497649}">
  <sheetPr>
    <tabColor theme="4" tint="-0.499984740745262"/>
  </sheetPr>
  <dimension ref="B1:H23"/>
  <sheetViews>
    <sheetView zoomScaleNormal="100" workbookViewId="0">
      <selection activeCell="J5" sqref="J5"/>
    </sheetView>
  </sheetViews>
  <sheetFormatPr defaultRowHeight="14.4"/>
  <cols>
    <col min="1" max="1" width="2.88671875" style="78" customWidth="1"/>
    <col min="2" max="2" width="33.6640625" style="78" bestFit="1" customWidth="1"/>
    <col min="3" max="4" width="13.77734375" style="78" customWidth="1"/>
    <col min="5" max="5" width="20" style="78" bestFit="1" customWidth="1"/>
    <col min="6" max="6" width="10" style="78" customWidth="1"/>
    <col min="7" max="7" width="10.5546875" style="78" bestFit="1" customWidth="1"/>
    <col min="8" max="8" width="20" style="78" bestFit="1" customWidth="1"/>
    <col min="9" max="10" width="8.88671875" style="78"/>
    <col min="11" max="11" width="16.6640625" style="78" bestFit="1" customWidth="1"/>
    <col min="12" max="16384" width="8.88671875" style="78"/>
  </cols>
  <sheetData>
    <row r="1" spans="2:8" ht="28.8">
      <c r="B1" s="138" t="str">
        <f>Profile!D32</f>
        <v xml:space="preserve">          TESLA</v>
      </c>
      <c r="C1" s="136"/>
      <c r="D1" s="136"/>
      <c r="E1" s="136"/>
      <c r="F1" s="136"/>
      <c r="G1" s="137"/>
      <c r="H1" s="137"/>
    </row>
    <row r="2" spans="2:8" ht="27.6" customHeight="1">
      <c r="B2" s="139" t="str">
        <f>Profile!D34</f>
        <v xml:space="preserve">        TESLA:  (NASDAQ | TSLA)</v>
      </c>
      <c r="C2" s="136"/>
      <c r="D2" s="136"/>
      <c r="E2" s="136"/>
      <c r="F2" s="136"/>
      <c r="G2" s="137"/>
      <c r="H2" s="137"/>
    </row>
    <row r="4" spans="2:8">
      <c r="C4" s="160">
        <v>2024</v>
      </c>
      <c r="D4" s="161"/>
      <c r="E4" s="162"/>
      <c r="F4" s="161">
        <v>2023</v>
      </c>
      <c r="G4" s="161"/>
      <c r="H4" s="162"/>
    </row>
    <row r="5" spans="2:8">
      <c r="C5" s="104" t="s">
        <v>101</v>
      </c>
      <c r="D5" s="105" t="s">
        <v>264</v>
      </c>
      <c r="E5" s="106" t="s">
        <v>177</v>
      </c>
      <c r="F5" s="105" t="s">
        <v>101</v>
      </c>
      <c r="G5" s="105" t="s">
        <v>264</v>
      </c>
      <c r="H5" s="106" t="s">
        <v>177</v>
      </c>
    </row>
    <row r="6" spans="2:8">
      <c r="B6" s="107" t="s">
        <v>265</v>
      </c>
      <c r="C6" s="108">
        <v>87604</v>
      </c>
      <c r="D6" s="108">
        <v>14810</v>
      </c>
      <c r="E6" s="118">
        <f>D6/C6</f>
        <v>0.16905620747911054</v>
      </c>
      <c r="F6" s="108">
        <v>90738</v>
      </c>
      <c r="G6" s="108">
        <v>16519</v>
      </c>
      <c r="H6" s="118">
        <f>G6/F6</f>
        <v>0.1820516211510062</v>
      </c>
    </row>
    <row r="7" spans="2:8">
      <c r="B7" s="109" t="s">
        <v>266</v>
      </c>
      <c r="C7" s="93">
        <v>10086</v>
      </c>
      <c r="D7" s="100">
        <v>2640</v>
      </c>
      <c r="E7" s="119">
        <f>D7/C7</f>
        <v>0.26174895895300415</v>
      </c>
      <c r="F7" s="93">
        <v>6035</v>
      </c>
      <c r="G7" s="93">
        <v>1141</v>
      </c>
      <c r="H7" s="119">
        <f>G7/F7</f>
        <v>0.18906379453189726</v>
      </c>
    </row>
    <row r="8" spans="2:8">
      <c r="B8" s="110" t="s">
        <v>260</v>
      </c>
      <c r="C8" s="111">
        <v>97690</v>
      </c>
      <c r="D8" s="112">
        <f>SUM(D6:D7)</f>
        <v>17450</v>
      </c>
      <c r="E8" s="120">
        <f t="shared" ref="E8" si="0">D8/C8</f>
        <v>0.17862626676220697</v>
      </c>
      <c r="F8" s="111">
        <f>SUM(F6:F7)</f>
        <v>96773</v>
      </c>
      <c r="G8" s="111">
        <f>SUM(G6:G7)</f>
        <v>17660</v>
      </c>
      <c r="H8" s="120">
        <f t="shared" ref="H8" si="1">G8/F8</f>
        <v>0.18248891736331416</v>
      </c>
    </row>
    <row r="10" spans="2:8">
      <c r="C10" s="160">
        <v>2022</v>
      </c>
      <c r="D10" s="161"/>
      <c r="E10" s="162"/>
      <c r="F10" s="161">
        <v>2021</v>
      </c>
      <c r="G10" s="161"/>
      <c r="H10" s="162"/>
    </row>
    <row r="11" spans="2:8">
      <c r="C11" s="104" t="s">
        <v>101</v>
      </c>
      <c r="D11" s="105" t="s">
        <v>264</v>
      </c>
      <c r="E11" s="106" t="s">
        <v>177</v>
      </c>
      <c r="F11" s="105" t="s">
        <v>101</v>
      </c>
      <c r="G11" s="105" t="s">
        <v>264</v>
      </c>
      <c r="H11" s="106" t="s">
        <v>177</v>
      </c>
    </row>
    <row r="12" spans="2:8">
      <c r="B12" s="107" t="s">
        <v>265</v>
      </c>
      <c r="C12" s="108">
        <v>77553</v>
      </c>
      <c r="D12" s="108">
        <v>20565</v>
      </c>
      <c r="E12" s="118">
        <f>D12/C12</f>
        <v>0.26517349425554138</v>
      </c>
      <c r="F12" s="108">
        <v>51034</v>
      </c>
      <c r="G12" s="108">
        <v>13735</v>
      </c>
      <c r="H12" s="118">
        <f>G12/F12</f>
        <v>0.26913430262178156</v>
      </c>
    </row>
    <row r="13" spans="2:8">
      <c r="B13" s="109" t="s">
        <v>266</v>
      </c>
      <c r="C13" s="93">
        <v>3909</v>
      </c>
      <c r="D13" s="93">
        <v>288</v>
      </c>
      <c r="E13" s="119">
        <f t="shared" ref="E13:E14" si="2">D13/C13</f>
        <v>7.3676132003069841E-2</v>
      </c>
      <c r="F13" s="93">
        <v>2789</v>
      </c>
      <c r="G13" s="93">
        <v>-129</v>
      </c>
      <c r="H13" s="119">
        <f>G13/F13</f>
        <v>-4.6253137325206167E-2</v>
      </c>
    </row>
    <row r="14" spans="2:8">
      <c r="B14" s="113" t="s">
        <v>260</v>
      </c>
      <c r="C14" s="114">
        <v>81462</v>
      </c>
      <c r="D14" s="114">
        <v>20853</v>
      </c>
      <c r="E14" s="121">
        <f t="shared" si="2"/>
        <v>0.25598438535759005</v>
      </c>
      <c r="F14" s="114">
        <f>SUM(F12:F13)</f>
        <v>53823</v>
      </c>
      <c r="G14" s="114">
        <f>SUM(G12:G13)</f>
        <v>13606</v>
      </c>
      <c r="H14" s="121">
        <f t="shared" ref="H14" si="3">G14/F14</f>
        <v>0.25279155751258753</v>
      </c>
    </row>
    <row r="16" spans="2:8">
      <c r="C16" s="166" t="s">
        <v>268</v>
      </c>
      <c r="D16" s="167"/>
      <c r="E16" s="167" t="s">
        <v>269</v>
      </c>
      <c r="F16" s="167"/>
      <c r="G16" s="167" t="s">
        <v>270</v>
      </c>
      <c r="H16" s="168"/>
    </row>
    <row r="17" spans="2:8">
      <c r="C17" s="163" t="s">
        <v>267</v>
      </c>
      <c r="D17" s="164"/>
      <c r="E17" s="164" t="s">
        <v>267</v>
      </c>
      <c r="F17" s="164"/>
      <c r="G17" s="164" t="s">
        <v>267</v>
      </c>
      <c r="H17" s="165"/>
    </row>
    <row r="18" spans="2:8">
      <c r="C18" s="169">
        <f>E6-H6</f>
        <v>-1.2995413671895661E-2</v>
      </c>
      <c r="D18" s="170"/>
      <c r="E18" s="170">
        <f>E12-H6</f>
        <v>8.3121873104535171E-2</v>
      </c>
      <c r="F18" s="170"/>
      <c r="G18" s="170">
        <f>H12-E12</f>
        <v>3.9608083662401872E-3</v>
      </c>
      <c r="H18" s="173"/>
    </row>
    <row r="19" spans="2:8">
      <c r="C19" s="169">
        <f>H7-E7</f>
        <v>-7.2685164421106896E-2</v>
      </c>
      <c r="D19" s="170"/>
      <c r="E19" s="170">
        <f>E13-H7</f>
        <v>-0.11538766252882741</v>
      </c>
      <c r="F19" s="170"/>
      <c r="G19" s="170">
        <f>H13+E13</f>
        <v>2.7422994677863674E-2</v>
      </c>
      <c r="H19" s="173"/>
    </row>
    <row r="20" spans="2:8">
      <c r="C20" s="171">
        <f>H8-E8</f>
        <v>3.8626506011071871E-3</v>
      </c>
      <c r="D20" s="172"/>
      <c r="E20" s="172">
        <f>E14-H8</f>
        <v>7.3495467994275893E-2</v>
      </c>
      <c r="F20" s="172"/>
      <c r="G20" s="172">
        <f>H14-E14</f>
        <v>-3.1928278450025216E-3</v>
      </c>
      <c r="H20" s="174"/>
    </row>
    <row r="22" spans="2:8" ht="15" thickBot="1">
      <c r="B22" s="85"/>
      <c r="C22" s="85"/>
      <c r="D22" s="85"/>
      <c r="E22" s="85"/>
      <c r="F22" s="85"/>
      <c r="G22" s="85"/>
      <c r="H22" s="85"/>
    </row>
    <row r="23" spans="2:8" ht="15" thickTop="1"/>
  </sheetData>
  <mergeCells count="19">
    <mergeCell ref="C18:D18"/>
    <mergeCell ref="C19:D19"/>
    <mergeCell ref="C20:D20"/>
    <mergeCell ref="E18:F18"/>
    <mergeCell ref="G18:H18"/>
    <mergeCell ref="E19:F19"/>
    <mergeCell ref="G19:H19"/>
    <mergeCell ref="E20:F20"/>
    <mergeCell ref="G20:H20"/>
    <mergeCell ref="C4:E4"/>
    <mergeCell ref="F4:H4"/>
    <mergeCell ref="C10:E10"/>
    <mergeCell ref="F10:H10"/>
    <mergeCell ref="C17:D17"/>
    <mergeCell ref="E17:F17"/>
    <mergeCell ref="G17:H17"/>
    <mergeCell ref="C16:D16"/>
    <mergeCell ref="E16:F16"/>
    <mergeCell ref="G16:H16"/>
  </mergeCells>
  <printOptions horizontalCentered="1"/>
  <pageMargins left="0.70866141732283472" right="0.70866141732283472" top="0.74803149606299213" bottom="0.74803149606299213" header="0.31496062992125984" footer="0.31496062992125984"/>
  <pageSetup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FA0F-7448-464E-B103-CF16D1F15BD1}">
  <sheetPr>
    <tabColor theme="4" tint="-0.499984740745262"/>
  </sheetPr>
  <dimension ref="A2:M68"/>
  <sheetViews>
    <sheetView workbookViewId="0">
      <selection activeCell="A24" sqref="A24"/>
    </sheetView>
  </sheetViews>
  <sheetFormatPr defaultRowHeight="14.4"/>
  <cols>
    <col min="1" max="1" width="28.77734375" bestFit="1" customWidth="1"/>
    <col min="2" max="2" width="12.5546875" customWidth="1"/>
    <col min="3" max="3" width="13.109375" customWidth="1"/>
    <col min="4" max="4" width="13.77734375" customWidth="1"/>
    <col min="5" max="5" width="24" bestFit="1" customWidth="1"/>
  </cols>
  <sheetData>
    <row r="2" spans="1:7">
      <c r="A2" s="175" t="s">
        <v>240</v>
      </c>
      <c r="B2" s="176"/>
      <c r="C2" s="176"/>
    </row>
    <row r="3" spans="1:7">
      <c r="B3" t="s">
        <v>182</v>
      </c>
      <c r="C3" t="s">
        <v>183</v>
      </c>
    </row>
    <row r="4" spans="1:7">
      <c r="A4" t="s">
        <v>181</v>
      </c>
    </row>
    <row r="5" spans="1:7">
      <c r="A5" t="s">
        <v>184</v>
      </c>
      <c r="B5">
        <v>6.47</v>
      </c>
      <c r="C5">
        <v>43.48</v>
      </c>
      <c r="E5" t="s">
        <v>170</v>
      </c>
      <c r="F5" s="27">
        <f>365/B59</f>
        <v>22.684897451833436</v>
      </c>
      <c r="G5">
        <f>365/C59</f>
        <v>15.368421052631579</v>
      </c>
    </row>
    <row r="6" spans="1:7">
      <c r="A6" t="s">
        <v>185</v>
      </c>
      <c r="B6">
        <v>0.2</v>
      </c>
      <c r="C6">
        <v>3.28</v>
      </c>
      <c r="E6" t="s">
        <v>171</v>
      </c>
      <c r="F6" s="27">
        <f>365/B56</f>
        <v>35.265700483091791</v>
      </c>
      <c r="G6">
        <f>365/C56</f>
        <v>61.969439728353144</v>
      </c>
    </row>
    <row r="7" spans="1:7">
      <c r="A7" t="s">
        <v>186</v>
      </c>
      <c r="B7">
        <v>2.34</v>
      </c>
      <c r="C7">
        <v>23.11</v>
      </c>
      <c r="E7" t="s">
        <v>172</v>
      </c>
      <c r="F7">
        <v>53.97</v>
      </c>
      <c r="G7">
        <v>59.779999999999994</v>
      </c>
    </row>
    <row r="8" spans="1:7">
      <c r="A8" t="s">
        <v>187</v>
      </c>
      <c r="B8">
        <v>42.08</v>
      </c>
      <c r="C8">
        <v>87.58</v>
      </c>
    </row>
    <row r="9" spans="1:7">
      <c r="A9" t="s">
        <v>188</v>
      </c>
      <c r="B9">
        <v>0.81</v>
      </c>
      <c r="C9">
        <v>4.82</v>
      </c>
      <c r="F9" s="27"/>
    </row>
    <row r="10" spans="1:7">
      <c r="A10" t="s">
        <v>231</v>
      </c>
      <c r="B10">
        <v>0.81</v>
      </c>
      <c r="C10">
        <v>4.3499999999999996</v>
      </c>
    </row>
    <row r="12" spans="1:7">
      <c r="A12" t="s">
        <v>189</v>
      </c>
      <c r="E12" s="2"/>
    </row>
    <row r="13" spans="1:7">
      <c r="A13" t="s">
        <v>190</v>
      </c>
      <c r="B13" s="28">
        <v>8.4000000000000005E-2</v>
      </c>
      <c r="C13" s="28">
        <v>0.17630000000000001</v>
      </c>
    </row>
    <row r="14" spans="1:7">
      <c r="A14" t="s">
        <v>191</v>
      </c>
      <c r="B14" s="28">
        <v>9.0499999999999997E-2</v>
      </c>
      <c r="C14" s="28">
        <v>0.14680000000000001</v>
      </c>
    </row>
    <row r="15" spans="1:7">
      <c r="A15" t="s">
        <v>192</v>
      </c>
      <c r="B15" s="28">
        <v>2.81E-2</v>
      </c>
      <c r="C15" s="28">
        <v>3.2800000000000003E-2</v>
      </c>
    </row>
    <row r="16" spans="1:7">
      <c r="A16" t="s">
        <v>193</v>
      </c>
      <c r="B16" s="28">
        <v>2.53E-2</v>
      </c>
      <c r="C16" s="28">
        <v>-2.1616</v>
      </c>
    </row>
    <row r="17" spans="1:3">
      <c r="A17" t="s">
        <v>194</v>
      </c>
      <c r="B17" s="28">
        <v>3.9100000000000003E-2</v>
      </c>
      <c r="C17" s="28">
        <v>3.5900000000000001E-2</v>
      </c>
    </row>
    <row r="18" spans="1:3">
      <c r="A18" t="s">
        <v>195</v>
      </c>
      <c r="B18" s="28">
        <v>3.2800000000000003E-2</v>
      </c>
      <c r="C18" s="28">
        <v>-2.4630000000000001</v>
      </c>
    </row>
    <row r="19" spans="1:3">
      <c r="A19" t="s">
        <v>196</v>
      </c>
      <c r="B19" s="28">
        <v>3.1800000000000002E-2</v>
      </c>
      <c r="C19" s="28">
        <v>1.9E-2</v>
      </c>
    </row>
    <row r="20" spans="1:3">
      <c r="A20" t="s">
        <v>232</v>
      </c>
      <c r="B20" s="28">
        <v>3.3099999999999997E-2</v>
      </c>
      <c r="C20" s="28">
        <v>-2.2759999999999998</v>
      </c>
    </row>
    <row r="22" spans="1:3">
      <c r="A22" t="s">
        <v>197</v>
      </c>
    </row>
    <row r="23" spans="1:3">
      <c r="A23" t="s">
        <v>198</v>
      </c>
      <c r="B23">
        <v>46.5</v>
      </c>
      <c r="C23" s="30">
        <v>8791.27</v>
      </c>
    </row>
    <row r="24" spans="1:3">
      <c r="A24" t="s">
        <v>199</v>
      </c>
      <c r="B24">
        <v>1.48</v>
      </c>
      <c r="C24">
        <v>549.29999999999995</v>
      </c>
    </row>
    <row r="25" spans="1:3">
      <c r="A25" t="s">
        <v>200</v>
      </c>
      <c r="B25">
        <v>1.46</v>
      </c>
      <c r="C25">
        <v>470.3</v>
      </c>
    </row>
    <row r="26" spans="1:3">
      <c r="A26" t="s">
        <v>201</v>
      </c>
      <c r="B26">
        <v>11.31</v>
      </c>
      <c r="C26" s="30">
        <v>5032.22</v>
      </c>
    </row>
    <row r="27" spans="1:3">
      <c r="A27" t="s">
        <v>202</v>
      </c>
      <c r="B27">
        <v>11.31</v>
      </c>
      <c r="C27" s="30">
        <v>4083.23</v>
      </c>
    </row>
    <row r="28" spans="1:3">
      <c r="A28" t="s">
        <v>203</v>
      </c>
      <c r="B28">
        <v>3.45</v>
      </c>
      <c r="C28">
        <v>849.03</v>
      </c>
    </row>
    <row r="29" spans="1:3">
      <c r="A29" t="s">
        <v>233</v>
      </c>
      <c r="B29">
        <v>3.84</v>
      </c>
      <c r="C29">
        <v>-148.74</v>
      </c>
    </row>
    <row r="31" spans="1:3">
      <c r="A31" t="s">
        <v>204</v>
      </c>
    </row>
    <row r="32" spans="1:3">
      <c r="A32" t="s">
        <v>205</v>
      </c>
      <c r="B32" s="28">
        <v>0.13450000000000001</v>
      </c>
      <c r="C32" s="28">
        <v>0.1193</v>
      </c>
    </row>
    <row r="33" spans="1:3">
      <c r="A33" t="s">
        <v>206</v>
      </c>
      <c r="B33" s="28">
        <v>0.11990000000000001</v>
      </c>
      <c r="C33" s="28">
        <v>9.3200000000000005E-2</v>
      </c>
    </row>
    <row r="34" spans="1:3">
      <c r="A34" t="s">
        <v>207</v>
      </c>
      <c r="B34" s="28">
        <v>1.1599999999999999E-2</v>
      </c>
      <c r="C34" s="28">
        <v>4.6300000000000001E-2</v>
      </c>
    </row>
    <row r="35" spans="1:3">
      <c r="A35" t="s">
        <v>208</v>
      </c>
      <c r="B35" s="28">
        <v>1.01E-2</v>
      </c>
      <c r="C35" s="28">
        <v>5.04E-2</v>
      </c>
    </row>
    <row r="36" spans="1:3">
      <c r="A36" t="s">
        <v>209</v>
      </c>
      <c r="B36" s="28">
        <v>1.6299999999999999E-2</v>
      </c>
      <c r="C36" s="28">
        <v>7.22E-2</v>
      </c>
    </row>
    <row r="37" spans="1:3">
      <c r="A37" t="s">
        <v>210</v>
      </c>
      <c r="B37" s="28">
        <v>1.4E-2</v>
      </c>
      <c r="C37" s="28">
        <v>7.2499999999999995E-2</v>
      </c>
    </row>
    <row r="38" spans="1:3">
      <c r="B38" s="28"/>
      <c r="C38" s="28"/>
    </row>
    <row r="39" spans="1:3">
      <c r="A39" t="s">
        <v>211</v>
      </c>
    </row>
    <row r="40" spans="1:3">
      <c r="A40" t="s">
        <v>234</v>
      </c>
      <c r="B40" s="28">
        <v>-4.4170999999999996</v>
      </c>
      <c r="C40" s="28">
        <v>-2.0199999999999999E-2</v>
      </c>
    </row>
    <row r="41" spans="1:3">
      <c r="A41" t="s">
        <v>212</v>
      </c>
      <c r="B41" s="28">
        <v>0.35189999999999999</v>
      </c>
      <c r="C41" s="28">
        <v>5.9499999999999997E-2</v>
      </c>
    </row>
    <row r="42" spans="1:3">
      <c r="A42" t="s">
        <v>213</v>
      </c>
      <c r="B42" s="28">
        <v>1.7094</v>
      </c>
      <c r="C42" s="28">
        <v>0.13600000000000001</v>
      </c>
    </row>
    <row r="43" spans="1:3">
      <c r="A43" t="s">
        <v>214</v>
      </c>
      <c r="B43" s="28">
        <v>4.8899999999999999E-2</v>
      </c>
      <c r="C43" s="28">
        <v>6.4199999999999993E-2</v>
      </c>
    </row>
    <row r="44" spans="1:3">
      <c r="A44" t="s">
        <v>215</v>
      </c>
      <c r="B44" s="31">
        <v>0.05</v>
      </c>
      <c r="C44" s="28">
        <v>8.5000000000000006E-2</v>
      </c>
    </row>
    <row r="45" spans="1:3">
      <c r="A45" t="s">
        <v>216</v>
      </c>
      <c r="B45" s="28">
        <v>3.4799999999999998E-2</v>
      </c>
      <c r="C45" s="28">
        <v>0.17680000000000001</v>
      </c>
    </row>
    <row r="46" spans="1:3">
      <c r="A46" t="s">
        <v>235</v>
      </c>
      <c r="B46" s="28">
        <v>2.6200000000000001E-2</v>
      </c>
      <c r="C46" s="28">
        <v>0.21659999999999999</v>
      </c>
    </row>
    <row r="48" spans="1:3">
      <c r="A48" t="s">
        <v>217</v>
      </c>
    </row>
    <row r="49" spans="1:6">
      <c r="A49" t="s">
        <v>218</v>
      </c>
      <c r="B49">
        <v>0.98</v>
      </c>
      <c r="C49">
        <v>0.91</v>
      </c>
    </row>
    <row r="50" spans="1:6">
      <c r="A50" t="s">
        <v>219</v>
      </c>
      <c r="B50">
        <v>1.1599999999999999</v>
      </c>
      <c r="C50">
        <v>1.58</v>
      </c>
    </row>
    <row r="51" spans="1:6">
      <c r="A51" t="s">
        <v>220</v>
      </c>
      <c r="B51" s="28">
        <v>0.40539999999999998</v>
      </c>
      <c r="C51" s="28">
        <v>0.26340000000000002</v>
      </c>
    </row>
    <row r="52" spans="1:6">
      <c r="A52" t="s">
        <v>236</v>
      </c>
      <c r="B52" s="28">
        <v>3.5859999999999999</v>
      </c>
      <c r="C52" s="28">
        <v>0.66649999999999998</v>
      </c>
    </row>
    <row r="54" spans="1:6">
      <c r="A54" t="s">
        <v>221</v>
      </c>
    </row>
    <row r="55" spans="1:6">
      <c r="A55" t="s">
        <v>222</v>
      </c>
      <c r="B55">
        <v>0.66</v>
      </c>
      <c r="C55">
        <v>0.76</v>
      </c>
    </row>
    <row r="56" spans="1:6">
      <c r="A56" t="s">
        <v>223</v>
      </c>
      <c r="B56">
        <v>10.35</v>
      </c>
      <c r="C56">
        <v>5.89</v>
      </c>
    </row>
    <row r="57" spans="1:6">
      <c r="A57" t="s">
        <v>224</v>
      </c>
      <c r="B57">
        <v>1.08</v>
      </c>
      <c r="C57">
        <v>35.39</v>
      </c>
    </row>
    <row r="58" spans="1:6">
      <c r="A58" t="s">
        <v>225</v>
      </c>
      <c r="B58">
        <v>0.03</v>
      </c>
      <c r="C58">
        <v>-10.8</v>
      </c>
    </row>
    <row r="59" spans="1:6">
      <c r="A59" t="s">
        <v>230</v>
      </c>
      <c r="B59">
        <v>16.09</v>
      </c>
      <c r="C59">
        <v>23.75</v>
      </c>
    </row>
    <row r="60" spans="1:6">
      <c r="C60" s="32"/>
      <c r="D60" s="32"/>
      <c r="E60" s="32"/>
      <c r="F60" s="32"/>
    </row>
    <row r="61" spans="1:6">
      <c r="A61" t="s">
        <v>226</v>
      </c>
    </row>
    <row r="62" spans="1:6">
      <c r="A62" t="s">
        <v>227</v>
      </c>
      <c r="B62" s="28">
        <v>6.5799999999999997E-2</v>
      </c>
      <c r="C62" s="28">
        <v>1.3100000000000001E-2</v>
      </c>
    </row>
    <row r="63" spans="1:6">
      <c r="A63" t="s">
        <v>228</v>
      </c>
      <c r="B63" s="28">
        <v>4.9299999999999997E-2</v>
      </c>
      <c r="C63" s="28">
        <v>2.2700000000000001E-2</v>
      </c>
    </row>
    <row r="64" spans="1:6">
      <c r="A64" t="s">
        <v>229</v>
      </c>
      <c r="B64" s="31">
        <v>0</v>
      </c>
      <c r="C64" s="28">
        <v>0.48089999999999999</v>
      </c>
    </row>
    <row r="65" spans="1:13">
      <c r="A65" t="s">
        <v>237</v>
      </c>
      <c r="B65" s="28">
        <v>0.40799999999999997</v>
      </c>
      <c r="C65" s="28">
        <v>0.1782</v>
      </c>
    </row>
    <row r="66" spans="1:13">
      <c r="I66">
        <v>67.81</v>
      </c>
      <c r="J66">
        <v>62.12</v>
      </c>
      <c r="K66">
        <v>58.84</v>
      </c>
      <c r="L66">
        <v>53.97</v>
      </c>
      <c r="M66">
        <v>56.16</v>
      </c>
    </row>
    <row r="67" spans="1:13">
      <c r="B67">
        <v>2021</v>
      </c>
      <c r="C67">
        <v>2022</v>
      </c>
      <c r="D67">
        <v>2023</v>
      </c>
      <c r="E67">
        <v>2024</v>
      </c>
      <c r="F67" t="s">
        <v>238</v>
      </c>
    </row>
    <row r="68" spans="1:13">
      <c r="A68" t="s">
        <v>172</v>
      </c>
      <c r="B68">
        <v>67.81</v>
      </c>
      <c r="C68">
        <v>62.12</v>
      </c>
      <c r="D68">
        <v>58.84</v>
      </c>
      <c r="E68">
        <v>53.97</v>
      </c>
      <c r="F68">
        <v>56.16</v>
      </c>
      <c r="H68">
        <f>AVERAGE(B68:F68)</f>
        <v>59.779999999999994</v>
      </c>
    </row>
  </sheetData>
  <mergeCells count="1">
    <mergeCell ref="A2:C2"/>
  </mergeCells>
  <hyperlinks>
    <hyperlink ref="A2" r:id="rId1" display="https://www.investing.com/equities/ford-motor-co-ratios" xr:uid="{E473C23B-C054-4782-92BB-7679DA4DDB8D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E40F-0CBF-498D-AF30-4C22CCB5EBAA}">
  <sheetPr>
    <tabColor theme="4" tint="-0.499984740745262"/>
  </sheetPr>
  <dimension ref="A1:G14"/>
  <sheetViews>
    <sheetView workbookViewId="0">
      <selection activeCell="I21" sqref="I21"/>
    </sheetView>
  </sheetViews>
  <sheetFormatPr defaultRowHeight="14.4"/>
  <sheetData>
    <row r="1" spans="1:7" ht="21">
      <c r="A1" s="123" t="s">
        <v>287</v>
      </c>
      <c r="C1" s="4"/>
    </row>
    <row r="2" spans="1:7">
      <c r="A2" s="1"/>
      <c r="C2" s="4"/>
    </row>
    <row r="3" spans="1:7">
      <c r="A3" s="1" t="s">
        <v>288</v>
      </c>
      <c r="C3" s="4"/>
    </row>
    <row r="4" spans="1:7">
      <c r="A4" s="1"/>
      <c r="B4" t="s">
        <v>289</v>
      </c>
      <c r="C4" s="4"/>
    </row>
    <row r="5" spans="1:7">
      <c r="A5" s="1"/>
      <c r="B5" t="s">
        <v>293</v>
      </c>
      <c r="C5" s="4"/>
    </row>
    <row r="6" spans="1:7">
      <c r="A6" s="1"/>
      <c r="C6" s="4"/>
    </row>
    <row r="7" spans="1:7">
      <c r="A7" s="1" t="s">
        <v>290</v>
      </c>
      <c r="C7" s="4"/>
    </row>
    <row r="8" spans="1:7">
      <c r="A8" s="1"/>
      <c r="B8" t="s">
        <v>295</v>
      </c>
      <c r="C8" s="4"/>
    </row>
    <row r="9" spans="1:7">
      <c r="A9" s="1"/>
      <c r="B9" s="2" t="s">
        <v>297</v>
      </c>
      <c r="C9" s="80"/>
    </row>
    <row r="10" spans="1:7">
      <c r="A10" s="1"/>
      <c r="B10" s="2" t="s">
        <v>298</v>
      </c>
      <c r="C10" s="80"/>
    </row>
    <row r="11" spans="1:7">
      <c r="A11" s="1"/>
      <c r="B11" s="2" t="s">
        <v>299</v>
      </c>
      <c r="C11" s="4"/>
    </row>
    <row r="12" spans="1:7">
      <c r="A12" s="1" t="s">
        <v>291</v>
      </c>
      <c r="C12" s="4"/>
    </row>
    <row r="13" spans="1:7">
      <c r="A13" s="1"/>
      <c r="B13" t="s">
        <v>292</v>
      </c>
      <c r="C13" s="4"/>
    </row>
    <row r="14" spans="1:7">
      <c r="A14" s="1"/>
      <c r="B14" t="s">
        <v>296</v>
      </c>
      <c r="C14" s="4"/>
      <c r="G14" s="124"/>
    </row>
  </sheetData>
  <hyperlinks>
    <hyperlink ref="B9" r:id="rId1" display="https://www.nasdaq.com/market-activity/stocks/tsla/financials" xr:uid="{FA40008F-A632-480B-91D6-0BA725A55E24}"/>
    <hyperlink ref="B10" r:id="rId2" display="https://www.stock-analysis-on.net/NASDAQ/Company/Tesla-Inc/Ratios/Long-term-Debt-and-Solvency" xr:uid="{DD2E227D-7DFC-4804-90B9-4D0F0DBBEE1D}"/>
    <hyperlink ref="B11" r:id="rId3" display="https://www.investing.com/pro/NASDAQGS:TSLA/explorer/marketcap" xr:uid="{4421FC4B-31FA-477F-B308-A02DA1354C12}"/>
  </hyperlinks>
  <pageMargins left="0.7" right="0.7" top="0.75" bottom="0.75" header="0.3" footer="0.3"/>
  <pageSetup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F076-30B2-465E-9323-FA93226473E1}">
  <sheetPr>
    <tabColor rgb="FFFFFF00"/>
  </sheetPr>
  <dimension ref="A1"/>
  <sheetViews>
    <sheetView workbookViewId="0">
      <selection activeCell="I22" sqref="I22"/>
    </sheetView>
  </sheetViews>
  <sheetFormatPr defaultRowHeight="14.4"/>
  <sheetData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07F9-9982-4F83-B5E3-1A767945B9A3}">
  <dimension ref="A1:G25"/>
  <sheetViews>
    <sheetView workbookViewId="0">
      <selection activeCell="L18" sqref="L18"/>
    </sheetView>
  </sheetViews>
  <sheetFormatPr defaultRowHeight="14.4"/>
  <cols>
    <col min="1" max="1" width="12.44140625" bestFit="1" customWidth="1"/>
    <col min="2" max="2" width="20.6640625" bestFit="1" customWidth="1"/>
    <col min="3" max="3" width="19.6640625" bestFit="1" customWidth="1"/>
    <col min="4" max="4" width="22.88671875" customWidth="1"/>
    <col min="5" max="5" width="19.6640625" bestFit="1" customWidth="1"/>
    <col min="6" max="6" width="19.5546875" bestFit="1" customWidth="1"/>
    <col min="7" max="7" width="18.33203125" bestFit="1" customWidth="1"/>
  </cols>
  <sheetData>
    <row r="1" spans="1:7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</row>
    <row r="2" spans="1:7">
      <c r="A2" t="s">
        <v>88</v>
      </c>
      <c r="B2" t="s">
        <v>29</v>
      </c>
      <c r="C2" t="s">
        <v>15</v>
      </c>
      <c r="D2" t="s">
        <v>16</v>
      </c>
      <c r="E2">
        <v>1</v>
      </c>
      <c r="F2">
        <v>1</v>
      </c>
      <c r="G2">
        <v>1</v>
      </c>
    </row>
    <row r="3" spans="1:7">
      <c r="A3" t="s">
        <v>88</v>
      </c>
      <c r="B3" t="s">
        <v>29</v>
      </c>
      <c r="C3" t="s">
        <v>15</v>
      </c>
      <c r="D3" t="s">
        <v>17</v>
      </c>
      <c r="E3">
        <v>1</v>
      </c>
      <c r="F3">
        <v>1</v>
      </c>
      <c r="G3">
        <v>2</v>
      </c>
    </row>
    <row r="4" spans="1:7">
      <c r="A4" t="s">
        <v>88</v>
      </c>
      <c r="B4" t="s">
        <v>29</v>
      </c>
      <c r="C4" t="s">
        <v>15</v>
      </c>
      <c r="D4" t="s">
        <v>18</v>
      </c>
      <c r="E4">
        <v>1</v>
      </c>
      <c r="F4">
        <v>1</v>
      </c>
      <c r="G4">
        <v>3</v>
      </c>
    </row>
    <row r="5" spans="1:7">
      <c r="A5" t="s">
        <v>88</v>
      </c>
      <c r="B5" t="s">
        <v>29</v>
      </c>
      <c r="C5" t="s">
        <v>15</v>
      </c>
      <c r="D5" t="s">
        <v>19</v>
      </c>
      <c r="E5">
        <v>1</v>
      </c>
      <c r="F5">
        <v>1</v>
      </c>
      <c r="G5">
        <v>4</v>
      </c>
    </row>
    <row r="6" spans="1:7">
      <c r="A6" t="s">
        <v>88</v>
      </c>
      <c r="B6" t="s">
        <v>29</v>
      </c>
      <c r="C6" t="s">
        <v>15</v>
      </c>
      <c r="D6" t="s">
        <v>20</v>
      </c>
      <c r="E6">
        <v>1</v>
      </c>
      <c r="F6">
        <v>1</v>
      </c>
      <c r="G6">
        <v>5</v>
      </c>
    </row>
    <row r="7" spans="1:7">
      <c r="A7" t="s">
        <v>88</v>
      </c>
      <c r="B7" t="s">
        <v>29</v>
      </c>
      <c r="C7" t="s">
        <v>86</v>
      </c>
      <c r="D7" t="s">
        <v>23</v>
      </c>
      <c r="E7">
        <v>1</v>
      </c>
      <c r="F7">
        <v>2</v>
      </c>
      <c r="G7">
        <v>6</v>
      </c>
    </row>
    <row r="8" spans="1:7">
      <c r="A8" t="s">
        <v>88</v>
      </c>
      <c r="B8" t="s">
        <v>29</v>
      </c>
      <c r="C8" t="s">
        <v>86</v>
      </c>
      <c r="D8" t="s">
        <v>24</v>
      </c>
      <c r="E8">
        <v>1</v>
      </c>
      <c r="F8">
        <v>2</v>
      </c>
      <c r="G8">
        <v>7</v>
      </c>
    </row>
    <row r="9" spans="1:7">
      <c r="A9" t="s">
        <v>88</v>
      </c>
      <c r="B9" t="s">
        <v>29</v>
      </c>
      <c r="C9" t="s">
        <v>86</v>
      </c>
      <c r="D9" t="s">
        <v>25</v>
      </c>
      <c r="E9">
        <v>1</v>
      </c>
      <c r="F9">
        <v>2</v>
      </c>
      <c r="G9">
        <v>8</v>
      </c>
    </row>
    <row r="10" spans="1:7">
      <c r="A10" t="s">
        <v>88</v>
      </c>
      <c r="B10" t="s">
        <v>29</v>
      </c>
      <c r="C10" t="s">
        <v>86</v>
      </c>
      <c r="D10" t="s">
        <v>26</v>
      </c>
      <c r="E10">
        <v>1</v>
      </c>
      <c r="F10">
        <v>2</v>
      </c>
      <c r="G10">
        <v>9</v>
      </c>
    </row>
    <row r="11" spans="1:7">
      <c r="A11" t="s">
        <v>88</v>
      </c>
      <c r="B11" t="s">
        <v>29</v>
      </c>
      <c r="C11" t="s">
        <v>86</v>
      </c>
      <c r="D11" t="s">
        <v>27</v>
      </c>
      <c r="E11">
        <v>1</v>
      </c>
      <c r="F11">
        <v>2</v>
      </c>
      <c r="G11">
        <v>10</v>
      </c>
    </row>
    <row r="12" spans="1:7">
      <c r="A12" t="s">
        <v>88</v>
      </c>
      <c r="B12" t="s">
        <v>29</v>
      </c>
      <c r="C12" t="s">
        <v>86</v>
      </c>
      <c r="D12" t="s">
        <v>28</v>
      </c>
      <c r="E12">
        <v>1</v>
      </c>
      <c r="F12">
        <v>2</v>
      </c>
      <c r="G12">
        <v>11</v>
      </c>
    </row>
    <row r="13" spans="1:7">
      <c r="A13" t="s">
        <v>88</v>
      </c>
      <c r="B13" t="s">
        <v>283</v>
      </c>
      <c r="C13" t="s">
        <v>30</v>
      </c>
      <c r="D13" t="s">
        <v>31</v>
      </c>
      <c r="E13">
        <v>2</v>
      </c>
      <c r="F13">
        <v>3</v>
      </c>
      <c r="G13">
        <v>12</v>
      </c>
    </row>
    <row r="14" spans="1:7">
      <c r="A14" t="s">
        <v>88</v>
      </c>
      <c r="B14" t="s">
        <v>283</v>
      </c>
      <c r="C14" t="s">
        <v>30</v>
      </c>
      <c r="D14" t="s">
        <v>89</v>
      </c>
      <c r="E14">
        <v>2</v>
      </c>
      <c r="F14">
        <v>3</v>
      </c>
      <c r="G14">
        <v>13</v>
      </c>
    </row>
    <row r="15" spans="1:7">
      <c r="A15" t="s">
        <v>88</v>
      </c>
      <c r="B15" t="s">
        <v>283</v>
      </c>
      <c r="C15" t="s">
        <v>30</v>
      </c>
      <c r="D15" t="s">
        <v>32</v>
      </c>
      <c r="E15">
        <v>2</v>
      </c>
      <c r="F15">
        <v>3</v>
      </c>
      <c r="G15">
        <v>14</v>
      </c>
    </row>
    <row r="16" spans="1:7">
      <c r="A16" t="s">
        <v>88</v>
      </c>
      <c r="B16" t="s">
        <v>283</v>
      </c>
      <c r="C16" t="s">
        <v>87</v>
      </c>
      <c r="D16" t="s">
        <v>34</v>
      </c>
      <c r="E16">
        <v>2</v>
      </c>
      <c r="F16">
        <v>4</v>
      </c>
      <c r="G16">
        <v>15</v>
      </c>
    </row>
    <row r="17" spans="1:7">
      <c r="A17" t="s">
        <v>88</v>
      </c>
      <c r="B17" t="s">
        <v>283</v>
      </c>
      <c r="C17" t="s">
        <v>87</v>
      </c>
      <c r="D17" t="s">
        <v>35</v>
      </c>
      <c r="E17">
        <v>2</v>
      </c>
      <c r="F17">
        <v>4</v>
      </c>
      <c r="G17">
        <v>16</v>
      </c>
    </row>
    <row r="18" spans="1:7">
      <c r="A18" t="s">
        <v>88</v>
      </c>
      <c r="B18" t="s">
        <v>283</v>
      </c>
      <c r="C18" t="s">
        <v>87</v>
      </c>
      <c r="D18" t="s">
        <v>36</v>
      </c>
      <c r="E18">
        <v>2</v>
      </c>
      <c r="F18">
        <v>4</v>
      </c>
      <c r="G18">
        <v>17</v>
      </c>
    </row>
    <row r="19" spans="1:7">
      <c r="A19" t="s">
        <v>88</v>
      </c>
      <c r="B19" t="s">
        <v>283</v>
      </c>
      <c r="C19" t="s">
        <v>87</v>
      </c>
      <c r="D19" t="s">
        <v>37</v>
      </c>
      <c r="E19">
        <v>2</v>
      </c>
      <c r="F19">
        <v>4</v>
      </c>
      <c r="G19">
        <v>18</v>
      </c>
    </row>
    <row r="20" spans="1:7">
      <c r="A20" t="s">
        <v>88</v>
      </c>
      <c r="B20" t="s">
        <v>283</v>
      </c>
      <c r="C20" t="s">
        <v>87</v>
      </c>
      <c r="D20" t="s">
        <v>13</v>
      </c>
      <c r="E20">
        <v>2</v>
      </c>
      <c r="F20">
        <v>4</v>
      </c>
      <c r="G20">
        <v>19</v>
      </c>
    </row>
    <row r="21" spans="1:7">
      <c r="A21" t="s">
        <v>88</v>
      </c>
      <c r="B21" t="s">
        <v>45</v>
      </c>
      <c r="C21" t="s">
        <v>45</v>
      </c>
      <c r="D21" t="s">
        <v>40</v>
      </c>
      <c r="E21">
        <v>3</v>
      </c>
      <c r="F21">
        <v>5</v>
      </c>
      <c r="G21">
        <v>20</v>
      </c>
    </row>
    <row r="22" spans="1:7">
      <c r="A22" t="s">
        <v>88</v>
      </c>
      <c r="B22" t="s">
        <v>45</v>
      </c>
      <c r="C22" t="s">
        <v>45</v>
      </c>
      <c r="D22" t="s">
        <v>41</v>
      </c>
      <c r="E22">
        <v>3</v>
      </c>
      <c r="F22">
        <v>5</v>
      </c>
      <c r="G22">
        <v>21</v>
      </c>
    </row>
    <row r="23" spans="1:7">
      <c r="A23" t="s">
        <v>88</v>
      </c>
      <c r="B23" t="s">
        <v>45</v>
      </c>
      <c r="C23" t="s">
        <v>45</v>
      </c>
      <c r="D23" t="s">
        <v>42</v>
      </c>
      <c r="E23">
        <v>3</v>
      </c>
      <c r="F23">
        <v>5</v>
      </c>
      <c r="G23">
        <v>22</v>
      </c>
    </row>
    <row r="24" spans="1:7">
      <c r="A24" t="s">
        <v>88</v>
      </c>
      <c r="B24" t="s">
        <v>45</v>
      </c>
      <c r="C24" t="s">
        <v>45</v>
      </c>
      <c r="D24" t="s">
        <v>43</v>
      </c>
      <c r="E24">
        <v>3</v>
      </c>
      <c r="F24">
        <v>5</v>
      </c>
      <c r="G24">
        <v>23</v>
      </c>
    </row>
    <row r="25" spans="1:7">
      <c r="A25" t="s">
        <v>88</v>
      </c>
      <c r="B25" t="s">
        <v>45</v>
      </c>
      <c r="C25" t="s">
        <v>45</v>
      </c>
      <c r="D25" t="s">
        <v>44</v>
      </c>
      <c r="E25">
        <v>3</v>
      </c>
      <c r="F25">
        <v>5</v>
      </c>
      <c r="G25">
        <v>24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35B0-D611-4868-A0FB-3F3F2BDDB4E6}">
  <dimension ref="A1:G97"/>
  <sheetViews>
    <sheetView topLeftCell="A82" workbookViewId="0">
      <selection activeCell="K6" sqref="K6"/>
    </sheetView>
  </sheetViews>
  <sheetFormatPr defaultRowHeight="14.4"/>
  <cols>
    <col min="1" max="1" width="12.44140625" style="86" bestFit="1" customWidth="1"/>
    <col min="2" max="2" width="20.6640625" style="86" bestFit="1" customWidth="1"/>
    <col min="3" max="3" width="19.21875" style="86" bestFit="1" customWidth="1"/>
    <col min="4" max="4" width="22.6640625" style="86" bestFit="1" customWidth="1"/>
    <col min="5" max="5" width="15.6640625" style="86" customWidth="1"/>
    <col min="6" max="6" width="12.33203125" style="86" customWidth="1"/>
    <col min="7" max="7" width="13" style="86" customWidth="1"/>
    <col min="8" max="16384" width="8.88671875" style="86"/>
  </cols>
  <sheetData>
    <row r="1" spans="1:7">
      <c r="A1" s="115" t="s">
        <v>90</v>
      </c>
      <c r="B1" s="115" t="s">
        <v>91</v>
      </c>
      <c r="C1" s="115" t="s">
        <v>92</v>
      </c>
      <c r="D1" s="115" t="s">
        <v>82</v>
      </c>
      <c r="E1" s="115" t="s">
        <v>93</v>
      </c>
      <c r="F1" s="115" t="s">
        <v>94</v>
      </c>
      <c r="G1" s="115" t="s">
        <v>95</v>
      </c>
    </row>
    <row r="2" spans="1:7">
      <c r="A2" s="86" t="s">
        <v>88</v>
      </c>
      <c r="B2" s="86" t="s">
        <v>29</v>
      </c>
      <c r="C2" s="86" t="s">
        <v>15</v>
      </c>
      <c r="D2" s="86" t="s">
        <v>16</v>
      </c>
      <c r="E2" s="86">
        <v>17576000</v>
      </c>
      <c r="F2" s="86">
        <v>1</v>
      </c>
      <c r="G2" s="86">
        <v>1</v>
      </c>
    </row>
    <row r="3" spans="1:7">
      <c r="A3" s="86" t="s">
        <v>88</v>
      </c>
      <c r="B3" s="86" t="s">
        <v>29</v>
      </c>
      <c r="C3" s="86" t="s">
        <v>15</v>
      </c>
      <c r="D3" s="86" t="s">
        <v>16</v>
      </c>
      <c r="E3" s="86">
        <v>16253000</v>
      </c>
      <c r="F3" s="86">
        <v>1</v>
      </c>
      <c r="G3" s="86">
        <v>2</v>
      </c>
    </row>
    <row r="4" spans="1:7">
      <c r="A4" s="86" t="s">
        <v>88</v>
      </c>
      <c r="B4" s="86" t="s">
        <v>29</v>
      </c>
      <c r="C4" s="86" t="s">
        <v>15</v>
      </c>
      <c r="D4" s="86" t="s">
        <v>16</v>
      </c>
      <c r="E4" s="86">
        <v>16398000</v>
      </c>
      <c r="F4" s="86">
        <v>1</v>
      </c>
      <c r="G4" s="86">
        <v>3</v>
      </c>
    </row>
    <row r="5" spans="1:7">
      <c r="A5" s="86" t="s">
        <v>88</v>
      </c>
      <c r="B5" s="86" t="s">
        <v>29</v>
      </c>
      <c r="C5" s="86" t="s">
        <v>15</v>
      </c>
      <c r="D5" s="86" t="s">
        <v>16</v>
      </c>
      <c r="E5" s="86">
        <v>16139000</v>
      </c>
      <c r="F5" s="86">
        <v>1</v>
      </c>
      <c r="G5" s="86">
        <v>4</v>
      </c>
    </row>
    <row r="6" spans="1:7">
      <c r="A6" s="86" t="s">
        <v>88</v>
      </c>
      <c r="B6" s="86" t="s">
        <v>29</v>
      </c>
      <c r="C6" s="86" t="s">
        <v>15</v>
      </c>
      <c r="D6" s="86" t="s">
        <v>17</v>
      </c>
      <c r="E6" s="86">
        <v>131000</v>
      </c>
      <c r="F6" s="86">
        <v>2</v>
      </c>
      <c r="G6" s="86">
        <v>1</v>
      </c>
    </row>
    <row r="7" spans="1:7">
      <c r="A7" s="86" t="s">
        <v>88</v>
      </c>
      <c r="B7" s="86" t="s">
        <v>29</v>
      </c>
      <c r="C7" s="86" t="s">
        <v>15</v>
      </c>
      <c r="D7" s="86" t="s">
        <v>17</v>
      </c>
      <c r="E7" s="86">
        <v>5932000</v>
      </c>
      <c r="F7" s="86">
        <v>2</v>
      </c>
      <c r="G7" s="86">
        <v>2</v>
      </c>
    </row>
    <row r="8" spans="1:7">
      <c r="A8" s="86" t="s">
        <v>88</v>
      </c>
      <c r="B8" s="86" t="s">
        <v>29</v>
      </c>
      <c r="C8" s="86" t="s">
        <v>15</v>
      </c>
      <c r="D8" s="86" t="s">
        <v>17</v>
      </c>
      <c r="E8" s="86">
        <v>12696000</v>
      </c>
      <c r="F8" s="86">
        <v>2</v>
      </c>
      <c r="G8" s="86">
        <v>3</v>
      </c>
    </row>
    <row r="9" spans="1:7">
      <c r="A9" s="86" t="s">
        <v>88</v>
      </c>
      <c r="B9" s="86" t="s">
        <v>29</v>
      </c>
      <c r="C9" s="86" t="s">
        <v>15</v>
      </c>
      <c r="D9" s="86" t="s">
        <v>17</v>
      </c>
      <c r="E9" s="86">
        <v>20424000</v>
      </c>
      <c r="F9" s="86">
        <v>2</v>
      </c>
      <c r="G9" s="86">
        <v>4</v>
      </c>
    </row>
    <row r="10" spans="1:7">
      <c r="A10" s="86" t="s">
        <v>88</v>
      </c>
      <c r="B10" s="86" t="s">
        <v>29</v>
      </c>
      <c r="C10" s="86" t="s">
        <v>15</v>
      </c>
      <c r="D10" s="86" t="s">
        <v>18</v>
      </c>
      <c r="E10" s="86">
        <v>1913000</v>
      </c>
      <c r="F10" s="86">
        <v>3</v>
      </c>
      <c r="G10" s="86">
        <v>1</v>
      </c>
    </row>
    <row r="11" spans="1:7">
      <c r="A11" s="86" t="s">
        <v>88</v>
      </c>
      <c r="B11" s="86" t="s">
        <v>29</v>
      </c>
      <c r="C11" s="86" t="s">
        <v>15</v>
      </c>
      <c r="D11" s="86" t="s">
        <v>18</v>
      </c>
      <c r="E11" s="86">
        <v>2952000</v>
      </c>
      <c r="F11" s="86">
        <v>3</v>
      </c>
      <c r="G11" s="86">
        <v>2</v>
      </c>
    </row>
    <row r="12" spans="1:7">
      <c r="A12" s="86" t="s">
        <v>88</v>
      </c>
      <c r="B12" s="86" t="s">
        <v>29</v>
      </c>
      <c r="C12" s="86" t="s">
        <v>15</v>
      </c>
      <c r="D12" s="86" t="s">
        <v>18</v>
      </c>
      <c r="E12" s="86">
        <v>3508000</v>
      </c>
      <c r="F12" s="86">
        <v>3</v>
      </c>
      <c r="G12" s="86">
        <v>3</v>
      </c>
    </row>
    <row r="13" spans="1:7">
      <c r="A13" s="86" t="s">
        <v>88</v>
      </c>
      <c r="B13" s="86" t="s">
        <v>29</v>
      </c>
      <c r="C13" s="86" t="s">
        <v>15</v>
      </c>
      <c r="D13" s="86" t="s">
        <v>18</v>
      </c>
      <c r="E13" s="86">
        <v>4418000</v>
      </c>
      <c r="F13" s="86">
        <v>3</v>
      </c>
      <c r="G13" s="86">
        <v>4</v>
      </c>
    </row>
    <row r="14" spans="1:7">
      <c r="A14" s="86" t="s">
        <v>88</v>
      </c>
      <c r="B14" s="86" t="s">
        <v>29</v>
      </c>
      <c r="C14" s="86" t="s">
        <v>15</v>
      </c>
      <c r="D14" s="86" t="s">
        <v>19</v>
      </c>
      <c r="E14" s="86">
        <v>5757000</v>
      </c>
      <c r="F14" s="86">
        <v>4</v>
      </c>
      <c r="G14" s="86">
        <v>1</v>
      </c>
    </row>
    <row r="15" spans="1:7">
      <c r="A15" s="86" t="s">
        <v>88</v>
      </c>
      <c r="B15" s="86" t="s">
        <v>29</v>
      </c>
      <c r="C15" s="86" t="s">
        <v>15</v>
      </c>
      <c r="D15" s="86" t="s">
        <v>19</v>
      </c>
      <c r="E15" s="86">
        <v>12839000</v>
      </c>
      <c r="F15" s="86">
        <v>4</v>
      </c>
      <c r="G15" s="86">
        <v>2</v>
      </c>
    </row>
    <row r="16" spans="1:7">
      <c r="A16" s="86" t="s">
        <v>88</v>
      </c>
      <c r="B16" s="86" t="s">
        <v>29</v>
      </c>
      <c r="C16" s="86" t="s">
        <v>15</v>
      </c>
      <c r="D16" s="86" t="s">
        <v>19</v>
      </c>
      <c r="E16" s="86">
        <v>13626000</v>
      </c>
      <c r="F16" s="86">
        <v>4</v>
      </c>
      <c r="G16" s="86">
        <v>3</v>
      </c>
    </row>
    <row r="17" spans="1:7">
      <c r="A17" s="86" t="s">
        <v>88</v>
      </c>
      <c r="B17" s="86" t="s">
        <v>29</v>
      </c>
      <c r="C17" s="86" t="s">
        <v>15</v>
      </c>
      <c r="D17" s="86" t="s">
        <v>19</v>
      </c>
      <c r="E17" s="86">
        <v>12017000</v>
      </c>
      <c r="F17" s="86">
        <v>4</v>
      </c>
      <c r="G17" s="86">
        <v>4</v>
      </c>
    </row>
    <row r="18" spans="1:7">
      <c r="A18" s="86" t="s">
        <v>88</v>
      </c>
      <c r="B18" s="86" t="s">
        <v>29</v>
      </c>
      <c r="C18" s="86" t="s">
        <v>15</v>
      </c>
      <c r="D18" s="86" t="s">
        <v>20</v>
      </c>
      <c r="E18" s="86">
        <v>1723000</v>
      </c>
      <c r="F18" s="86">
        <v>5</v>
      </c>
      <c r="G18" s="86">
        <v>1</v>
      </c>
    </row>
    <row r="19" spans="1:7">
      <c r="A19" s="86" t="s">
        <v>88</v>
      </c>
      <c r="B19" s="86" t="s">
        <v>29</v>
      </c>
      <c r="C19" s="86" t="s">
        <v>15</v>
      </c>
      <c r="D19" s="86" t="s">
        <v>20</v>
      </c>
      <c r="E19" s="86">
        <v>2941000</v>
      </c>
      <c r="F19" s="86">
        <v>5</v>
      </c>
      <c r="G19" s="86">
        <v>2</v>
      </c>
    </row>
    <row r="20" spans="1:7">
      <c r="A20" s="86" t="s">
        <v>88</v>
      </c>
      <c r="B20" s="86" t="s">
        <v>29</v>
      </c>
      <c r="C20" s="86" t="s">
        <v>15</v>
      </c>
      <c r="D20" s="86" t="s">
        <v>20</v>
      </c>
      <c r="E20" s="86">
        <v>3388000</v>
      </c>
      <c r="F20" s="86">
        <v>5</v>
      </c>
      <c r="G20" s="86">
        <v>3</v>
      </c>
    </row>
    <row r="21" spans="1:7">
      <c r="A21" s="86" t="s">
        <v>88</v>
      </c>
      <c r="B21" s="86" t="s">
        <v>29</v>
      </c>
      <c r="C21" s="86" t="s">
        <v>15</v>
      </c>
      <c r="D21" s="86" t="s">
        <v>20</v>
      </c>
      <c r="E21" s="86">
        <v>5362000</v>
      </c>
      <c r="F21" s="86">
        <v>5</v>
      </c>
      <c r="G21" s="86">
        <v>4</v>
      </c>
    </row>
    <row r="22" spans="1:7">
      <c r="A22" s="86" t="s">
        <v>88</v>
      </c>
      <c r="B22" s="86" t="s">
        <v>29</v>
      </c>
      <c r="C22" s="86" t="s">
        <v>86</v>
      </c>
      <c r="D22" s="86" t="s">
        <v>23</v>
      </c>
      <c r="E22" s="86">
        <v>0</v>
      </c>
      <c r="F22" s="86">
        <v>6</v>
      </c>
      <c r="G22" s="86">
        <v>1</v>
      </c>
    </row>
    <row r="23" spans="1:7">
      <c r="A23" s="86" t="s">
        <v>88</v>
      </c>
      <c r="B23" s="86" t="s">
        <v>29</v>
      </c>
      <c r="C23" s="86" t="s">
        <v>86</v>
      </c>
      <c r="D23" s="86" t="s">
        <v>23</v>
      </c>
      <c r="E23" s="86">
        <v>0</v>
      </c>
      <c r="F23" s="86">
        <v>6</v>
      </c>
      <c r="G23" s="86">
        <v>2</v>
      </c>
    </row>
    <row r="24" spans="1:7">
      <c r="A24" s="86" t="s">
        <v>88</v>
      </c>
      <c r="B24" s="86" t="s">
        <v>29</v>
      </c>
      <c r="C24" s="86" t="s">
        <v>86</v>
      </c>
      <c r="D24" s="86" t="s">
        <v>23</v>
      </c>
      <c r="E24" s="86">
        <v>0</v>
      </c>
      <c r="F24" s="86">
        <v>6</v>
      </c>
      <c r="G24" s="86">
        <v>3</v>
      </c>
    </row>
    <row r="25" spans="1:7">
      <c r="A25" s="86" t="s">
        <v>88</v>
      </c>
      <c r="B25" s="86" t="s">
        <v>29</v>
      </c>
      <c r="C25" s="86" t="s">
        <v>86</v>
      </c>
      <c r="D25" s="86" t="s">
        <v>23</v>
      </c>
      <c r="E25" s="86">
        <v>0</v>
      </c>
      <c r="F25" s="86">
        <v>6</v>
      </c>
      <c r="G25" s="86">
        <v>4</v>
      </c>
    </row>
    <row r="26" spans="1:7">
      <c r="A26" s="86" t="s">
        <v>88</v>
      </c>
      <c r="B26" s="86" t="s">
        <v>29</v>
      </c>
      <c r="C26" s="86" t="s">
        <v>86</v>
      </c>
      <c r="D26" s="86" t="s">
        <v>24</v>
      </c>
      <c r="E26" s="86">
        <v>25411000</v>
      </c>
      <c r="F26" s="86">
        <v>7</v>
      </c>
      <c r="G26" s="86">
        <v>1</v>
      </c>
    </row>
    <row r="27" spans="1:7">
      <c r="A27" s="86" t="s">
        <v>88</v>
      </c>
      <c r="B27" s="86" t="s">
        <v>29</v>
      </c>
      <c r="C27" s="86" t="s">
        <v>86</v>
      </c>
      <c r="D27" s="86" t="s">
        <v>24</v>
      </c>
      <c r="E27" s="86">
        <v>31146000</v>
      </c>
      <c r="F27" s="86">
        <v>7</v>
      </c>
      <c r="G27" s="86">
        <v>2</v>
      </c>
    </row>
    <row r="28" spans="1:7">
      <c r="A28" s="86" t="s">
        <v>88</v>
      </c>
      <c r="B28" s="86" t="s">
        <v>29</v>
      </c>
      <c r="C28" s="86" t="s">
        <v>86</v>
      </c>
      <c r="D28" s="86" t="s">
        <v>24</v>
      </c>
      <c r="E28" s="86">
        <v>39894000</v>
      </c>
      <c r="F28" s="86">
        <v>7</v>
      </c>
      <c r="G28" s="86">
        <v>3</v>
      </c>
    </row>
    <row r="29" spans="1:7">
      <c r="A29" s="86" t="s">
        <v>88</v>
      </c>
      <c r="B29" s="86" t="s">
        <v>29</v>
      </c>
      <c r="C29" s="86" t="s">
        <v>86</v>
      </c>
      <c r="D29" s="86" t="s">
        <v>24</v>
      </c>
      <c r="E29" s="86">
        <v>46577000</v>
      </c>
      <c r="F29" s="86">
        <v>7</v>
      </c>
      <c r="G29" s="86">
        <v>4</v>
      </c>
    </row>
    <row r="30" spans="1:7">
      <c r="A30" s="86" t="s">
        <v>88</v>
      </c>
      <c r="B30" s="86" t="s">
        <v>29</v>
      </c>
      <c r="C30" s="86" t="s">
        <v>86</v>
      </c>
      <c r="D30" s="86" t="s">
        <v>25</v>
      </c>
      <c r="E30" s="86">
        <v>200000</v>
      </c>
      <c r="F30" s="86">
        <v>8</v>
      </c>
      <c r="G30" s="86">
        <v>1</v>
      </c>
    </row>
    <row r="31" spans="1:7">
      <c r="A31" s="86" t="s">
        <v>88</v>
      </c>
      <c r="B31" s="86" t="s">
        <v>29</v>
      </c>
      <c r="C31" s="86" t="s">
        <v>86</v>
      </c>
      <c r="D31" s="86" t="s">
        <v>25</v>
      </c>
      <c r="E31" s="86">
        <v>194000</v>
      </c>
      <c r="F31" s="86">
        <v>8</v>
      </c>
      <c r="G31" s="86">
        <v>2</v>
      </c>
    </row>
    <row r="32" spans="1:7">
      <c r="A32" s="86" t="s">
        <v>88</v>
      </c>
      <c r="B32" s="86" t="s">
        <v>29</v>
      </c>
      <c r="C32" s="86" t="s">
        <v>86</v>
      </c>
      <c r="D32" s="86" t="s">
        <v>25</v>
      </c>
      <c r="E32" s="86">
        <v>253000</v>
      </c>
      <c r="F32" s="86">
        <v>8</v>
      </c>
      <c r="G32" s="86">
        <v>3</v>
      </c>
    </row>
    <row r="33" spans="1:7">
      <c r="A33" s="86" t="s">
        <v>88</v>
      </c>
      <c r="B33" s="86" t="s">
        <v>29</v>
      </c>
      <c r="C33" s="86" t="s">
        <v>86</v>
      </c>
      <c r="D33" s="86" t="s">
        <v>25</v>
      </c>
      <c r="E33" s="86">
        <v>244000</v>
      </c>
      <c r="F33" s="86">
        <v>8</v>
      </c>
      <c r="G33" s="86">
        <v>4</v>
      </c>
    </row>
    <row r="34" spans="1:7">
      <c r="A34" s="86" t="s">
        <v>88</v>
      </c>
      <c r="B34" s="86" t="s">
        <v>29</v>
      </c>
      <c r="C34" s="86" t="s">
        <v>86</v>
      </c>
      <c r="D34" s="86" t="s">
        <v>26</v>
      </c>
      <c r="E34" s="86">
        <v>257000</v>
      </c>
      <c r="F34" s="86">
        <v>9</v>
      </c>
      <c r="G34" s="86">
        <v>1</v>
      </c>
    </row>
    <row r="35" spans="1:7">
      <c r="A35" s="86" t="s">
        <v>88</v>
      </c>
      <c r="B35" s="86" t="s">
        <v>29</v>
      </c>
      <c r="C35" s="86" t="s">
        <v>86</v>
      </c>
      <c r="D35" s="86" t="s">
        <v>26</v>
      </c>
      <c r="E35" s="86">
        <v>215000</v>
      </c>
      <c r="F35" s="86">
        <v>9</v>
      </c>
      <c r="G35" s="86">
        <v>2</v>
      </c>
    </row>
    <row r="36" spans="1:7">
      <c r="A36" s="86" t="s">
        <v>88</v>
      </c>
      <c r="B36" s="86" t="s">
        <v>29</v>
      </c>
      <c r="C36" s="86" t="s">
        <v>86</v>
      </c>
      <c r="D36" s="86" t="s">
        <v>26</v>
      </c>
      <c r="E36" s="86">
        <v>178000</v>
      </c>
      <c r="F36" s="86">
        <v>9</v>
      </c>
      <c r="G36" s="86">
        <v>3</v>
      </c>
    </row>
    <row r="37" spans="1:7">
      <c r="A37" s="86" t="s">
        <v>88</v>
      </c>
      <c r="B37" s="86" t="s">
        <v>29</v>
      </c>
      <c r="C37" s="86" t="s">
        <v>86</v>
      </c>
      <c r="D37" s="86" t="s">
        <v>26</v>
      </c>
      <c r="E37" s="86">
        <v>150000</v>
      </c>
      <c r="F37" s="86">
        <v>9</v>
      </c>
      <c r="G37" s="86">
        <v>4</v>
      </c>
    </row>
    <row r="38" spans="1:7">
      <c r="A38" s="86" t="s">
        <v>88</v>
      </c>
      <c r="B38" s="86" t="s">
        <v>29</v>
      </c>
      <c r="C38" s="86" t="s">
        <v>86</v>
      </c>
      <c r="D38" s="86" t="s">
        <v>27</v>
      </c>
      <c r="E38" s="86">
        <v>9163000</v>
      </c>
      <c r="F38" s="86">
        <v>10</v>
      </c>
      <c r="G38" s="86">
        <v>1</v>
      </c>
    </row>
    <row r="39" spans="1:7">
      <c r="A39" s="86" t="s">
        <v>88</v>
      </c>
      <c r="B39" s="86" t="s">
        <v>29</v>
      </c>
      <c r="C39" s="86" t="s">
        <v>86</v>
      </c>
      <c r="D39" s="86" t="s">
        <v>27</v>
      </c>
      <c r="E39" s="86">
        <v>9538000</v>
      </c>
      <c r="F39" s="86">
        <v>10</v>
      </c>
      <c r="G39" s="86">
        <v>2</v>
      </c>
    </row>
    <row r="40" spans="1:7">
      <c r="A40" s="86" t="s">
        <v>88</v>
      </c>
      <c r="B40" s="86" t="s">
        <v>29</v>
      </c>
      <c r="C40" s="86" t="s">
        <v>86</v>
      </c>
      <c r="D40" s="86" t="s">
        <v>27</v>
      </c>
      <c r="E40" s="86">
        <v>9944000</v>
      </c>
      <c r="F40" s="86">
        <v>10</v>
      </c>
      <c r="G40" s="86">
        <v>3</v>
      </c>
    </row>
    <row r="41" spans="1:7">
      <c r="A41" s="86" t="s">
        <v>88</v>
      </c>
      <c r="B41" s="86" t="s">
        <v>29</v>
      </c>
      <c r="C41" s="86" t="s">
        <v>86</v>
      </c>
      <c r="D41" s="86" t="s">
        <v>27</v>
      </c>
      <c r="E41" s="86">
        <v>10215000</v>
      </c>
      <c r="F41" s="86">
        <v>10</v>
      </c>
      <c r="G41" s="86">
        <v>4</v>
      </c>
    </row>
    <row r="42" spans="1:7">
      <c r="A42" s="86" t="s">
        <v>88</v>
      </c>
      <c r="B42" s="86" t="s">
        <v>29</v>
      </c>
      <c r="C42" s="86" t="s">
        <v>86</v>
      </c>
      <c r="D42" s="86" t="s">
        <v>28</v>
      </c>
      <c r="E42" s="86">
        <v>0</v>
      </c>
      <c r="F42" s="86">
        <v>11</v>
      </c>
      <c r="G42" s="86">
        <v>1</v>
      </c>
    </row>
    <row r="43" spans="1:7">
      <c r="A43" s="86" t="s">
        <v>88</v>
      </c>
      <c r="B43" s="86" t="s">
        <v>29</v>
      </c>
      <c r="C43" s="86" t="s">
        <v>86</v>
      </c>
      <c r="D43" s="86" t="s">
        <v>28</v>
      </c>
      <c r="E43" s="86">
        <v>328000</v>
      </c>
      <c r="F43" s="86">
        <v>11</v>
      </c>
      <c r="G43" s="86">
        <v>2</v>
      </c>
    </row>
    <row r="44" spans="1:7">
      <c r="A44" s="86" t="s">
        <v>88</v>
      </c>
      <c r="B44" s="86" t="s">
        <v>29</v>
      </c>
      <c r="C44" s="86" t="s">
        <v>86</v>
      </c>
      <c r="D44" s="86" t="s">
        <v>28</v>
      </c>
      <c r="E44" s="86">
        <v>6733000</v>
      </c>
      <c r="F44" s="86">
        <v>11</v>
      </c>
      <c r="G44" s="86">
        <v>3</v>
      </c>
    </row>
    <row r="45" spans="1:7">
      <c r="A45" s="86" t="s">
        <v>88</v>
      </c>
      <c r="B45" s="86" t="s">
        <v>29</v>
      </c>
      <c r="C45" s="86" t="s">
        <v>86</v>
      </c>
      <c r="D45" s="86" t="s">
        <v>28</v>
      </c>
      <c r="E45" s="86">
        <v>6524000</v>
      </c>
      <c r="F45" s="86">
        <v>11</v>
      </c>
      <c r="G45" s="86">
        <v>4</v>
      </c>
    </row>
    <row r="46" spans="1:7">
      <c r="A46" s="86" t="s">
        <v>88</v>
      </c>
      <c r="B46" s="86" t="s">
        <v>38</v>
      </c>
      <c r="C46" s="86" t="s">
        <v>30</v>
      </c>
      <c r="D46" s="86" t="s">
        <v>31</v>
      </c>
      <c r="E46" s="86">
        <v>15744000</v>
      </c>
      <c r="F46" s="86">
        <v>12</v>
      </c>
      <c r="G46" s="86">
        <v>1</v>
      </c>
    </row>
    <row r="47" spans="1:7">
      <c r="A47" s="86" t="s">
        <v>88</v>
      </c>
      <c r="B47" s="86" t="s">
        <v>38</v>
      </c>
      <c r="C47" s="86" t="s">
        <v>30</v>
      </c>
      <c r="D47" s="86" t="s">
        <v>31</v>
      </c>
      <c r="E47" s="86">
        <v>23460000</v>
      </c>
      <c r="F47" s="86">
        <v>12</v>
      </c>
      <c r="G47" s="86">
        <v>2</v>
      </c>
    </row>
    <row r="48" spans="1:7">
      <c r="A48" s="86" t="s">
        <v>88</v>
      </c>
      <c r="B48" s="86" t="s">
        <v>38</v>
      </c>
      <c r="C48" s="86" t="s">
        <v>30</v>
      </c>
      <c r="D48" s="86" t="s">
        <v>31</v>
      </c>
      <c r="E48" s="86">
        <v>23511000</v>
      </c>
      <c r="F48" s="86">
        <v>12</v>
      </c>
      <c r="G48" s="86">
        <v>3</v>
      </c>
    </row>
    <row r="49" spans="1:7">
      <c r="A49" s="86" t="s">
        <v>88</v>
      </c>
      <c r="B49" s="86" t="s">
        <v>38</v>
      </c>
      <c r="C49" s="86" t="s">
        <v>30</v>
      </c>
      <c r="D49" s="86" t="s">
        <v>31</v>
      </c>
      <c r="E49" s="86">
        <v>23197000</v>
      </c>
      <c r="F49" s="86">
        <v>12</v>
      </c>
      <c r="G49" s="86">
        <v>4</v>
      </c>
    </row>
    <row r="50" spans="1:7">
      <c r="A50" s="86" t="s">
        <v>88</v>
      </c>
      <c r="B50" s="86" t="s">
        <v>38</v>
      </c>
      <c r="C50" s="86" t="s">
        <v>30</v>
      </c>
      <c r="D50" s="86" t="s">
        <v>89</v>
      </c>
      <c r="E50" s="86">
        <v>1589000</v>
      </c>
      <c r="F50" s="86">
        <v>13</v>
      </c>
      <c r="G50" s="86">
        <v>1</v>
      </c>
    </row>
    <row r="51" spans="1:7">
      <c r="A51" s="86" t="s">
        <v>88</v>
      </c>
      <c r="B51" s="86" t="s">
        <v>38</v>
      </c>
      <c r="C51" s="86" t="s">
        <v>30</v>
      </c>
      <c r="D51" s="86" t="s">
        <v>89</v>
      </c>
      <c r="E51" s="86">
        <v>1502000</v>
      </c>
      <c r="F51" s="86">
        <v>13</v>
      </c>
      <c r="G51" s="86">
        <v>2</v>
      </c>
    </row>
    <row r="52" spans="1:7">
      <c r="A52" s="86" t="s">
        <v>88</v>
      </c>
      <c r="B52" s="86" t="s">
        <v>38</v>
      </c>
      <c r="C52" s="86" t="s">
        <v>30</v>
      </c>
      <c r="D52" s="86" t="s">
        <v>89</v>
      </c>
      <c r="E52" s="86">
        <v>2373000</v>
      </c>
      <c r="F52" s="86">
        <v>13</v>
      </c>
      <c r="G52" s="86">
        <v>3</v>
      </c>
    </row>
    <row r="53" spans="1:7">
      <c r="A53" s="86" t="s">
        <v>88</v>
      </c>
      <c r="B53" s="86" t="s">
        <v>38</v>
      </c>
      <c r="C53" s="86" t="s">
        <v>30</v>
      </c>
      <c r="D53" s="86" t="s">
        <v>89</v>
      </c>
      <c r="E53" s="86">
        <v>2456000</v>
      </c>
      <c r="F53" s="86">
        <v>13</v>
      </c>
      <c r="G53" s="86">
        <v>4</v>
      </c>
    </row>
    <row r="54" spans="1:7">
      <c r="A54" s="86" t="s">
        <v>88</v>
      </c>
      <c r="B54" s="86" t="s">
        <v>38</v>
      </c>
      <c r="C54" s="86" t="s">
        <v>30</v>
      </c>
      <c r="D54" s="86" t="s">
        <v>32</v>
      </c>
      <c r="E54" s="86">
        <v>2372000</v>
      </c>
      <c r="F54" s="86">
        <v>14</v>
      </c>
      <c r="G54" s="86">
        <v>1</v>
      </c>
    </row>
    <row r="55" spans="1:7">
      <c r="A55" s="86" t="s">
        <v>88</v>
      </c>
      <c r="B55" s="86" t="s">
        <v>38</v>
      </c>
      <c r="C55" s="86" t="s">
        <v>30</v>
      </c>
      <c r="D55" s="86" t="s">
        <v>32</v>
      </c>
      <c r="E55" s="86">
        <v>1747000</v>
      </c>
      <c r="F55" s="86">
        <v>14</v>
      </c>
      <c r="G55" s="86">
        <v>2</v>
      </c>
    </row>
    <row r="56" spans="1:7">
      <c r="A56" s="86" t="s">
        <v>88</v>
      </c>
      <c r="B56" s="86" t="s">
        <v>38</v>
      </c>
      <c r="C56" s="86" t="s">
        <v>30</v>
      </c>
      <c r="D56" s="86" t="s">
        <v>32</v>
      </c>
      <c r="E56" s="86">
        <v>2864000</v>
      </c>
      <c r="F56" s="86">
        <v>14</v>
      </c>
      <c r="G56" s="86">
        <v>3</v>
      </c>
    </row>
    <row r="57" spans="1:7">
      <c r="A57" s="86" t="s">
        <v>88</v>
      </c>
      <c r="B57" s="86" t="s">
        <v>38</v>
      </c>
      <c r="C57" s="86" t="s">
        <v>30</v>
      </c>
      <c r="D57" s="86" t="s">
        <v>32</v>
      </c>
      <c r="E57" s="86">
        <v>3168000</v>
      </c>
      <c r="F57" s="86">
        <v>14</v>
      </c>
      <c r="G57" s="86">
        <v>4</v>
      </c>
    </row>
    <row r="58" spans="1:7">
      <c r="A58" s="86" t="s">
        <v>88</v>
      </c>
      <c r="B58" s="86" t="s">
        <v>38</v>
      </c>
      <c r="C58" s="86" t="s">
        <v>87</v>
      </c>
      <c r="D58" s="86" t="s">
        <v>34</v>
      </c>
      <c r="E58" s="86">
        <v>5245000</v>
      </c>
      <c r="F58" s="86">
        <v>15</v>
      </c>
      <c r="G58" s="86">
        <v>1</v>
      </c>
    </row>
    <row r="59" spans="1:7">
      <c r="A59" s="86" t="s">
        <v>88</v>
      </c>
      <c r="B59" s="86" t="s">
        <v>38</v>
      </c>
      <c r="C59" s="86" t="s">
        <v>87</v>
      </c>
      <c r="D59" s="86" t="s">
        <v>34</v>
      </c>
      <c r="E59" s="86">
        <v>1597000</v>
      </c>
      <c r="F59" s="86">
        <v>15</v>
      </c>
      <c r="G59" s="86">
        <v>2</v>
      </c>
    </row>
    <row r="60" spans="1:7">
      <c r="A60" s="86" t="s">
        <v>88</v>
      </c>
      <c r="B60" s="86" t="s">
        <v>38</v>
      </c>
      <c r="C60" s="86" t="s">
        <v>87</v>
      </c>
      <c r="D60" s="86" t="s">
        <v>34</v>
      </c>
      <c r="E60" s="86">
        <v>2857000</v>
      </c>
      <c r="F60" s="86">
        <v>15</v>
      </c>
      <c r="G60" s="86">
        <v>3</v>
      </c>
    </row>
    <row r="61" spans="1:7">
      <c r="A61" s="86" t="s">
        <v>88</v>
      </c>
      <c r="B61" s="86" t="s">
        <v>38</v>
      </c>
      <c r="C61" s="86" t="s">
        <v>87</v>
      </c>
      <c r="D61" s="86" t="s">
        <v>34</v>
      </c>
      <c r="E61" s="86">
        <v>5757000</v>
      </c>
      <c r="F61" s="86">
        <v>15</v>
      </c>
      <c r="G61" s="86">
        <v>4</v>
      </c>
    </row>
    <row r="62" spans="1:7">
      <c r="A62" s="86" t="s">
        <v>88</v>
      </c>
      <c r="B62" s="86" t="s">
        <v>38</v>
      </c>
      <c r="C62" s="86" t="s">
        <v>87</v>
      </c>
      <c r="D62" s="86" t="s">
        <v>35</v>
      </c>
      <c r="E62" s="86">
        <v>3546000</v>
      </c>
      <c r="F62" s="86">
        <v>16</v>
      </c>
      <c r="G62" s="86">
        <v>1</v>
      </c>
    </row>
    <row r="63" spans="1:7">
      <c r="A63" s="86" t="s">
        <v>88</v>
      </c>
      <c r="B63" s="86" t="s">
        <v>38</v>
      </c>
      <c r="C63" s="86" t="s">
        <v>87</v>
      </c>
      <c r="D63" s="86" t="s">
        <v>35</v>
      </c>
      <c r="E63" s="86">
        <v>5330000</v>
      </c>
      <c r="F63" s="86">
        <v>16</v>
      </c>
      <c r="G63" s="86">
        <v>2</v>
      </c>
    </row>
    <row r="64" spans="1:7">
      <c r="A64" s="86" t="s">
        <v>88</v>
      </c>
      <c r="B64" s="86" t="s">
        <v>38</v>
      </c>
      <c r="C64" s="86" t="s">
        <v>87</v>
      </c>
      <c r="D64" s="86" t="s">
        <v>35</v>
      </c>
      <c r="E64" s="86">
        <v>8153000</v>
      </c>
      <c r="F64" s="86">
        <v>16</v>
      </c>
      <c r="G64" s="86">
        <v>3</v>
      </c>
    </row>
    <row r="65" spans="1:7">
      <c r="A65" s="86" t="s">
        <v>88</v>
      </c>
      <c r="B65" s="86" t="s">
        <v>38</v>
      </c>
      <c r="C65" s="86" t="s">
        <v>87</v>
      </c>
      <c r="D65" s="86" t="s">
        <v>35</v>
      </c>
      <c r="E65" s="86">
        <v>10495000</v>
      </c>
      <c r="F65" s="86">
        <v>16</v>
      </c>
      <c r="G65" s="86">
        <v>4</v>
      </c>
    </row>
    <row r="66" spans="1:7">
      <c r="A66" s="86" t="s">
        <v>88</v>
      </c>
      <c r="B66" s="86" t="s">
        <v>38</v>
      </c>
      <c r="C66" s="86" t="s">
        <v>87</v>
      </c>
      <c r="D66" s="86" t="s">
        <v>36</v>
      </c>
      <c r="E66" s="86">
        <v>2052000</v>
      </c>
      <c r="F66" s="86">
        <v>17</v>
      </c>
      <c r="G66" s="86">
        <v>1</v>
      </c>
    </row>
    <row r="67" spans="1:7">
      <c r="A67" s="86" t="s">
        <v>88</v>
      </c>
      <c r="B67" s="86" t="s">
        <v>38</v>
      </c>
      <c r="C67" s="86" t="s">
        <v>87</v>
      </c>
      <c r="D67" s="86" t="s">
        <v>36</v>
      </c>
      <c r="E67" s="86">
        <v>2804000</v>
      </c>
      <c r="F67" s="86">
        <v>17</v>
      </c>
      <c r="G67" s="86">
        <v>2</v>
      </c>
    </row>
    <row r="68" spans="1:7">
      <c r="A68" s="86" t="s">
        <v>88</v>
      </c>
      <c r="B68" s="86" t="s">
        <v>38</v>
      </c>
      <c r="C68" s="86" t="s">
        <v>87</v>
      </c>
      <c r="D68" s="86" t="s">
        <v>36</v>
      </c>
      <c r="E68" s="86">
        <v>3251000</v>
      </c>
      <c r="F68" s="86">
        <v>17</v>
      </c>
      <c r="G68" s="86">
        <v>3</v>
      </c>
    </row>
    <row r="69" spans="1:7">
      <c r="A69" s="86" t="s">
        <v>88</v>
      </c>
      <c r="B69" s="86" t="s">
        <v>38</v>
      </c>
      <c r="C69" s="86" t="s">
        <v>87</v>
      </c>
      <c r="D69" s="86" t="s">
        <v>36</v>
      </c>
      <c r="E69" s="86">
        <v>3317000</v>
      </c>
      <c r="F69" s="86">
        <v>17</v>
      </c>
      <c r="G69" s="86">
        <v>4</v>
      </c>
    </row>
    <row r="70" spans="1:7">
      <c r="A70" s="86" t="s">
        <v>88</v>
      </c>
      <c r="B70" s="86" t="s">
        <v>38</v>
      </c>
      <c r="C70" s="86" t="s">
        <v>87</v>
      </c>
      <c r="D70" s="86" t="s">
        <v>37</v>
      </c>
      <c r="E70" s="86">
        <v>826000</v>
      </c>
      <c r="F70" s="86">
        <v>18</v>
      </c>
      <c r="G70" s="86">
        <v>1</v>
      </c>
    </row>
    <row r="71" spans="1:7">
      <c r="A71" s="86" t="s">
        <v>88</v>
      </c>
      <c r="B71" s="86" t="s">
        <v>38</v>
      </c>
      <c r="C71" s="86" t="s">
        <v>87</v>
      </c>
      <c r="D71" s="86" t="s">
        <v>37</v>
      </c>
      <c r="E71" s="86">
        <v>785000</v>
      </c>
      <c r="F71" s="86">
        <v>18</v>
      </c>
      <c r="G71" s="86">
        <v>2</v>
      </c>
    </row>
    <row r="72" spans="1:7">
      <c r="A72" s="86" t="s">
        <v>88</v>
      </c>
      <c r="B72" s="86" t="s">
        <v>38</v>
      </c>
      <c r="C72" s="86" t="s">
        <v>87</v>
      </c>
      <c r="D72" s="86" t="s">
        <v>37</v>
      </c>
      <c r="E72" s="86">
        <v>733000</v>
      </c>
      <c r="F72" s="86">
        <v>18</v>
      </c>
      <c r="G72" s="86">
        <v>3</v>
      </c>
    </row>
    <row r="73" spans="1:7">
      <c r="A73" s="86" t="s">
        <v>88</v>
      </c>
      <c r="B73" s="86" t="s">
        <v>38</v>
      </c>
      <c r="C73" s="86" t="s">
        <v>87</v>
      </c>
      <c r="D73" s="86" t="s">
        <v>37</v>
      </c>
      <c r="E73" s="86">
        <v>704000</v>
      </c>
      <c r="F73" s="86">
        <v>18</v>
      </c>
      <c r="G73" s="86">
        <v>4</v>
      </c>
    </row>
    <row r="74" spans="1:7">
      <c r="A74" s="86" t="s">
        <v>88</v>
      </c>
      <c r="B74" s="86" t="s">
        <v>38</v>
      </c>
      <c r="C74" s="86" t="s">
        <v>87</v>
      </c>
      <c r="D74" s="86" t="s">
        <v>13</v>
      </c>
      <c r="E74" s="86">
        <v>568000</v>
      </c>
      <c r="F74" s="86">
        <v>19</v>
      </c>
      <c r="G74" s="86">
        <v>1</v>
      </c>
    </row>
    <row r="75" spans="1:7">
      <c r="A75" s="86" t="s">
        <v>88</v>
      </c>
      <c r="B75" s="86" t="s">
        <v>38</v>
      </c>
      <c r="C75" s="86" t="s">
        <v>87</v>
      </c>
      <c r="D75" s="86" t="s">
        <v>13</v>
      </c>
      <c r="E75" s="86">
        <v>409000</v>
      </c>
      <c r="F75" s="86">
        <v>19</v>
      </c>
      <c r="G75" s="86">
        <v>2</v>
      </c>
    </row>
    <row r="76" spans="1:7">
      <c r="A76" s="86" t="s">
        <v>88</v>
      </c>
      <c r="B76" s="86" t="s">
        <v>38</v>
      </c>
      <c r="C76" s="86" t="s">
        <v>87</v>
      </c>
      <c r="D76" s="86" t="s">
        <v>13</v>
      </c>
      <c r="E76" s="86">
        <v>242000</v>
      </c>
      <c r="F76" s="86">
        <v>19</v>
      </c>
      <c r="G76" s="86">
        <v>3</v>
      </c>
    </row>
    <row r="77" spans="1:7">
      <c r="A77" s="86" t="s">
        <v>88</v>
      </c>
      <c r="B77" s="86" t="s">
        <v>38</v>
      </c>
      <c r="C77" s="86" t="s">
        <v>87</v>
      </c>
      <c r="D77" s="86" t="s">
        <v>13</v>
      </c>
      <c r="E77" s="86">
        <v>63000</v>
      </c>
      <c r="F77" s="86">
        <v>19</v>
      </c>
      <c r="G77" s="86">
        <v>4</v>
      </c>
    </row>
    <row r="78" spans="1:7">
      <c r="A78" s="86" t="s">
        <v>88</v>
      </c>
      <c r="B78" s="86" t="s">
        <v>45</v>
      </c>
      <c r="C78" s="86" t="s">
        <v>45</v>
      </c>
      <c r="D78" s="86" t="s">
        <v>40</v>
      </c>
      <c r="E78" s="86">
        <v>3000</v>
      </c>
      <c r="F78" s="86">
        <v>20</v>
      </c>
      <c r="G78" s="86">
        <v>1</v>
      </c>
    </row>
    <row r="79" spans="1:7">
      <c r="A79" s="86" t="s">
        <v>88</v>
      </c>
      <c r="B79" s="86" t="s">
        <v>45</v>
      </c>
      <c r="C79" s="86" t="s">
        <v>45</v>
      </c>
      <c r="D79" s="86" t="s">
        <v>40</v>
      </c>
      <c r="E79" s="86">
        <v>3000</v>
      </c>
      <c r="F79" s="86">
        <v>20</v>
      </c>
      <c r="G79" s="86">
        <v>2</v>
      </c>
    </row>
    <row r="80" spans="1:7">
      <c r="A80" s="86" t="s">
        <v>88</v>
      </c>
      <c r="B80" s="86" t="s">
        <v>45</v>
      </c>
      <c r="C80" s="86" t="s">
        <v>45</v>
      </c>
      <c r="D80" s="86" t="s">
        <v>40</v>
      </c>
      <c r="E80" s="86">
        <v>3000</v>
      </c>
      <c r="F80" s="86">
        <v>20</v>
      </c>
      <c r="G80" s="86">
        <v>3</v>
      </c>
    </row>
    <row r="81" spans="1:7">
      <c r="A81" s="86" t="s">
        <v>88</v>
      </c>
      <c r="B81" s="86" t="s">
        <v>45</v>
      </c>
      <c r="C81" s="86" t="s">
        <v>45</v>
      </c>
      <c r="D81" s="86" t="s">
        <v>40</v>
      </c>
      <c r="E81" s="86">
        <v>3000</v>
      </c>
      <c r="F81" s="86">
        <v>20</v>
      </c>
      <c r="G81" s="86">
        <v>4</v>
      </c>
    </row>
    <row r="82" spans="1:7">
      <c r="A82" s="86" t="s">
        <v>88</v>
      </c>
      <c r="B82" s="86" t="s">
        <v>45</v>
      </c>
      <c r="C82" s="86" t="s">
        <v>45</v>
      </c>
      <c r="D82" s="86" t="s">
        <v>41</v>
      </c>
      <c r="E82" s="86">
        <v>329000</v>
      </c>
      <c r="F82" s="86">
        <v>21</v>
      </c>
      <c r="G82" s="86">
        <v>1</v>
      </c>
    </row>
    <row r="83" spans="1:7">
      <c r="A83" s="86" t="s">
        <v>88</v>
      </c>
      <c r="B83" s="86" t="s">
        <v>45</v>
      </c>
      <c r="C83" s="86" t="s">
        <v>45</v>
      </c>
      <c r="D83" s="86" t="s">
        <v>41</v>
      </c>
      <c r="E83" s="86">
        <v>12885000</v>
      </c>
      <c r="F83" s="86">
        <v>21</v>
      </c>
      <c r="G83" s="86">
        <v>2</v>
      </c>
    </row>
    <row r="84" spans="1:7">
      <c r="A84" s="86" t="s">
        <v>88</v>
      </c>
      <c r="B84" s="86" t="s">
        <v>45</v>
      </c>
      <c r="C84" s="86" t="s">
        <v>45</v>
      </c>
      <c r="D84" s="86" t="s">
        <v>41</v>
      </c>
      <c r="E84" s="86">
        <v>27882000</v>
      </c>
      <c r="F84" s="86">
        <v>21</v>
      </c>
      <c r="G84" s="86">
        <v>3</v>
      </c>
    </row>
    <row r="85" spans="1:7">
      <c r="A85" s="86" t="s">
        <v>88</v>
      </c>
      <c r="B85" s="86" t="s">
        <v>45</v>
      </c>
      <c r="C85" s="86" t="s">
        <v>45</v>
      </c>
      <c r="D85" s="86" t="s">
        <v>41</v>
      </c>
      <c r="E85" s="86">
        <v>35209000</v>
      </c>
      <c r="F85" s="86">
        <v>21</v>
      </c>
      <c r="G85" s="86">
        <v>4</v>
      </c>
    </row>
    <row r="86" spans="1:7">
      <c r="A86" s="86" t="s">
        <v>88</v>
      </c>
      <c r="B86" s="86" t="s">
        <v>45</v>
      </c>
      <c r="C86" s="86" t="s">
        <v>45</v>
      </c>
      <c r="D86" s="86" t="s">
        <v>42</v>
      </c>
      <c r="E86" s="86">
        <v>0</v>
      </c>
      <c r="F86" s="86">
        <v>22</v>
      </c>
      <c r="G86" s="86">
        <v>1</v>
      </c>
    </row>
    <row r="87" spans="1:7">
      <c r="A87" s="86" t="s">
        <v>88</v>
      </c>
      <c r="B87" s="86" t="s">
        <v>45</v>
      </c>
      <c r="C87" s="86" t="s">
        <v>45</v>
      </c>
      <c r="D87" s="86" t="s">
        <v>42</v>
      </c>
      <c r="E87" s="86">
        <v>0</v>
      </c>
      <c r="F87" s="86">
        <v>22</v>
      </c>
      <c r="G87" s="86">
        <v>2</v>
      </c>
    </row>
    <row r="88" spans="1:7">
      <c r="A88" s="86" t="s">
        <v>88</v>
      </c>
      <c r="B88" s="86" t="s">
        <v>45</v>
      </c>
      <c r="C88" s="86" t="s">
        <v>45</v>
      </c>
      <c r="D88" s="86" t="s">
        <v>42</v>
      </c>
      <c r="E88" s="86">
        <v>0</v>
      </c>
      <c r="F88" s="86">
        <v>22</v>
      </c>
      <c r="G88" s="86">
        <v>3</v>
      </c>
    </row>
    <row r="89" spans="1:7">
      <c r="A89" s="86" t="s">
        <v>88</v>
      </c>
      <c r="B89" s="86" t="s">
        <v>45</v>
      </c>
      <c r="C89" s="86" t="s">
        <v>45</v>
      </c>
      <c r="D89" s="86" t="s">
        <v>42</v>
      </c>
      <c r="E89" s="86">
        <v>0</v>
      </c>
      <c r="F89" s="86">
        <v>22</v>
      </c>
      <c r="G89" s="86">
        <v>4</v>
      </c>
    </row>
    <row r="90" spans="1:7">
      <c r="A90" s="86" t="s">
        <v>88</v>
      </c>
      <c r="B90" s="86" t="s">
        <v>45</v>
      </c>
      <c r="C90" s="86" t="s">
        <v>45</v>
      </c>
      <c r="D90" s="86" t="s">
        <v>43</v>
      </c>
      <c r="E90" s="86">
        <v>29803000</v>
      </c>
      <c r="F90" s="86">
        <v>23</v>
      </c>
      <c r="G90" s="86">
        <v>1</v>
      </c>
    </row>
    <row r="91" spans="1:7">
      <c r="A91" s="86" t="s">
        <v>88</v>
      </c>
      <c r="B91" s="86" t="s">
        <v>45</v>
      </c>
      <c r="C91" s="86" t="s">
        <v>45</v>
      </c>
      <c r="D91" s="86" t="s">
        <v>43</v>
      </c>
      <c r="E91" s="86">
        <v>32177000</v>
      </c>
      <c r="F91" s="86">
        <v>23</v>
      </c>
      <c r="G91" s="86">
        <v>2</v>
      </c>
    </row>
    <row r="92" spans="1:7">
      <c r="A92" s="86" t="s">
        <v>88</v>
      </c>
      <c r="B92" s="86" t="s">
        <v>45</v>
      </c>
      <c r="C92" s="86" t="s">
        <v>45</v>
      </c>
      <c r="D92" s="86" t="s">
        <v>43</v>
      </c>
      <c r="E92" s="86">
        <v>34892000</v>
      </c>
      <c r="F92" s="86">
        <v>23</v>
      </c>
      <c r="G92" s="86">
        <v>3</v>
      </c>
    </row>
    <row r="93" spans="1:7">
      <c r="A93" s="86" t="s">
        <v>88</v>
      </c>
      <c r="B93" s="86" t="s">
        <v>45</v>
      </c>
      <c r="C93" s="86" t="s">
        <v>45</v>
      </c>
      <c r="D93" s="86" t="s">
        <v>43</v>
      </c>
      <c r="E93" s="86">
        <v>38371000</v>
      </c>
      <c r="F93" s="86">
        <v>23</v>
      </c>
      <c r="G93" s="86">
        <v>4</v>
      </c>
    </row>
    <row r="94" spans="1:7">
      <c r="A94" s="86" t="s">
        <v>88</v>
      </c>
      <c r="B94" s="86" t="s">
        <v>45</v>
      </c>
      <c r="C94" s="86" t="s">
        <v>45</v>
      </c>
      <c r="D94" s="86" t="s">
        <v>44</v>
      </c>
      <c r="E94" s="86">
        <v>54000</v>
      </c>
      <c r="F94" s="86">
        <v>24</v>
      </c>
      <c r="G94" s="86">
        <v>1</v>
      </c>
    </row>
    <row r="95" spans="1:7">
      <c r="A95" s="86" t="s">
        <v>88</v>
      </c>
      <c r="B95" s="86" t="s">
        <v>45</v>
      </c>
      <c r="C95" s="86" t="s">
        <v>45</v>
      </c>
      <c r="D95" s="86" t="s">
        <v>44</v>
      </c>
      <c r="E95" s="86">
        <v>-361000</v>
      </c>
      <c r="F95" s="86">
        <v>24</v>
      </c>
      <c r="G95" s="86">
        <v>2</v>
      </c>
    </row>
    <row r="96" spans="1:7">
      <c r="A96" s="86" t="s">
        <v>88</v>
      </c>
      <c r="B96" s="86" t="s">
        <v>45</v>
      </c>
      <c r="C96" s="86" t="s">
        <v>45</v>
      </c>
      <c r="D96" s="86" t="s">
        <v>44</v>
      </c>
      <c r="E96" s="86">
        <v>-143000</v>
      </c>
      <c r="F96" s="86">
        <v>24</v>
      </c>
      <c r="G96" s="86">
        <v>3</v>
      </c>
    </row>
    <row r="97" spans="1:7">
      <c r="A97" s="86" t="s">
        <v>88</v>
      </c>
      <c r="B97" s="86" t="s">
        <v>45</v>
      </c>
      <c r="C97" s="86" t="s">
        <v>45</v>
      </c>
      <c r="D97" s="86" t="s">
        <v>44</v>
      </c>
      <c r="E97" s="86">
        <v>-670000</v>
      </c>
      <c r="F97" s="86">
        <v>24</v>
      </c>
      <c r="G97" s="86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6C2DB-5C5C-4DAD-9C1F-A29F898CED38}">
  <sheetPr>
    <tabColor theme="4" tint="-0.499984740745262"/>
  </sheetPr>
  <dimension ref="A1:H26"/>
  <sheetViews>
    <sheetView showGridLines="0" zoomScale="86" zoomScaleNormal="86" workbookViewId="0">
      <selection activeCell="J16" sqref="J16"/>
    </sheetView>
  </sheetViews>
  <sheetFormatPr defaultRowHeight="14.4"/>
  <cols>
    <col min="1" max="1" width="2.109375" customWidth="1"/>
  </cols>
  <sheetData>
    <row r="1" spans="2:8">
      <c r="B1" s="145"/>
      <c r="C1" s="145"/>
      <c r="D1" s="145"/>
      <c r="E1" s="145"/>
      <c r="F1" s="145"/>
      <c r="G1" s="145"/>
      <c r="H1" s="145"/>
    </row>
    <row r="3" spans="2:8">
      <c r="C3" s="148" t="s">
        <v>300</v>
      </c>
      <c r="D3" s="148"/>
    </row>
    <row r="4" spans="2:8">
      <c r="C4" s="148"/>
      <c r="D4" s="148"/>
    </row>
    <row r="5" spans="2:8" ht="18">
      <c r="C5" s="132"/>
      <c r="D5" s="132"/>
    </row>
    <row r="6" spans="2:8" ht="18">
      <c r="C6" s="132"/>
      <c r="D6" s="132"/>
    </row>
    <row r="12" spans="2:8" ht="23.4">
      <c r="B12" s="127" t="s">
        <v>303</v>
      </c>
      <c r="C12" s="128" t="s">
        <v>315</v>
      </c>
      <c r="D12" s="129"/>
    </row>
    <row r="13" spans="2:8" ht="23.4">
      <c r="B13" s="127" t="s">
        <v>304</v>
      </c>
      <c r="C13" s="128" t="s">
        <v>88</v>
      </c>
      <c r="D13" s="129"/>
    </row>
    <row r="14" spans="2:8" ht="23.4">
      <c r="B14" s="127" t="s">
        <v>305</v>
      </c>
      <c r="C14" s="128" t="s">
        <v>69</v>
      </c>
      <c r="D14" s="129"/>
    </row>
    <row r="15" spans="2:8" ht="23.4">
      <c r="B15" s="127" t="s">
        <v>306</v>
      </c>
      <c r="C15" s="128" t="s">
        <v>70</v>
      </c>
      <c r="D15" s="129"/>
    </row>
    <row r="16" spans="2:8" ht="23.4">
      <c r="B16" s="127" t="s">
        <v>307</v>
      </c>
      <c r="C16" s="128" t="s">
        <v>107</v>
      </c>
      <c r="D16" s="129"/>
    </row>
    <row r="17" spans="1:8" ht="23.4">
      <c r="B17" s="127" t="s">
        <v>308</v>
      </c>
      <c r="C17" s="128" t="s">
        <v>108</v>
      </c>
      <c r="D17" s="129"/>
    </row>
    <row r="18" spans="1:8" ht="23.4">
      <c r="B18" s="127" t="s">
        <v>309</v>
      </c>
      <c r="C18" s="128" t="s">
        <v>109</v>
      </c>
      <c r="D18" s="129"/>
    </row>
    <row r="19" spans="1:8" ht="23.4">
      <c r="B19" s="127" t="s">
        <v>310</v>
      </c>
      <c r="C19" s="128" t="s">
        <v>110</v>
      </c>
      <c r="D19" s="129"/>
    </row>
    <row r="20" spans="1:8" ht="23.4">
      <c r="B20" s="127" t="s">
        <v>311</v>
      </c>
      <c r="C20" s="128" t="s">
        <v>111</v>
      </c>
      <c r="D20" s="129"/>
    </row>
    <row r="21" spans="1:8" ht="23.4">
      <c r="B21" s="127" t="s">
        <v>312</v>
      </c>
      <c r="C21" s="128" t="s">
        <v>112</v>
      </c>
      <c r="D21" s="129"/>
    </row>
    <row r="22" spans="1:8" ht="23.4">
      <c r="B22" s="127" t="s">
        <v>313</v>
      </c>
      <c r="C22" s="128" t="s">
        <v>113</v>
      </c>
      <c r="D22" s="129"/>
    </row>
    <row r="23" spans="1:8" ht="23.4">
      <c r="B23" s="127" t="s">
        <v>314</v>
      </c>
      <c r="C23" s="128" t="s">
        <v>261</v>
      </c>
      <c r="D23" s="129"/>
    </row>
    <row r="24" spans="1:8" ht="23.4">
      <c r="B24" s="127"/>
      <c r="C24" s="128"/>
      <c r="D24" s="129"/>
    </row>
    <row r="26" spans="1:8">
      <c r="A26" s="145"/>
      <c r="B26" s="145"/>
      <c r="C26" s="145"/>
      <c r="D26" s="145"/>
      <c r="E26" s="145"/>
      <c r="F26" s="145"/>
      <c r="G26" s="145"/>
      <c r="H26" s="145"/>
    </row>
  </sheetData>
  <mergeCells count="3">
    <mergeCell ref="C3:D4"/>
    <mergeCell ref="B1:H1"/>
    <mergeCell ref="A26:H26"/>
  </mergeCells>
  <phoneticPr fontId="8" type="noConversion"/>
  <printOptions horizontalCentered="1"/>
  <pageMargins left="0.70866141732283472" right="0.70866141732283472" top="0.74803149606299213" bottom="0.74803149606299213" header="0.31496062992125984" footer="0.31496062992125984"/>
  <pageSetup scale="13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C989-40E2-462F-8984-E59A414F3C4A}">
  <dimension ref="A1:E20"/>
  <sheetViews>
    <sheetView workbookViewId="0">
      <selection activeCell="C12" sqref="C12"/>
    </sheetView>
  </sheetViews>
  <sheetFormatPr defaultRowHeight="14.4"/>
  <cols>
    <col min="1" max="1" width="16.109375" bestFit="1" customWidth="1"/>
    <col min="2" max="2" width="29.21875" customWidth="1"/>
    <col min="3" max="3" width="38.33203125" customWidth="1"/>
    <col min="4" max="4" width="18.33203125" bestFit="1" customWidth="1"/>
    <col min="5" max="5" width="15.88671875" bestFit="1" customWidth="1"/>
  </cols>
  <sheetData>
    <row r="1" spans="1: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>
      <c r="A2" t="s">
        <v>69</v>
      </c>
      <c r="B2" t="s">
        <v>101</v>
      </c>
      <c r="C2" t="s">
        <v>101</v>
      </c>
      <c r="D2">
        <v>1</v>
      </c>
      <c r="E2">
        <v>1</v>
      </c>
    </row>
    <row r="3" spans="1:5">
      <c r="A3" t="s">
        <v>69</v>
      </c>
      <c r="B3" t="s">
        <v>71</v>
      </c>
      <c r="C3" t="s">
        <v>71</v>
      </c>
      <c r="D3">
        <v>2</v>
      </c>
      <c r="E3">
        <v>2</v>
      </c>
    </row>
    <row r="4" spans="1:5">
      <c r="A4" t="s">
        <v>69</v>
      </c>
      <c r="B4" s="1" t="s">
        <v>77</v>
      </c>
      <c r="C4" s="1" t="s">
        <v>77</v>
      </c>
      <c r="D4">
        <v>3</v>
      </c>
      <c r="E4">
        <v>3</v>
      </c>
    </row>
    <row r="5" spans="1:5">
      <c r="A5" t="s">
        <v>69</v>
      </c>
      <c r="B5" s="1" t="s">
        <v>5</v>
      </c>
      <c r="C5" t="s">
        <v>6</v>
      </c>
      <c r="D5">
        <v>4</v>
      </c>
      <c r="E5">
        <v>4</v>
      </c>
    </row>
    <row r="6" spans="1:5">
      <c r="A6" t="s">
        <v>69</v>
      </c>
      <c r="B6" s="1" t="s">
        <v>5</v>
      </c>
      <c r="C6" t="s">
        <v>7</v>
      </c>
      <c r="D6">
        <v>4</v>
      </c>
      <c r="E6">
        <v>5</v>
      </c>
    </row>
    <row r="7" spans="1:5">
      <c r="A7" t="s">
        <v>69</v>
      </c>
      <c r="B7" s="1" t="s">
        <v>5</v>
      </c>
      <c r="C7" t="s">
        <v>8</v>
      </c>
      <c r="D7">
        <v>4</v>
      </c>
      <c r="E7">
        <v>6</v>
      </c>
    </row>
    <row r="8" spans="1:5">
      <c r="A8" t="s">
        <v>69</v>
      </c>
      <c r="B8" s="1" t="s">
        <v>5</v>
      </c>
      <c r="C8" t="s">
        <v>9</v>
      </c>
      <c r="D8">
        <v>4</v>
      </c>
      <c r="E8">
        <v>7</v>
      </c>
    </row>
    <row r="9" spans="1:5">
      <c r="A9" t="s">
        <v>69</v>
      </c>
      <c r="B9" s="1" t="s">
        <v>10</v>
      </c>
      <c r="C9" s="1" t="s">
        <v>10</v>
      </c>
      <c r="D9">
        <v>5</v>
      </c>
      <c r="E9">
        <v>8</v>
      </c>
    </row>
    <row r="10" spans="1:5">
      <c r="A10" t="s">
        <v>69</v>
      </c>
      <c r="B10" s="1" t="s">
        <v>11</v>
      </c>
      <c r="C10" s="1" t="s">
        <v>11</v>
      </c>
      <c r="D10">
        <v>5</v>
      </c>
      <c r="E10">
        <v>9</v>
      </c>
    </row>
    <row r="11" spans="1:5">
      <c r="A11" t="s">
        <v>69</v>
      </c>
      <c r="B11" s="1" t="s">
        <v>72</v>
      </c>
      <c r="C11" s="1" t="s">
        <v>72</v>
      </c>
      <c r="D11">
        <v>5</v>
      </c>
      <c r="E11">
        <v>10</v>
      </c>
    </row>
    <row r="12" spans="1:5">
      <c r="A12" t="s">
        <v>69</v>
      </c>
      <c r="B12" t="s">
        <v>12</v>
      </c>
      <c r="C12" t="s">
        <v>12</v>
      </c>
      <c r="D12">
        <v>5</v>
      </c>
      <c r="E12">
        <v>11</v>
      </c>
    </row>
    <row r="13" spans="1:5">
      <c r="A13" t="s">
        <v>69</v>
      </c>
      <c r="B13" s="1" t="s">
        <v>73</v>
      </c>
      <c r="C13" s="1" t="s">
        <v>73</v>
      </c>
      <c r="D13">
        <v>5</v>
      </c>
      <c r="E13">
        <v>12</v>
      </c>
    </row>
    <row r="14" spans="1:5">
      <c r="A14" t="s">
        <v>69</v>
      </c>
      <c r="B14" t="s">
        <v>75</v>
      </c>
      <c r="C14" t="s">
        <v>75</v>
      </c>
      <c r="D14">
        <v>6</v>
      </c>
      <c r="E14">
        <v>13</v>
      </c>
    </row>
    <row r="15" spans="1:5">
      <c r="A15" t="s">
        <v>69</v>
      </c>
      <c r="B15" t="s">
        <v>74</v>
      </c>
      <c r="C15" t="s">
        <v>13</v>
      </c>
      <c r="D15">
        <v>6</v>
      </c>
      <c r="E15">
        <v>14</v>
      </c>
    </row>
    <row r="16" spans="1:5">
      <c r="A16" t="s">
        <v>69</v>
      </c>
      <c r="B16" t="s">
        <v>74</v>
      </c>
      <c r="C16" t="s">
        <v>14</v>
      </c>
      <c r="D16">
        <v>6</v>
      </c>
      <c r="E16">
        <v>15</v>
      </c>
    </row>
    <row r="17" spans="1:5">
      <c r="A17" t="s">
        <v>69</v>
      </c>
      <c r="B17" s="1" t="s">
        <v>47</v>
      </c>
      <c r="C17" s="1" t="s">
        <v>47</v>
      </c>
      <c r="D17">
        <v>7</v>
      </c>
      <c r="E17">
        <v>16</v>
      </c>
    </row>
    <row r="18" spans="1:5">
      <c r="A18" t="s">
        <v>69</v>
      </c>
      <c r="B18" t="s">
        <v>138</v>
      </c>
      <c r="C18" t="s">
        <v>138</v>
      </c>
      <c r="D18">
        <v>8</v>
      </c>
      <c r="E18">
        <v>17</v>
      </c>
    </row>
    <row r="19" spans="1:5">
      <c r="A19" t="s">
        <v>69</v>
      </c>
      <c r="B19" t="s">
        <v>286</v>
      </c>
      <c r="C19" t="s">
        <v>286</v>
      </c>
      <c r="D19">
        <v>9</v>
      </c>
      <c r="E19">
        <v>18</v>
      </c>
    </row>
    <row r="20" spans="1:5">
      <c r="A20" t="s">
        <v>69</v>
      </c>
      <c r="B20" t="s">
        <v>142</v>
      </c>
      <c r="C20" t="s">
        <v>142</v>
      </c>
      <c r="D20">
        <v>10</v>
      </c>
      <c r="E20">
        <v>19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E3A5-2A20-4075-96A2-AFB170DC3E4A}">
  <dimension ref="A1:F77"/>
  <sheetViews>
    <sheetView topLeftCell="A61" workbookViewId="0">
      <selection activeCell="H70" sqref="H70:H71"/>
    </sheetView>
  </sheetViews>
  <sheetFormatPr defaultRowHeight="14.4"/>
  <cols>
    <col min="1" max="1" width="16.109375" style="86" bestFit="1" customWidth="1"/>
    <col min="2" max="2" width="24.109375" style="86" bestFit="1" customWidth="1"/>
    <col min="3" max="3" width="40.109375" style="86" bestFit="1" customWidth="1"/>
    <col min="4" max="4" width="14" style="86" customWidth="1"/>
    <col min="5" max="5" width="10.88671875" style="86" customWidth="1"/>
    <col min="6" max="16384" width="8.88671875" style="86"/>
  </cols>
  <sheetData>
    <row r="1" spans="1:6">
      <c r="A1" s="115" t="s">
        <v>79</v>
      </c>
      <c r="B1" s="115" t="s">
        <v>102</v>
      </c>
      <c r="C1" s="115" t="s">
        <v>98</v>
      </c>
      <c r="D1" s="115" t="s">
        <v>93</v>
      </c>
      <c r="E1" s="115" t="s">
        <v>103</v>
      </c>
      <c r="F1" s="115" t="s">
        <v>104</v>
      </c>
    </row>
    <row r="2" spans="1:6">
      <c r="A2" s="86" t="s">
        <v>69</v>
      </c>
      <c r="B2" s="86" t="s">
        <v>101</v>
      </c>
      <c r="C2" s="86" t="s">
        <v>101</v>
      </c>
      <c r="D2" s="86">
        <v>53823000</v>
      </c>
      <c r="E2" s="86">
        <v>1</v>
      </c>
      <c r="F2" s="86">
        <v>1</v>
      </c>
    </row>
    <row r="3" spans="1:6">
      <c r="A3" s="86" t="s">
        <v>69</v>
      </c>
      <c r="B3" s="86" t="s">
        <v>101</v>
      </c>
      <c r="C3" s="86" t="s">
        <v>101</v>
      </c>
      <c r="D3" s="86">
        <v>81462000</v>
      </c>
      <c r="E3" s="86">
        <v>1</v>
      </c>
      <c r="F3" s="86">
        <v>2</v>
      </c>
    </row>
    <row r="4" spans="1:6">
      <c r="A4" s="86" t="s">
        <v>69</v>
      </c>
      <c r="B4" s="86" t="s">
        <v>101</v>
      </c>
      <c r="C4" s="86" t="s">
        <v>101</v>
      </c>
      <c r="D4" s="86">
        <v>96773000</v>
      </c>
      <c r="E4" s="86">
        <v>1</v>
      </c>
      <c r="F4" s="86">
        <v>3</v>
      </c>
    </row>
    <row r="5" spans="1:6">
      <c r="A5" s="86" t="s">
        <v>69</v>
      </c>
      <c r="B5" s="86" t="s">
        <v>101</v>
      </c>
      <c r="C5" s="86" t="s">
        <v>101</v>
      </c>
      <c r="D5" s="86">
        <v>97690000</v>
      </c>
      <c r="E5" s="86">
        <v>1</v>
      </c>
      <c r="F5" s="86">
        <v>4</v>
      </c>
    </row>
    <row r="6" spans="1:6">
      <c r="A6" s="86" t="s">
        <v>69</v>
      </c>
      <c r="B6" s="86" t="s">
        <v>71</v>
      </c>
      <c r="C6" s="86" t="s">
        <v>71</v>
      </c>
      <c r="D6" s="86">
        <v>40217000</v>
      </c>
      <c r="E6" s="86">
        <v>2</v>
      </c>
      <c r="F6" s="86">
        <v>1</v>
      </c>
    </row>
    <row r="7" spans="1:6">
      <c r="A7" s="86" t="s">
        <v>69</v>
      </c>
      <c r="B7" s="86" t="s">
        <v>71</v>
      </c>
      <c r="C7" s="86" t="s">
        <v>71</v>
      </c>
      <c r="D7" s="86">
        <v>60609000</v>
      </c>
      <c r="E7" s="86">
        <v>2</v>
      </c>
      <c r="F7" s="86">
        <v>2</v>
      </c>
    </row>
    <row r="8" spans="1:6">
      <c r="A8" s="86" t="s">
        <v>69</v>
      </c>
      <c r="B8" s="86" t="s">
        <v>71</v>
      </c>
      <c r="C8" s="86" t="s">
        <v>71</v>
      </c>
      <c r="D8" s="86">
        <v>79113000</v>
      </c>
      <c r="E8" s="86">
        <v>2</v>
      </c>
      <c r="F8" s="86">
        <v>3</v>
      </c>
    </row>
    <row r="9" spans="1:6">
      <c r="A9" s="86" t="s">
        <v>69</v>
      </c>
      <c r="B9" s="86" t="s">
        <v>71</v>
      </c>
      <c r="C9" s="86" t="s">
        <v>71</v>
      </c>
      <c r="D9" s="86">
        <v>80240000</v>
      </c>
      <c r="E9" s="86">
        <v>2</v>
      </c>
      <c r="F9" s="86">
        <v>4</v>
      </c>
    </row>
    <row r="10" spans="1:6">
      <c r="A10" s="86" t="s">
        <v>69</v>
      </c>
      <c r="B10" s="86" t="s">
        <v>77</v>
      </c>
      <c r="C10" s="86" t="s">
        <v>77</v>
      </c>
      <c r="D10" s="86">
        <v>13606000</v>
      </c>
      <c r="E10" s="86">
        <v>3</v>
      </c>
      <c r="F10" s="86">
        <v>1</v>
      </c>
    </row>
    <row r="11" spans="1:6">
      <c r="A11" s="86" t="s">
        <v>69</v>
      </c>
      <c r="B11" s="86" t="s">
        <v>77</v>
      </c>
      <c r="C11" s="86" t="s">
        <v>77</v>
      </c>
      <c r="D11" s="86">
        <v>20853000</v>
      </c>
      <c r="E11" s="86">
        <v>3</v>
      </c>
      <c r="F11" s="86">
        <v>2</v>
      </c>
    </row>
    <row r="12" spans="1:6">
      <c r="A12" s="86" t="s">
        <v>69</v>
      </c>
      <c r="B12" s="86" t="s">
        <v>77</v>
      </c>
      <c r="C12" s="86" t="s">
        <v>77</v>
      </c>
      <c r="D12" s="86">
        <v>17660000</v>
      </c>
      <c r="E12" s="86">
        <v>3</v>
      </c>
      <c r="F12" s="86">
        <v>3</v>
      </c>
    </row>
    <row r="13" spans="1:6">
      <c r="A13" s="86" t="s">
        <v>69</v>
      </c>
      <c r="B13" s="86" t="s">
        <v>77</v>
      </c>
      <c r="C13" s="86" t="s">
        <v>77</v>
      </c>
      <c r="D13" s="86">
        <v>17450000</v>
      </c>
      <c r="E13" s="86">
        <v>3</v>
      </c>
      <c r="F13" s="86">
        <v>4</v>
      </c>
    </row>
    <row r="14" spans="1:6">
      <c r="A14" s="86" t="s">
        <v>69</v>
      </c>
      <c r="B14" s="86" t="s">
        <v>5</v>
      </c>
      <c r="C14" s="86" t="s">
        <v>6</v>
      </c>
      <c r="D14" s="86">
        <v>2593000</v>
      </c>
      <c r="E14" s="86">
        <v>4</v>
      </c>
      <c r="F14" s="86">
        <v>1</v>
      </c>
    </row>
    <row r="15" spans="1:6">
      <c r="A15" s="86" t="s">
        <v>69</v>
      </c>
      <c r="B15" s="86" t="s">
        <v>5</v>
      </c>
      <c r="C15" s="86" t="s">
        <v>6</v>
      </c>
      <c r="D15" s="86">
        <v>3075000</v>
      </c>
      <c r="E15" s="86">
        <v>4</v>
      </c>
      <c r="F15" s="86">
        <v>2</v>
      </c>
    </row>
    <row r="16" spans="1:6">
      <c r="A16" s="86" t="s">
        <v>69</v>
      </c>
      <c r="B16" s="86" t="s">
        <v>5</v>
      </c>
      <c r="C16" s="86" t="s">
        <v>6</v>
      </c>
      <c r="D16" s="86">
        <v>3969000</v>
      </c>
      <c r="E16" s="86">
        <v>4</v>
      </c>
      <c r="F16" s="86">
        <v>3</v>
      </c>
    </row>
    <row r="17" spans="1:6">
      <c r="A17" s="86" t="s">
        <v>69</v>
      </c>
      <c r="B17" s="86" t="s">
        <v>5</v>
      </c>
      <c r="C17" s="86" t="s">
        <v>6</v>
      </c>
      <c r="D17" s="86">
        <v>4540000</v>
      </c>
      <c r="E17" s="86">
        <v>4</v>
      </c>
      <c r="F17" s="86">
        <v>4</v>
      </c>
    </row>
    <row r="18" spans="1:6">
      <c r="A18" s="86" t="s">
        <v>69</v>
      </c>
      <c r="B18" s="86" t="s">
        <v>5</v>
      </c>
      <c r="C18" s="86" t="s">
        <v>7</v>
      </c>
      <c r="D18" s="86">
        <v>4517000</v>
      </c>
      <c r="E18" s="86">
        <v>5</v>
      </c>
      <c r="F18" s="86">
        <v>1</v>
      </c>
    </row>
    <row r="19" spans="1:6">
      <c r="A19" s="86" t="s">
        <v>69</v>
      </c>
      <c r="B19" s="86" t="s">
        <v>5</v>
      </c>
      <c r="C19" s="86" t="s">
        <v>7</v>
      </c>
      <c r="D19" s="86">
        <v>3946000</v>
      </c>
      <c r="E19" s="86">
        <v>5</v>
      </c>
      <c r="F19" s="86">
        <v>2</v>
      </c>
    </row>
    <row r="20" spans="1:6">
      <c r="A20" s="86" t="s">
        <v>69</v>
      </c>
      <c r="B20" s="86" t="s">
        <v>5</v>
      </c>
      <c r="C20" s="86" t="s">
        <v>7</v>
      </c>
      <c r="D20" s="86">
        <v>4800000</v>
      </c>
      <c r="E20" s="86">
        <v>5</v>
      </c>
      <c r="F20" s="86">
        <v>3</v>
      </c>
    </row>
    <row r="21" spans="1:6">
      <c r="A21" s="86" t="s">
        <v>69</v>
      </c>
      <c r="B21" s="86" t="s">
        <v>5</v>
      </c>
      <c r="C21" s="86" t="s">
        <v>7</v>
      </c>
      <c r="D21" s="86">
        <v>5150000</v>
      </c>
      <c r="E21" s="86">
        <v>5</v>
      </c>
      <c r="F21" s="86">
        <v>4</v>
      </c>
    </row>
    <row r="22" spans="1:6">
      <c r="A22" s="86" t="s">
        <v>69</v>
      </c>
      <c r="B22" s="86" t="s">
        <v>5</v>
      </c>
      <c r="C22" s="86" t="s">
        <v>8</v>
      </c>
      <c r="D22" s="86">
        <v>-27000</v>
      </c>
      <c r="E22" s="86">
        <v>6</v>
      </c>
      <c r="F22" s="86">
        <v>1</v>
      </c>
    </row>
    <row r="23" spans="1:6">
      <c r="A23" s="86" t="s">
        <v>69</v>
      </c>
      <c r="B23" s="86" t="s">
        <v>5</v>
      </c>
      <c r="C23" s="86" t="s">
        <v>8</v>
      </c>
      <c r="D23" s="86">
        <v>176000</v>
      </c>
      <c r="E23" s="86">
        <v>6</v>
      </c>
      <c r="F23" s="86">
        <v>2</v>
      </c>
    </row>
    <row r="24" spans="1:6">
      <c r="A24" s="86" t="s">
        <v>69</v>
      </c>
      <c r="B24" s="86" t="s">
        <v>5</v>
      </c>
      <c r="C24" s="86" t="s">
        <v>8</v>
      </c>
      <c r="D24" s="86">
        <v>0</v>
      </c>
      <c r="E24" s="86">
        <v>6</v>
      </c>
      <c r="F24" s="86">
        <v>3</v>
      </c>
    </row>
    <row r="25" spans="1:6">
      <c r="A25" s="86" t="s">
        <v>69</v>
      </c>
      <c r="B25" s="86" t="s">
        <v>5</v>
      </c>
      <c r="C25" s="86" t="s">
        <v>8</v>
      </c>
      <c r="D25" s="86">
        <v>684000</v>
      </c>
      <c r="E25" s="86">
        <v>6</v>
      </c>
      <c r="F25" s="86">
        <v>4</v>
      </c>
    </row>
    <row r="26" spans="1:6">
      <c r="A26" s="86" t="s">
        <v>69</v>
      </c>
      <c r="B26" s="86" t="s">
        <v>5</v>
      </c>
      <c r="C26" s="86" t="s">
        <v>9</v>
      </c>
      <c r="D26" s="86">
        <v>0</v>
      </c>
      <c r="E26" s="86">
        <v>7</v>
      </c>
      <c r="F26" s="86">
        <v>1</v>
      </c>
    </row>
    <row r="27" spans="1:6">
      <c r="A27" s="86" t="s">
        <v>69</v>
      </c>
      <c r="B27" s="86" t="s">
        <v>5</v>
      </c>
      <c r="C27" s="86" t="s">
        <v>9</v>
      </c>
      <c r="D27" s="86">
        <v>0</v>
      </c>
      <c r="E27" s="86">
        <v>7</v>
      </c>
      <c r="F27" s="86">
        <v>2</v>
      </c>
    </row>
    <row r="28" spans="1:6">
      <c r="A28" s="86" t="s">
        <v>69</v>
      </c>
      <c r="B28" s="86" t="s">
        <v>5</v>
      </c>
      <c r="C28" s="86" t="s">
        <v>9</v>
      </c>
      <c r="D28" s="86">
        <v>0</v>
      </c>
      <c r="E28" s="86">
        <v>7</v>
      </c>
      <c r="F28" s="86">
        <v>3</v>
      </c>
    </row>
    <row r="29" spans="1:6">
      <c r="A29" s="86" t="s">
        <v>69</v>
      </c>
      <c r="B29" s="86" t="s">
        <v>5</v>
      </c>
      <c r="C29" s="86" t="s">
        <v>9</v>
      </c>
      <c r="D29" s="86">
        <v>0</v>
      </c>
      <c r="E29" s="86">
        <v>7</v>
      </c>
      <c r="F29" s="86">
        <v>4</v>
      </c>
    </row>
    <row r="30" spans="1:6">
      <c r="A30" s="86" t="s">
        <v>69</v>
      </c>
      <c r="B30" s="86" t="s">
        <v>10</v>
      </c>
      <c r="C30" s="86" t="s">
        <v>10</v>
      </c>
      <c r="D30" s="86">
        <v>6523000</v>
      </c>
      <c r="E30" s="86">
        <v>8</v>
      </c>
      <c r="F30" s="86">
        <v>1</v>
      </c>
    </row>
    <row r="31" spans="1:6">
      <c r="A31" s="86" t="s">
        <v>69</v>
      </c>
      <c r="B31" s="86" t="s">
        <v>10</v>
      </c>
      <c r="C31" s="86" t="s">
        <v>10</v>
      </c>
      <c r="D31" s="86">
        <v>13656000</v>
      </c>
      <c r="E31" s="86">
        <v>8</v>
      </c>
      <c r="F31" s="86">
        <v>2</v>
      </c>
    </row>
    <row r="32" spans="1:6">
      <c r="A32" s="86" t="s">
        <v>69</v>
      </c>
      <c r="B32" s="86" t="s">
        <v>10</v>
      </c>
      <c r="C32" s="86" t="s">
        <v>10</v>
      </c>
      <c r="D32" s="86">
        <v>8891000</v>
      </c>
      <c r="E32" s="86">
        <v>8</v>
      </c>
      <c r="F32" s="86">
        <v>3</v>
      </c>
    </row>
    <row r="33" spans="1:6">
      <c r="A33" s="86" t="s">
        <v>69</v>
      </c>
      <c r="B33" s="86" t="s">
        <v>10</v>
      </c>
      <c r="C33" s="86" t="s">
        <v>10</v>
      </c>
      <c r="D33" s="86">
        <v>7076000</v>
      </c>
      <c r="E33" s="86">
        <v>8</v>
      </c>
      <c r="F33" s="86">
        <v>4</v>
      </c>
    </row>
    <row r="34" spans="1:6">
      <c r="A34" s="86" t="s">
        <v>69</v>
      </c>
      <c r="B34" s="86" t="s">
        <v>11</v>
      </c>
      <c r="C34" s="86" t="s">
        <v>11</v>
      </c>
      <c r="D34" s="86">
        <v>191000</v>
      </c>
      <c r="E34" s="86">
        <v>9</v>
      </c>
      <c r="F34" s="86">
        <v>1</v>
      </c>
    </row>
    <row r="35" spans="1:6">
      <c r="A35" s="86" t="s">
        <v>69</v>
      </c>
      <c r="B35" s="86" t="s">
        <v>11</v>
      </c>
      <c r="C35" s="86" t="s">
        <v>11</v>
      </c>
      <c r="D35" s="86">
        <v>254000</v>
      </c>
      <c r="E35" s="86">
        <v>9</v>
      </c>
      <c r="F35" s="86">
        <v>2</v>
      </c>
    </row>
    <row r="36" spans="1:6">
      <c r="A36" s="86" t="s">
        <v>69</v>
      </c>
      <c r="B36" s="86" t="s">
        <v>11</v>
      </c>
      <c r="C36" s="86" t="s">
        <v>11</v>
      </c>
      <c r="D36" s="86">
        <v>1238000</v>
      </c>
      <c r="E36" s="86">
        <v>9</v>
      </c>
      <c r="F36" s="86">
        <v>3</v>
      </c>
    </row>
    <row r="37" spans="1:6">
      <c r="A37" s="86" t="s">
        <v>69</v>
      </c>
      <c r="B37" s="86" t="s">
        <v>11</v>
      </c>
      <c r="C37" s="86" t="s">
        <v>11</v>
      </c>
      <c r="D37" s="86">
        <v>2264000</v>
      </c>
      <c r="E37" s="86">
        <v>9</v>
      </c>
      <c r="F37" s="86">
        <v>4</v>
      </c>
    </row>
    <row r="38" spans="1:6">
      <c r="A38" s="86" t="s">
        <v>69</v>
      </c>
      <c r="B38" s="86" t="s">
        <v>72</v>
      </c>
      <c r="C38" s="86" t="s">
        <v>72</v>
      </c>
      <c r="D38" s="86">
        <v>6714000</v>
      </c>
      <c r="E38" s="86">
        <v>10</v>
      </c>
      <c r="F38" s="86">
        <v>1</v>
      </c>
    </row>
    <row r="39" spans="1:6">
      <c r="A39" s="86" t="s">
        <v>69</v>
      </c>
      <c r="B39" s="86" t="s">
        <v>72</v>
      </c>
      <c r="C39" s="86" t="s">
        <v>72</v>
      </c>
      <c r="D39" s="86">
        <v>13910000</v>
      </c>
      <c r="E39" s="86">
        <v>10</v>
      </c>
      <c r="F39" s="86">
        <v>2</v>
      </c>
    </row>
    <row r="40" spans="1:6">
      <c r="A40" s="86" t="s">
        <v>69</v>
      </c>
      <c r="B40" s="86" t="s">
        <v>72</v>
      </c>
      <c r="C40" s="86" t="s">
        <v>72</v>
      </c>
      <c r="D40" s="86">
        <v>10129000</v>
      </c>
      <c r="E40" s="86">
        <v>10</v>
      </c>
      <c r="F40" s="86">
        <v>3</v>
      </c>
    </row>
    <row r="41" spans="1:6">
      <c r="A41" s="86" t="s">
        <v>69</v>
      </c>
      <c r="B41" s="86" t="s">
        <v>72</v>
      </c>
      <c r="C41" s="86" t="s">
        <v>72</v>
      </c>
      <c r="D41" s="86">
        <v>9340000</v>
      </c>
      <c r="E41" s="86">
        <v>10</v>
      </c>
      <c r="F41" s="86">
        <v>4</v>
      </c>
    </row>
    <row r="42" spans="1:6">
      <c r="A42" s="86" t="s">
        <v>69</v>
      </c>
      <c r="B42" s="86" t="s">
        <v>12</v>
      </c>
      <c r="C42" s="86" t="s">
        <v>12</v>
      </c>
      <c r="D42" s="86">
        <v>371000</v>
      </c>
      <c r="E42" s="86">
        <v>11</v>
      </c>
      <c r="F42" s="86">
        <v>1</v>
      </c>
    </row>
    <row r="43" spans="1:6">
      <c r="A43" s="86" t="s">
        <v>69</v>
      </c>
      <c r="B43" s="86" t="s">
        <v>12</v>
      </c>
      <c r="C43" s="86" t="s">
        <v>12</v>
      </c>
      <c r="D43" s="86">
        <v>191000</v>
      </c>
      <c r="E43" s="86">
        <v>11</v>
      </c>
      <c r="F43" s="86">
        <v>2</v>
      </c>
    </row>
    <row r="44" spans="1:6">
      <c r="A44" s="86" t="s">
        <v>69</v>
      </c>
      <c r="B44" s="86" t="s">
        <v>12</v>
      </c>
      <c r="C44" s="86" t="s">
        <v>12</v>
      </c>
      <c r="D44" s="86">
        <v>156000</v>
      </c>
      <c r="E44" s="86">
        <v>11</v>
      </c>
      <c r="F44" s="86">
        <v>3</v>
      </c>
    </row>
    <row r="45" spans="1:6">
      <c r="A45" s="86" t="s">
        <v>69</v>
      </c>
      <c r="B45" s="86" t="s">
        <v>12</v>
      </c>
      <c r="C45" s="86" t="s">
        <v>12</v>
      </c>
      <c r="D45" s="86">
        <v>350000</v>
      </c>
      <c r="E45" s="86">
        <v>11</v>
      </c>
      <c r="F45" s="86">
        <v>4</v>
      </c>
    </row>
    <row r="46" spans="1:6">
      <c r="A46" s="86" t="s">
        <v>69</v>
      </c>
      <c r="B46" s="86" t="s">
        <v>73</v>
      </c>
      <c r="C46" s="86" t="s">
        <v>73</v>
      </c>
      <c r="D46" s="86">
        <v>6343000</v>
      </c>
      <c r="E46" s="86">
        <v>12</v>
      </c>
      <c r="F46" s="86">
        <v>1</v>
      </c>
    </row>
    <row r="47" spans="1:6">
      <c r="A47" s="86" t="s">
        <v>69</v>
      </c>
      <c r="B47" s="86" t="s">
        <v>73</v>
      </c>
      <c r="C47" s="86" t="s">
        <v>73</v>
      </c>
      <c r="D47" s="86">
        <v>13719000</v>
      </c>
      <c r="E47" s="86">
        <v>12</v>
      </c>
      <c r="F47" s="86">
        <v>2</v>
      </c>
    </row>
    <row r="48" spans="1:6">
      <c r="A48" s="86" t="s">
        <v>69</v>
      </c>
      <c r="B48" s="86" t="s">
        <v>73</v>
      </c>
      <c r="C48" s="86" t="s">
        <v>73</v>
      </c>
      <c r="D48" s="86">
        <v>9973000</v>
      </c>
      <c r="E48" s="86">
        <v>12</v>
      </c>
      <c r="F48" s="86">
        <v>3</v>
      </c>
    </row>
    <row r="49" spans="1:6">
      <c r="A49" s="86" t="s">
        <v>69</v>
      </c>
      <c r="B49" s="86" t="s">
        <v>73</v>
      </c>
      <c r="C49" s="86" t="s">
        <v>73</v>
      </c>
      <c r="D49" s="86">
        <v>8990000</v>
      </c>
      <c r="E49" s="86">
        <v>12</v>
      </c>
      <c r="F49" s="86">
        <v>4</v>
      </c>
    </row>
    <row r="50" spans="1:6">
      <c r="A50" s="86" t="s">
        <v>69</v>
      </c>
      <c r="B50" s="86" t="s">
        <v>75</v>
      </c>
      <c r="C50" s="86" t="s">
        <v>75</v>
      </c>
      <c r="D50" s="86">
        <v>699000</v>
      </c>
      <c r="E50" s="86">
        <v>13</v>
      </c>
      <c r="F50" s="86">
        <v>1</v>
      </c>
    </row>
    <row r="51" spans="1:6">
      <c r="A51" s="86" t="s">
        <v>69</v>
      </c>
      <c r="B51" s="86" t="s">
        <v>75</v>
      </c>
      <c r="C51" s="86" t="s">
        <v>75</v>
      </c>
      <c r="D51" s="86">
        <v>1132000</v>
      </c>
      <c r="E51" s="86">
        <v>13</v>
      </c>
      <c r="F51" s="86">
        <v>2</v>
      </c>
    </row>
    <row r="52" spans="1:6">
      <c r="A52" s="86" t="s">
        <v>69</v>
      </c>
      <c r="B52" s="86" t="s">
        <v>75</v>
      </c>
      <c r="C52" s="86" t="s">
        <v>75</v>
      </c>
      <c r="D52" s="86">
        <v>-5001000</v>
      </c>
      <c r="E52" s="86">
        <v>13</v>
      </c>
      <c r="F52" s="86">
        <v>3</v>
      </c>
    </row>
    <row r="53" spans="1:6">
      <c r="A53" s="86" t="s">
        <v>69</v>
      </c>
      <c r="B53" s="86" t="s">
        <v>75</v>
      </c>
      <c r="C53" s="86" t="s">
        <v>75</v>
      </c>
      <c r="D53" s="86">
        <v>1837000</v>
      </c>
      <c r="E53" s="86">
        <v>13</v>
      </c>
      <c r="F53" s="86">
        <v>4</v>
      </c>
    </row>
    <row r="54" spans="1:6">
      <c r="A54" s="86" t="s">
        <v>69</v>
      </c>
      <c r="B54" s="86" t="s">
        <v>74</v>
      </c>
      <c r="C54" s="86" t="s">
        <v>13</v>
      </c>
      <c r="D54" s="86">
        <v>0</v>
      </c>
      <c r="E54" s="86">
        <v>14</v>
      </c>
      <c r="F54" s="86">
        <v>1</v>
      </c>
    </row>
    <row r="55" spans="1:6">
      <c r="A55" s="86" t="s">
        <v>69</v>
      </c>
      <c r="B55" s="86" t="s">
        <v>74</v>
      </c>
      <c r="C55" s="86" t="s">
        <v>13</v>
      </c>
      <c r="D55" s="86">
        <v>0</v>
      </c>
      <c r="E55" s="86">
        <v>14</v>
      </c>
      <c r="F55" s="86">
        <v>2</v>
      </c>
    </row>
    <row r="56" spans="1:6">
      <c r="A56" s="86" t="s">
        <v>69</v>
      </c>
      <c r="B56" s="86" t="s">
        <v>74</v>
      </c>
      <c r="C56" s="86" t="s">
        <v>13</v>
      </c>
      <c r="D56" s="86">
        <v>0</v>
      </c>
      <c r="E56" s="86">
        <v>14</v>
      </c>
      <c r="F56" s="86">
        <v>3</v>
      </c>
    </row>
    <row r="57" spans="1:6">
      <c r="A57" s="86" t="s">
        <v>69</v>
      </c>
      <c r="B57" s="86" t="s">
        <v>74</v>
      </c>
      <c r="C57" s="86" t="s">
        <v>13</v>
      </c>
      <c r="D57" s="86">
        <v>0</v>
      </c>
      <c r="E57" s="86">
        <v>14</v>
      </c>
      <c r="F57" s="86">
        <v>4</v>
      </c>
    </row>
    <row r="58" spans="1:6">
      <c r="A58" s="86" t="s">
        <v>69</v>
      </c>
      <c r="B58" s="86" t="s">
        <v>74</v>
      </c>
      <c r="C58" s="86" t="s">
        <v>14</v>
      </c>
      <c r="D58" s="86">
        <v>-125000</v>
      </c>
      <c r="E58" s="86">
        <v>15</v>
      </c>
      <c r="F58" s="86">
        <v>1</v>
      </c>
    </row>
    <row r="59" spans="1:6">
      <c r="A59" s="86" t="s">
        <v>69</v>
      </c>
      <c r="B59" s="86" t="s">
        <v>74</v>
      </c>
      <c r="C59" s="86" t="s">
        <v>14</v>
      </c>
      <c r="D59" s="86">
        <v>-31000</v>
      </c>
      <c r="E59" s="86">
        <v>15</v>
      </c>
      <c r="F59" s="86">
        <v>2</v>
      </c>
    </row>
    <row r="60" spans="1:6">
      <c r="A60" s="86" t="s">
        <v>69</v>
      </c>
      <c r="B60" s="86" t="s">
        <v>74</v>
      </c>
      <c r="C60" s="86" t="s">
        <v>14</v>
      </c>
      <c r="D60" s="86">
        <v>23000</v>
      </c>
      <c r="E60" s="86">
        <v>15</v>
      </c>
      <c r="F60" s="86">
        <v>3</v>
      </c>
    </row>
    <row r="61" spans="1:6">
      <c r="A61" s="86" t="s">
        <v>69</v>
      </c>
      <c r="B61" s="86" t="s">
        <v>74</v>
      </c>
      <c r="C61" s="86" t="s">
        <v>14</v>
      </c>
      <c r="D61" s="86">
        <v>-62000</v>
      </c>
      <c r="E61" s="86">
        <v>15</v>
      </c>
      <c r="F61" s="86">
        <v>4</v>
      </c>
    </row>
    <row r="62" spans="1:6">
      <c r="A62" s="86" t="s">
        <v>69</v>
      </c>
      <c r="B62" s="86" t="s">
        <v>47</v>
      </c>
      <c r="C62" s="86" t="s">
        <v>47</v>
      </c>
      <c r="D62" s="86">
        <v>5769000</v>
      </c>
      <c r="E62" s="86">
        <v>16</v>
      </c>
      <c r="F62" s="86">
        <v>1</v>
      </c>
    </row>
    <row r="63" spans="1:6">
      <c r="A63" s="86" t="s">
        <v>69</v>
      </c>
      <c r="B63" s="86" t="s">
        <v>47</v>
      </c>
      <c r="C63" s="86" t="s">
        <v>47</v>
      </c>
      <c r="D63" s="86">
        <v>12618000</v>
      </c>
      <c r="E63" s="86">
        <v>16</v>
      </c>
      <c r="F63" s="86">
        <v>2</v>
      </c>
    </row>
    <row r="64" spans="1:6">
      <c r="A64" s="86" t="s">
        <v>69</v>
      </c>
      <c r="B64" s="86" t="s">
        <v>47</v>
      </c>
      <c r="C64" s="86" t="s">
        <v>47</v>
      </c>
      <c r="D64" s="86">
        <v>14951000</v>
      </c>
      <c r="E64" s="86">
        <v>16</v>
      </c>
      <c r="F64" s="86">
        <v>3</v>
      </c>
    </row>
    <row r="65" spans="1:6">
      <c r="A65" s="86" t="s">
        <v>69</v>
      </c>
      <c r="B65" s="86" t="s">
        <v>47</v>
      </c>
      <c r="C65" s="86" t="s">
        <v>47</v>
      </c>
      <c r="D65" s="86">
        <v>7215000</v>
      </c>
      <c r="E65" s="86">
        <v>16</v>
      </c>
      <c r="F65" s="86">
        <v>4</v>
      </c>
    </row>
    <row r="66" spans="1:6">
      <c r="A66" s="86" t="s">
        <v>69</v>
      </c>
      <c r="B66" s="86" t="s">
        <v>138</v>
      </c>
      <c r="C66" s="86" t="s">
        <v>138</v>
      </c>
      <c r="D66" s="86">
        <v>3019300</v>
      </c>
      <c r="E66" s="86">
        <v>17</v>
      </c>
      <c r="F66" s="86">
        <v>1</v>
      </c>
    </row>
    <row r="67" spans="1:6">
      <c r="A67" s="86" t="s">
        <v>69</v>
      </c>
      <c r="B67" s="86" t="s">
        <v>138</v>
      </c>
      <c r="C67" s="86" t="s">
        <v>138</v>
      </c>
      <c r="D67" s="86">
        <v>3157800</v>
      </c>
      <c r="E67" s="86">
        <v>17</v>
      </c>
      <c r="F67" s="86">
        <v>2</v>
      </c>
    </row>
    <row r="68" spans="1:6">
      <c r="A68" s="86" t="s">
        <v>69</v>
      </c>
      <c r="B68" s="86" t="s">
        <v>138</v>
      </c>
      <c r="C68" s="86" t="s">
        <v>138</v>
      </c>
      <c r="D68" s="86">
        <v>3178900</v>
      </c>
      <c r="E68" s="86">
        <v>17</v>
      </c>
      <c r="F68" s="86">
        <v>3</v>
      </c>
    </row>
    <row r="69" spans="1:6">
      <c r="A69" s="86" t="s">
        <v>69</v>
      </c>
      <c r="B69" s="86" t="s">
        <v>138</v>
      </c>
      <c r="C69" s="86" t="s">
        <v>138</v>
      </c>
      <c r="D69" s="86">
        <v>3210100</v>
      </c>
      <c r="E69" s="86">
        <v>17</v>
      </c>
      <c r="F69" s="86">
        <v>4</v>
      </c>
    </row>
    <row r="70" spans="1:6">
      <c r="A70" s="86" t="s">
        <v>69</v>
      </c>
      <c r="B70" s="86" t="s">
        <v>286</v>
      </c>
      <c r="C70" s="86" t="s">
        <v>286</v>
      </c>
      <c r="D70" s="86">
        <v>352.26</v>
      </c>
      <c r="E70" s="86">
        <v>18</v>
      </c>
      <c r="F70" s="86">
        <v>1</v>
      </c>
    </row>
    <row r="71" spans="1:6">
      <c r="A71" s="86" t="s">
        <v>69</v>
      </c>
      <c r="B71" s="86" t="s">
        <v>286</v>
      </c>
      <c r="C71" s="86" t="s">
        <v>286</v>
      </c>
      <c r="D71" s="86">
        <v>123.18</v>
      </c>
      <c r="E71" s="86">
        <v>18</v>
      </c>
      <c r="F71" s="86">
        <v>2</v>
      </c>
    </row>
    <row r="72" spans="1:6">
      <c r="A72" s="86" t="s">
        <v>69</v>
      </c>
      <c r="B72" s="86" t="s">
        <v>286</v>
      </c>
      <c r="C72" s="86" t="s">
        <v>286</v>
      </c>
      <c r="D72" s="86">
        <v>248.48</v>
      </c>
      <c r="E72" s="86">
        <v>18</v>
      </c>
      <c r="F72" s="86">
        <v>3</v>
      </c>
    </row>
    <row r="73" spans="1:6">
      <c r="A73" s="86" t="s">
        <v>69</v>
      </c>
      <c r="B73" s="86" t="s">
        <v>286</v>
      </c>
      <c r="C73" s="86" t="s">
        <v>286</v>
      </c>
      <c r="D73" s="86">
        <v>403.84</v>
      </c>
      <c r="E73" s="86">
        <v>18</v>
      </c>
      <c r="F73" s="86">
        <v>4</v>
      </c>
    </row>
    <row r="74" spans="1:6">
      <c r="A74" s="86" t="s">
        <v>69</v>
      </c>
      <c r="B74" s="86" t="s">
        <v>142</v>
      </c>
      <c r="C74" s="86" t="s">
        <v>142</v>
      </c>
      <c r="D74" s="86">
        <v>1063578618</v>
      </c>
      <c r="E74" s="86">
        <v>19</v>
      </c>
      <c r="F74" s="86">
        <v>1</v>
      </c>
    </row>
    <row r="75" spans="1:6">
      <c r="A75" s="86" t="s">
        <v>69</v>
      </c>
      <c r="B75" s="86" t="s">
        <v>142</v>
      </c>
      <c r="C75" s="86" t="s">
        <v>142</v>
      </c>
      <c r="D75" s="86">
        <v>388977804</v>
      </c>
      <c r="E75" s="86">
        <v>19</v>
      </c>
      <c r="F75" s="86">
        <v>2</v>
      </c>
    </row>
    <row r="76" spans="1:6">
      <c r="A76" s="86" t="s">
        <v>69</v>
      </c>
      <c r="B76" s="86" t="s">
        <v>142</v>
      </c>
      <c r="C76" s="86" t="s">
        <v>142</v>
      </c>
      <c r="D76" s="86">
        <v>789893072</v>
      </c>
      <c r="E76" s="86">
        <v>19</v>
      </c>
      <c r="F76" s="86">
        <v>3</v>
      </c>
    </row>
    <row r="77" spans="1:6">
      <c r="A77" s="86" t="s">
        <v>69</v>
      </c>
      <c r="B77" s="86" t="s">
        <v>142</v>
      </c>
      <c r="C77" s="86" t="s">
        <v>142</v>
      </c>
      <c r="D77" s="86">
        <v>1296366784</v>
      </c>
      <c r="E77" s="86">
        <v>19</v>
      </c>
      <c r="F77" s="86">
        <v>4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35BE-69C0-4DE5-8E24-A69DA46F4043}">
  <dimension ref="A1:C5"/>
  <sheetViews>
    <sheetView workbookViewId="0">
      <selection activeCell="D11" sqref="D11"/>
    </sheetView>
  </sheetViews>
  <sheetFormatPr defaultRowHeight="14.4"/>
  <cols>
    <col min="2" max="2" width="11.44140625" customWidth="1"/>
  </cols>
  <sheetData>
    <row r="1" spans="1:3">
      <c r="A1" s="4" t="s">
        <v>104</v>
      </c>
      <c r="B1" s="4" t="s">
        <v>105</v>
      </c>
      <c r="C1" s="4" t="s">
        <v>106</v>
      </c>
    </row>
    <row r="2" spans="1:3">
      <c r="A2">
        <v>1</v>
      </c>
      <c r="B2" s="77">
        <v>44561</v>
      </c>
      <c r="C2">
        <v>2021</v>
      </c>
    </row>
    <row r="3" spans="1:3">
      <c r="A3">
        <v>2</v>
      </c>
      <c r="B3" s="77">
        <v>44926</v>
      </c>
      <c r="C3">
        <v>2022</v>
      </c>
    </row>
    <row r="4" spans="1:3">
      <c r="A4">
        <v>3</v>
      </c>
      <c r="B4" s="77">
        <v>45291</v>
      </c>
      <c r="C4">
        <v>2023</v>
      </c>
    </row>
    <row r="5" spans="1:3">
      <c r="A5">
        <v>4</v>
      </c>
      <c r="B5" s="77">
        <v>45657</v>
      </c>
      <c r="C5">
        <v>2024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C4B3-DB27-47D6-8D2F-6EF5488320F1}">
  <dimension ref="A1:E17"/>
  <sheetViews>
    <sheetView workbookViewId="0">
      <selection sqref="A1:E1"/>
    </sheetView>
  </sheetViews>
  <sheetFormatPr defaultRowHeight="14.4"/>
  <cols>
    <col min="1" max="1" width="18.33203125" bestFit="1" customWidth="1"/>
    <col min="2" max="2" width="16.88671875" bestFit="1" customWidth="1"/>
    <col min="3" max="3" width="23" bestFit="1" customWidth="1"/>
    <col min="4" max="4" width="18.33203125" bestFit="1" customWidth="1"/>
    <col min="5" max="5" width="15.88671875" bestFit="1" customWidth="1"/>
  </cols>
  <sheetData>
    <row r="1" spans="1: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>
      <c r="A2" t="s">
        <v>70</v>
      </c>
      <c r="B2" t="s">
        <v>66</v>
      </c>
      <c r="C2" t="s">
        <v>47</v>
      </c>
      <c r="D2">
        <v>1</v>
      </c>
      <c r="E2">
        <v>1</v>
      </c>
    </row>
    <row r="3" spans="1:5">
      <c r="A3" t="s">
        <v>70</v>
      </c>
      <c r="B3" t="s">
        <v>66</v>
      </c>
      <c r="C3" t="s">
        <v>48</v>
      </c>
      <c r="D3">
        <v>1</v>
      </c>
      <c r="E3">
        <v>2</v>
      </c>
    </row>
    <row r="4" spans="1:5">
      <c r="A4" t="s">
        <v>70</v>
      </c>
      <c r="B4" t="s">
        <v>66</v>
      </c>
      <c r="C4" t="s">
        <v>49</v>
      </c>
      <c r="D4">
        <v>1</v>
      </c>
      <c r="E4">
        <v>3</v>
      </c>
    </row>
    <row r="5" spans="1:5">
      <c r="A5" t="s">
        <v>70</v>
      </c>
      <c r="B5" t="s">
        <v>66</v>
      </c>
      <c r="C5" t="s">
        <v>51</v>
      </c>
      <c r="D5">
        <v>1</v>
      </c>
      <c r="E5">
        <v>4</v>
      </c>
    </row>
    <row r="6" spans="1:5">
      <c r="A6" t="s">
        <v>70</v>
      </c>
      <c r="B6" t="s">
        <v>66</v>
      </c>
      <c r="C6" t="s">
        <v>52</v>
      </c>
      <c r="D6">
        <v>1</v>
      </c>
      <c r="E6">
        <v>5</v>
      </c>
    </row>
    <row r="7" spans="1:5">
      <c r="A7" t="s">
        <v>70</v>
      </c>
      <c r="B7" t="s">
        <v>66</v>
      </c>
      <c r="C7" t="s">
        <v>53</v>
      </c>
      <c r="D7">
        <v>1</v>
      </c>
      <c r="E7">
        <v>6</v>
      </c>
    </row>
    <row r="8" spans="1:5">
      <c r="A8" t="s">
        <v>70</v>
      </c>
      <c r="B8" t="s">
        <v>66</v>
      </c>
      <c r="C8" t="s">
        <v>54</v>
      </c>
      <c r="D8">
        <v>1</v>
      </c>
      <c r="E8">
        <v>7</v>
      </c>
    </row>
    <row r="9" spans="1:5">
      <c r="A9" t="s">
        <v>70</v>
      </c>
      <c r="B9" t="s">
        <v>67</v>
      </c>
      <c r="C9" t="s">
        <v>56</v>
      </c>
      <c r="D9">
        <v>2</v>
      </c>
      <c r="E9">
        <v>8</v>
      </c>
    </row>
    <row r="10" spans="1:5">
      <c r="A10" t="s">
        <v>70</v>
      </c>
      <c r="B10" t="s">
        <v>67</v>
      </c>
      <c r="C10" t="s">
        <v>57</v>
      </c>
      <c r="D10">
        <v>2</v>
      </c>
      <c r="E10">
        <v>9</v>
      </c>
    </row>
    <row r="11" spans="1:5">
      <c r="A11" t="s">
        <v>70</v>
      </c>
      <c r="B11" t="s">
        <v>67</v>
      </c>
      <c r="C11" t="s">
        <v>58</v>
      </c>
      <c r="D11">
        <v>2</v>
      </c>
      <c r="E11">
        <v>10</v>
      </c>
    </row>
    <row r="12" spans="1:5">
      <c r="A12" t="s">
        <v>70</v>
      </c>
      <c r="B12" t="s">
        <v>68</v>
      </c>
      <c r="C12" t="s">
        <v>60</v>
      </c>
      <c r="D12">
        <v>3</v>
      </c>
      <c r="E12">
        <v>11</v>
      </c>
    </row>
    <row r="13" spans="1:5">
      <c r="A13" t="s">
        <v>70</v>
      </c>
      <c r="B13" t="s">
        <v>68</v>
      </c>
      <c r="C13" t="s">
        <v>61</v>
      </c>
      <c r="D13">
        <v>3</v>
      </c>
      <c r="E13">
        <v>12</v>
      </c>
    </row>
    <row r="14" spans="1:5">
      <c r="A14" t="s">
        <v>70</v>
      </c>
      <c r="B14" t="s">
        <v>68</v>
      </c>
      <c r="C14" t="s">
        <v>62</v>
      </c>
      <c r="D14">
        <v>3</v>
      </c>
      <c r="E14">
        <v>13</v>
      </c>
    </row>
    <row r="15" spans="1:5">
      <c r="A15" t="s">
        <v>70</v>
      </c>
      <c r="B15" t="s">
        <v>68</v>
      </c>
      <c r="C15" t="s">
        <v>63</v>
      </c>
      <c r="D15">
        <v>3</v>
      </c>
      <c r="E15">
        <v>14</v>
      </c>
    </row>
    <row r="16" spans="1:5">
      <c r="A16" t="s">
        <v>70</v>
      </c>
      <c r="B16" t="s">
        <v>68</v>
      </c>
      <c r="C16" t="s">
        <v>64</v>
      </c>
      <c r="D16">
        <v>3</v>
      </c>
      <c r="E16">
        <v>15</v>
      </c>
    </row>
    <row r="17" spans="1:5">
      <c r="A17" t="s">
        <v>70</v>
      </c>
      <c r="B17" t="s">
        <v>68</v>
      </c>
      <c r="C17" t="s">
        <v>65</v>
      </c>
      <c r="D17">
        <v>3</v>
      </c>
      <c r="E17">
        <v>16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EA53-E2E9-4D90-860A-76B9E136C7B6}">
  <dimension ref="A1:F65"/>
  <sheetViews>
    <sheetView workbookViewId="0">
      <selection activeCell="H12" sqref="H12"/>
    </sheetView>
  </sheetViews>
  <sheetFormatPr defaultRowHeight="14.4"/>
  <cols>
    <col min="1" max="1" width="18.33203125" style="86" bestFit="1" customWidth="1"/>
    <col min="2" max="2" width="16.88671875" style="86" bestFit="1" customWidth="1"/>
    <col min="3" max="3" width="23" style="86" bestFit="1" customWidth="1"/>
    <col min="4" max="4" width="18" style="86" customWidth="1"/>
    <col min="5" max="5" width="14.77734375" style="86" customWidth="1"/>
    <col min="6" max="16384" width="8.88671875" style="86"/>
  </cols>
  <sheetData>
    <row r="1" spans="1:6">
      <c r="A1" s="115" t="s">
        <v>79</v>
      </c>
      <c r="B1" s="115" t="s">
        <v>102</v>
      </c>
      <c r="C1" s="115" t="s">
        <v>98</v>
      </c>
      <c r="D1" s="115" t="s">
        <v>93</v>
      </c>
      <c r="E1" s="115" t="s">
        <v>279</v>
      </c>
      <c r="F1" s="115" t="s">
        <v>104</v>
      </c>
    </row>
    <row r="2" spans="1:6">
      <c r="A2" s="86" t="s">
        <v>70</v>
      </c>
      <c r="B2" s="86" t="s">
        <v>66</v>
      </c>
      <c r="C2" s="86" t="s">
        <v>47</v>
      </c>
      <c r="D2" s="86">
        <v>5769000</v>
      </c>
      <c r="E2" s="86">
        <v>1</v>
      </c>
      <c r="F2" s="86">
        <v>1</v>
      </c>
    </row>
    <row r="3" spans="1:6">
      <c r="A3" s="86" t="s">
        <v>70</v>
      </c>
      <c r="B3" s="86" t="s">
        <v>66</v>
      </c>
      <c r="C3" s="86" t="s">
        <v>47</v>
      </c>
      <c r="D3" s="86">
        <v>12618000</v>
      </c>
      <c r="E3" s="86">
        <v>1</v>
      </c>
      <c r="F3" s="86">
        <v>2</v>
      </c>
    </row>
    <row r="4" spans="1:6">
      <c r="A4" s="86" t="s">
        <v>70</v>
      </c>
      <c r="B4" s="86" t="s">
        <v>66</v>
      </c>
      <c r="C4" s="86" t="s">
        <v>47</v>
      </c>
      <c r="D4" s="86">
        <v>14951000</v>
      </c>
      <c r="E4" s="86">
        <v>1</v>
      </c>
      <c r="F4" s="86">
        <v>3</v>
      </c>
    </row>
    <row r="5" spans="1:6">
      <c r="A5" s="86" t="s">
        <v>70</v>
      </c>
      <c r="B5" s="86" t="s">
        <v>66</v>
      </c>
      <c r="C5" s="86" t="s">
        <v>47</v>
      </c>
      <c r="D5" s="86">
        <v>7215000</v>
      </c>
      <c r="E5" s="86">
        <v>1</v>
      </c>
      <c r="F5" s="86">
        <v>4</v>
      </c>
    </row>
    <row r="6" spans="1:6">
      <c r="A6" s="86" t="s">
        <v>70</v>
      </c>
      <c r="B6" s="86" t="s">
        <v>66</v>
      </c>
      <c r="C6" s="86" t="s">
        <v>48</v>
      </c>
      <c r="D6" s="86">
        <v>2911000</v>
      </c>
      <c r="E6" s="86">
        <v>2</v>
      </c>
      <c r="F6" s="86">
        <v>1</v>
      </c>
    </row>
    <row r="7" spans="1:6">
      <c r="A7" s="86" t="s">
        <v>70</v>
      </c>
      <c r="B7" s="86" t="s">
        <v>66</v>
      </c>
      <c r="C7" s="86" t="s">
        <v>48</v>
      </c>
      <c r="D7" s="86">
        <v>3747000</v>
      </c>
      <c r="E7" s="86">
        <v>2</v>
      </c>
      <c r="F7" s="86">
        <v>2</v>
      </c>
    </row>
    <row r="8" spans="1:6">
      <c r="A8" s="86" t="s">
        <v>70</v>
      </c>
      <c r="B8" s="86" t="s">
        <v>66</v>
      </c>
      <c r="C8" s="86" t="s">
        <v>48</v>
      </c>
      <c r="D8" s="86">
        <v>4667000</v>
      </c>
      <c r="E8" s="86">
        <v>2</v>
      </c>
      <c r="F8" s="86">
        <v>3</v>
      </c>
    </row>
    <row r="9" spans="1:6">
      <c r="A9" s="86" t="s">
        <v>70</v>
      </c>
      <c r="B9" s="86" t="s">
        <v>66</v>
      </c>
      <c r="C9" s="86" t="s">
        <v>48</v>
      </c>
      <c r="D9" s="86">
        <v>5368000</v>
      </c>
      <c r="E9" s="86">
        <v>2</v>
      </c>
      <c r="F9" s="86">
        <v>4</v>
      </c>
    </row>
    <row r="10" spans="1:6">
      <c r="A10" s="86" t="s">
        <v>70</v>
      </c>
      <c r="B10" s="86" t="s">
        <v>66</v>
      </c>
      <c r="C10" s="86" t="s">
        <v>49</v>
      </c>
      <c r="D10" s="86">
        <v>2275000</v>
      </c>
      <c r="E10" s="86">
        <v>3</v>
      </c>
      <c r="F10" s="86">
        <v>1</v>
      </c>
    </row>
    <row r="11" spans="1:6">
      <c r="A11" s="86" t="s">
        <v>70</v>
      </c>
      <c r="B11" s="86" t="s">
        <v>66</v>
      </c>
      <c r="C11" s="86" t="s">
        <v>49</v>
      </c>
      <c r="D11" s="86">
        <v>2102000</v>
      </c>
      <c r="E11" s="86">
        <v>3</v>
      </c>
      <c r="F11" s="86">
        <v>2</v>
      </c>
    </row>
    <row r="12" spans="1:6">
      <c r="A12" s="86" t="s">
        <v>70</v>
      </c>
      <c r="B12" s="86" t="s">
        <v>66</v>
      </c>
      <c r="C12" s="86" t="s">
        <v>49</v>
      </c>
      <c r="D12" s="86">
        <v>-4137000</v>
      </c>
      <c r="E12" s="86">
        <v>3</v>
      </c>
      <c r="F12" s="86">
        <v>3</v>
      </c>
    </row>
    <row r="13" spans="1:6">
      <c r="A13" s="86" t="s">
        <v>70</v>
      </c>
      <c r="B13" s="86" t="s">
        <v>66</v>
      </c>
      <c r="C13" s="86" t="s">
        <v>49</v>
      </c>
      <c r="D13" s="86">
        <v>2321000</v>
      </c>
      <c r="E13" s="86">
        <v>3</v>
      </c>
      <c r="F13" s="86">
        <v>4</v>
      </c>
    </row>
    <row r="14" spans="1:6">
      <c r="A14" s="86" t="s">
        <v>70</v>
      </c>
      <c r="B14" s="86" t="s">
        <v>66</v>
      </c>
      <c r="C14" s="86" t="s">
        <v>51</v>
      </c>
      <c r="D14" s="86">
        <v>-130000</v>
      </c>
      <c r="E14" s="86">
        <v>4</v>
      </c>
      <c r="F14" s="86">
        <v>1</v>
      </c>
    </row>
    <row r="15" spans="1:6">
      <c r="A15" s="86" t="s">
        <v>70</v>
      </c>
      <c r="B15" s="86" t="s">
        <v>66</v>
      </c>
      <c r="C15" s="86" t="s">
        <v>51</v>
      </c>
      <c r="D15" s="86">
        <v>-1124000</v>
      </c>
      <c r="E15" s="86">
        <v>4</v>
      </c>
      <c r="F15" s="86">
        <v>2</v>
      </c>
    </row>
    <row r="16" spans="1:6">
      <c r="A16" s="86" t="s">
        <v>70</v>
      </c>
      <c r="B16" s="86" t="s">
        <v>66</v>
      </c>
      <c r="C16" s="86" t="s">
        <v>51</v>
      </c>
      <c r="D16" s="86">
        <v>-586000</v>
      </c>
      <c r="E16" s="86">
        <v>4</v>
      </c>
      <c r="F16" s="86">
        <v>3</v>
      </c>
    </row>
    <row r="17" spans="1:6">
      <c r="A17" s="86" t="s">
        <v>70</v>
      </c>
      <c r="B17" s="86" t="s">
        <v>66</v>
      </c>
      <c r="C17" s="86" t="s">
        <v>51</v>
      </c>
      <c r="D17" s="86">
        <v>-1083000</v>
      </c>
      <c r="E17" s="86">
        <v>4</v>
      </c>
      <c r="F17" s="86">
        <v>4</v>
      </c>
    </row>
    <row r="18" spans="1:6">
      <c r="A18" s="86" t="s">
        <v>70</v>
      </c>
      <c r="B18" s="86" t="s">
        <v>66</v>
      </c>
      <c r="C18" s="86" t="s">
        <v>52</v>
      </c>
      <c r="D18" s="86">
        <v>-1709000</v>
      </c>
      <c r="E18" s="86">
        <v>5</v>
      </c>
      <c r="F18" s="86">
        <v>1</v>
      </c>
    </row>
    <row r="19" spans="1:6">
      <c r="A19" s="86" t="s">
        <v>70</v>
      </c>
      <c r="B19" s="86" t="s">
        <v>66</v>
      </c>
      <c r="C19" s="86" t="s">
        <v>52</v>
      </c>
      <c r="D19" s="86">
        <v>-6465000</v>
      </c>
      <c r="E19" s="86">
        <v>5</v>
      </c>
      <c r="F19" s="86">
        <v>2</v>
      </c>
    </row>
    <row r="20" spans="1:6">
      <c r="A20" s="86" t="s">
        <v>70</v>
      </c>
      <c r="B20" s="86" t="s">
        <v>66</v>
      </c>
      <c r="C20" s="86" t="s">
        <v>52</v>
      </c>
      <c r="D20" s="86">
        <v>-1195000</v>
      </c>
      <c r="E20" s="86">
        <v>5</v>
      </c>
      <c r="F20" s="86">
        <v>3</v>
      </c>
    </row>
    <row r="21" spans="1:6">
      <c r="A21" s="86" t="s">
        <v>70</v>
      </c>
      <c r="B21" s="86" t="s">
        <v>66</v>
      </c>
      <c r="C21" s="86" t="s">
        <v>52</v>
      </c>
      <c r="D21" s="86">
        <v>937000</v>
      </c>
      <c r="E21" s="86">
        <v>5</v>
      </c>
      <c r="F21" s="86">
        <v>4</v>
      </c>
    </row>
    <row r="22" spans="1:6">
      <c r="A22" s="86" t="s">
        <v>70</v>
      </c>
      <c r="B22" s="86" t="s">
        <v>66</v>
      </c>
      <c r="C22" s="86" t="s">
        <v>53</v>
      </c>
      <c r="D22" s="86">
        <v>-3654000</v>
      </c>
      <c r="E22" s="86">
        <v>6</v>
      </c>
      <c r="F22" s="86">
        <v>1</v>
      </c>
    </row>
    <row r="23" spans="1:6">
      <c r="A23" s="86" t="s">
        <v>70</v>
      </c>
      <c r="B23" s="86" t="s">
        <v>66</v>
      </c>
      <c r="C23" s="86" t="s">
        <v>53</v>
      </c>
      <c r="D23" s="86">
        <v>-5283000</v>
      </c>
      <c r="E23" s="86">
        <v>6</v>
      </c>
      <c r="F23" s="86">
        <v>2</v>
      </c>
    </row>
    <row r="24" spans="1:6">
      <c r="A24" s="86" t="s">
        <v>70</v>
      </c>
      <c r="B24" s="86" t="s">
        <v>66</v>
      </c>
      <c r="C24" s="86" t="s">
        <v>53</v>
      </c>
      <c r="D24" s="86">
        <v>-4604000</v>
      </c>
      <c r="E24" s="86">
        <v>6</v>
      </c>
      <c r="F24" s="86">
        <v>3</v>
      </c>
    </row>
    <row r="25" spans="1:6">
      <c r="A25" s="86" t="s">
        <v>70</v>
      </c>
      <c r="B25" s="86" t="s">
        <v>66</v>
      </c>
      <c r="C25" s="86" t="s">
        <v>53</v>
      </c>
      <c r="D25" s="86">
        <v>-3863000</v>
      </c>
      <c r="E25" s="86">
        <v>6</v>
      </c>
      <c r="F25" s="86">
        <v>4</v>
      </c>
    </row>
    <row r="26" spans="1:6">
      <c r="A26" s="86" t="s">
        <v>70</v>
      </c>
      <c r="B26" s="86" t="s">
        <v>66</v>
      </c>
      <c r="C26" s="86" t="s">
        <v>54</v>
      </c>
      <c r="D26" s="86">
        <v>6160000</v>
      </c>
      <c r="E26" s="86">
        <v>7</v>
      </c>
      <c r="F26" s="86">
        <v>1</v>
      </c>
    </row>
    <row r="27" spans="1:6">
      <c r="A27" s="86" t="s">
        <v>70</v>
      </c>
      <c r="B27" s="86" t="s">
        <v>66</v>
      </c>
      <c r="C27" s="86" t="s">
        <v>54</v>
      </c>
      <c r="D27" s="86">
        <v>9160000</v>
      </c>
      <c r="E27" s="86">
        <v>7</v>
      </c>
      <c r="F27" s="86">
        <v>2</v>
      </c>
    </row>
    <row r="28" spans="1:6">
      <c r="A28" s="86" t="s">
        <v>70</v>
      </c>
      <c r="B28" s="86" t="s">
        <v>66</v>
      </c>
      <c r="C28" s="86" t="s">
        <v>54</v>
      </c>
      <c r="D28" s="86">
        <v>4137000</v>
      </c>
      <c r="E28" s="86">
        <v>7</v>
      </c>
      <c r="F28" s="86">
        <v>3</v>
      </c>
    </row>
    <row r="29" spans="1:6">
      <c r="A29" s="86" t="s">
        <v>70</v>
      </c>
      <c r="B29" s="86" t="s">
        <v>66</v>
      </c>
      <c r="C29" s="86" t="s">
        <v>54</v>
      </c>
      <c r="D29" s="86">
        <v>4090000</v>
      </c>
      <c r="E29" s="86">
        <v>7</v>
      </c>
      <c r="F29" s="86">
        <v>4</v>
      </c>
    </row>
    <row r="30" spans="1:6">
      <c r="A30" s="86" t="s">
        <v>70</v>
      </c>
      <c r="B30" s="86" t="s">
        <v>67</v>
      </c>
      <c r="C30" s="86" t="s">
        <v>56</v>
      </c>
      <c r="D30" s="86">
        <v>-6514000</v>
      </c>
      <c r="E30" s="86">
        <v>8</v>
      </c>
      <c r="F30" s="86">
        <v>1</v>
      </c>
    </row>
    <row r="31" spans="1:6">
      <c r="A31" s="86" t="s">
        <v>70</v>
      </c>
      <c r="B31" s="86" t="s">
        <v>67</v>
      </c>
      <c r="C31" s="86" t="s">
        <v>56</v>
      </c>
      <c r="D31" s="86">
        <v>-7163000</v>
      </c>
      <c r="E31" s="86">
        <v>8</v>
      </c>
      <c r="F31" s="86">
        <v>2</v>
      </c>
    </row>
    <row r="32" spans="1:6">
      <c r="A32" s="86" t="s">
        <v>70</v>
      </c>
      <c r="B32" s="86" t="s">
        <v>67</v>
      </c>
      <c r="C32" s="86" t="s">
        <v>56</v>
      </c>
      <c r="D32" s="86">
        <v>-8899000</v>
      </c>
      <c r="E32" s="86">
        <v>8</v>
      </c>
      <c r="F32" s="86">
        <v>3</v>
      </c>
    </row>
    <row r="33" spans="1:6">
      <c r="A33" s="86" t="s">
        <v>70</v>
      </c>
      <c r="B33" s="86" t="s">
        <v>67</v>
      </c>
      <c r="C33" s="86" t="s">
        <v>56</v>
      </c>
      <c r="D33" s="86">
        <v>-11342000</v>
      </c>
      <c r="E33" s="86">
        <v>8</v>
      </c>
      <c r="F33" s="86">
        <v>4</v>
      </c>
    </row>
    <row r="34" spans="1:6">
      <c r="A34" s="86" t="s">
        <v>70</v>
      </c>
      <c r="B34" s="86" t="s">
        <v>67</v>
      </c>
      <c r="C34" s="86" t="s">
        <v>57</v>
      </c>
      <c r="D34" s="86">
        <v>-132000</v>
      </c>
      <c r="E34" s="86">
        <v>9</v>
      </c>
      <c r="F34" s="86">
        <v>1</v>
      </c>
    </row>
    <row r="35" spans="1:6">
      <c r="A35" s="86" t="s">
        <v>70</v>
      </c>
      <c r="B35" s="86" t="s">
        <v>67</v>
      </c>
      <c r="C35" s="86" t="s">
        <v>57</v>
      </c>
      <c r="D35" s="86">
        <v>-5813000</v>
      </c>
      <c r="E35" s="86">
        <v>9</v>
      </c>
      <c r="F35" s="86">
        <v>2</v>
      </c>
    </row>
    <row r="36" spans="1:6">
      <c r="A36" s="86" t="s">
        <v>70</v>
      </c>
      <c r="B36" s="86" t="s">
        <v>67</v>
      </c>
      <c r="C36" s="86" t="s">
        <v>57</v>
      </c>
      <c r="D36" s="86">
        <v>-6621000</v>
      </c>
      <c r="E36" s="86">
        <v>9</v>
      </c>
      <c r="F36" s="86">
        <v>3</v>
      </c>
    </row>
    <row r="37" spans="1:6">
      <c r="A37" s="86" t="s">
        <v>70</v>
      </c>
      <c r="B37" s="86" t="s">
        <v>67</v>
      </c>
      <c r="C37" s="86" t="s">
        <v>57</v>
      </c>
      <c r="D37" s="86">
        <v>-7445000</v>
      </c>
      <c r="E37" s="86">
        <v>9</v>
      </c>
      <c r="F37" s="86">
        <v>4</v>
      </c>
    </row>
    <row r="38" spans="1:6">
      <c r="A38" s="86" t="s">
        <v>70</v>
      </c>
      <c r="B38" s="86" t="s">
        <v>67</v>
      </c>
      <c r="C38" s="86" t="s">
        <v>58</v>
      </c>
      <c r="D38" s="86">
        <v>-1222000</v>
      </c>
      <c r="E38" s="86">
        <v>10</v>
      </c>
      <c r="F38" s="86">
        <v>1</v>
      </c>
    </row>
    <row r="39" spans="1:6">
      <c r="A39" s="86" t="s">
        <v>70</v>
      </c>
      <c r="B39" s="86" t="s">
        <v>67</v>
      </c>
      <c r="C39" s="86" t="s">
        <v>58</v>
      </c>
      <c r="D39" s="86">
        <v>1003000</v>
      </c>
      <c r="E39" s="86">
        <v>10</v>
      </c>
      <c r="F39" s="86">
        <v>2</v>
      </c>
    </row>
    <row r="40" spans="1:6">
      <c r="A40" s="86" t="s">
        <v>70</v>
      </c>
      <c r="B40" s="86" t="s">
        <v>67</v>
      </c>
      <c r="C40" s="86" t="s">
        <v>58</v>
      </c>
      <c r="D40" s="86">
        <v>-64000</v>
      </c>
      <c r="E40" s="86">
        <v>10</v>
      </c>
      <c r="F40" s="86">
        <v>3</v>
      </c>
    </row>
    <row r="41" spans="1:6">
      <c r="A41" s="86" t="s">
        <v>70</v>
      </c>
      <c r="B41" s="86" t="s">
        <v>67</v>
      </c>
      <c r="C41" s="86" t="s">
        <v>58</v>
      </c>
      <c r="D41" s="86">
        <v>0</v>
      </c>
      <c r="E41" s="86">
        <v>10</v>
      </c>
      <c r="F41" s="86">
        <v>4</v>
      </c>
    </row>
    <row r="42" spans="1:6">
      <c r="A42" s="86" t="s">
        <v>70</v>
      </c>
      <c r="B42" s="86" t="s">
        <v>68</v>
      </c>
      <c r="C42" s="86" t="s">
        <v>60</v>
      </c>
      <c r="D42" s="86">
        <v>699000</v>
      </c>
      <c r="E42" s="86">
        <v>11</v>
      </c>
      <c r="F42" s="86">
        <v>1</v>
      </c>
    </row>
    <row r="43" spans="1:6">
      <c r="A43" s="86" t="s">
        <v>70</v>
      </c>
      <c r="B43" s="86" t="s">
        <v>68</v>
      </c>
      <c r="C43" s="86" t="s">
        <v>60</v>
      </c>
      <c r="D43" s="86">
        <v>496000</v>
      </c>
      <c r="E43" s="86">
        <v>11</v>
      </c>
      <c r="F43" s="86">
        <v>2</v>
      </c>
    </row>
    <row r="44" spans="1:6">
      <c r="A44" s="86" t="s">
        <v>70</v>
      </c>
      <c r="B44" s="86" t="s">
        <v>68</v>
      </c>
      <c r="C44" s="86" t="s">
        <v>60</v>
      </c>
      <c r="D44" s="86">
        <v>646000</v>
      </c>
      <c r="E44" s="86">
        <v>11</v>
      </c>
      <c r="F44" s="86">
        <v>3</v>
      </c>
    </row>
    <row r="45" spans="1:6">
      <c r="A45" s="86" t="s">
        <v>70</v>
      </c>
      <c r="B45" s="86" t="s">
        <v>68</v>
      </c>
      <c r="C45" s="86" t="s">
        <v>60</v>
      </c>
      <c r="D45" s="86">
        <v>1108000</v>
      </c>
      <c r="E45" s="86">
        <v>11</v>
      </c>
      <c r="F45" s="86">
        <v>4</v>
      </c>
    </row>
    <row r="46" spans="1:6">
      <c r="A46" s="86" t="s">
        <v>70</v>
      </c>
      <c r="B46" s="86" t="s">
        <v>68</v>
      </c>
      <c r="C46" s="86" t="s">
        <v>61</v>
      </c>
      <c r="D46" s="86">
        <v>-5732000</v>
      </c>
      <c r="E46" s="86">
        <v>12</v>
      </c>
      <c r="F46" s="86">
        <v>1</v>
      </c>
    </row>
    <row r="47" spans="1:6">
      <c r="A47" s="86" t="s">
        <v>70</v>
      </c>
      <c r="B47" s="86" t="s">
        <v>68</v>
      </c>
      <c r="C47" s="86" t="s">
        <v>61</v>
      </c>
      <c r="D47" s="86">
        <v>-3866000</v>
      </c>
      <c r="E47" s="86">
        <v>12</v>
      </c>
      <c r="F47" s="86">
        <v>2</v>
      </c>
    </row>
    <row r="48" spans="1:6">
      <c r="A48" s="86" t="s">
        <v>70</v>
      </c>
      <c r="B48" s="86" t="s">
        <v>68</v>
      </c>
      <c r="C48" s="86" t="s">
        <v>61</v>
      </c>
      <c r="D48" s="86">
        <v>2116000</v>
      </c>
      <c r="E48" s="86">
        <v>12</v>
      </c>
      <c r="F48" s="86">
        <v>3</v>
      </c>
    </row>
    <row r="49" spans="1:6">
      <c r="A49" s="86" t="s">
        <v>70</v>
      </c>
      <c r="B49" s="86" t="s">
        <v>68</v>
      </c>
      <c r="C49" s="86" t="s">
        <v>61</v>
      </c>
      <c r="D49" s="86">
        <v>2863000</v>
      </c>
      <c r="E49" s="86">
        <v>12</v>
      </c>
      <c r="F49" s="86">
        <v>4</v>
      </c>
    </row>
    <row r="50" spans="1:6">
      <c r="A50" s="86" t="s">
        <v>70</v>
      </c>
      <c r="B50" s="86" t="s">
        <v>68</v>
      </c>
      <c r="C50" s="86" t="s">
        <v>62</v>
      </c>
      <c r="D50" s="86">
        <v>0</v>
      </c>
      <c r="E50" s="86">
        <v>13</v>
      </c>
      <c r="F50" s="86">
        <v>1</v>
      </c>
    </row>
    <row r="51" spans="1:6">
      <c r="A51" s="86" t="s">
        <v>70</v>
      </c>
      <c r="B51" s="86" t="s">
        <v>68</v>
      </c>
      <c r="C51" s="86" t="s">
        <v>62</v>
      </c>
      <c r="D51" s="86">
        <v>0</v>
      </c>
      <c r="E51" s="86">
        <v>13</v>
      </c>
      <c r="F51" s="86">
        <v>2</v>
      </c>
    </row>
    <row r="52" spans="1:6">
      <c r="A52" s="86" t="s">
        <v>70</v>
      </c>
      <c r="B52" s="86" t="s">
        <v>68</v>
      </c>
      <c r="C52" s="86" t="s">
        <v>62</v>
      </c>
      <c r="D52" s="86">
        <v>0</v>
      </c>
      <c r="E52" s="86">
        <v>13</v>
      </c>
      <c r="F52" s="86">
        <v>3</v>
      </c>
    </row>
    <row r="53" spans="1:6">
      <c r="A53" s="86" t="s">
        <v>70</v>
      </c>
      <c r="B53" s="86" t="s">
        <v>68</v>
      </c>
      <c r="C53" s="86" t="s">
        <v>62</v>
      </c>
      <c r="D53" s="86">
        <v>0</v>
      </c>
      <c r="E53" s="86">
        <v>13</v>
      </c>
      <c r="F53" s="86">
        <v>4</v>
      </c>
    </row>
    <row r="54" spans="1:6">
      <c r="A54" s="86" t="s">
        <v>70</v>
      </c>
      <c r="B54" s="86" t="s">
        <v>68</v>
      </c>
      <c r="C54" s="86" t="s">
        <v>63</v>
      </c>
      <c r="D54" s="86">
        <v>-5203000</v>
      </c>
      <c r="E54" s="86">
        <v>14</v>
      </c>
      <c r="F54" s="86">
        <v>1</v>
      </c>
    </row>
    <row r="55" spans="1:6">
      <c r="A55" s="86" t="s">
        <v>70</v>
      </c>
      <c r="B55" s="86" t="s">
        <v>68</v>
      </c>
      <c r="C55" s="86" t="s">
        <v>63</v>
      </c>
      <c r="D55" s="86">
        <v>-3527000</v>
      </c>
      <c r="E55" s="86">
        <v>14</v>
      </c>
      <c r="F55" s="86">
        <v>2</v>
      </c>
    </row>
    <row r="56" spans="1:6">
      <c r="A56" s="86" t="s">
        <v>70</v>
      </c>
      <c r="B56" s="86" t="s">
        <v>68</v>
      </c>
      <c r="C56" s="86" t="s">
        <v>63</v>
      </c>
      <c r="D56" s="86">
        <v>2589000</v>
      </c>
      <c r="E56" s="86">
        <v>14</v>
      </c>
      <c r="F56" s="86">
        <v>3</v>
      </c>
    </row>
    <row r="57" spans="1:6">
      <c r="A57" s="86" t="s">
        <v>70</v>
      </c>
      <c r="B57" s="86" t="s">
        <v>68</v>
      </c>
      <c r="C57" s="86" t="s">
        <v>63</v>
      </c>
      <c r="D57" s="86">
        <v>3853000</v>
      </c>
      <c r="E57" s="86">
        <v>14</v>
      </c>
      <c r="F57" s="86">
        <v>4</v>
      </c>
    </row>
    <row r="58" spans="1:6">
      <c r="A58" s="86" t="s">
        <v>70</v>
      </c>
      <c r="B58" s="86" t="s">
        <v>68</v>
      </c>
      <c r="C58" s="86" t="s">
        <v>64</v>
      </c>
      <c r="D58" s="86">
        <v>-183000</v>
      </c>
      <c r="E58" s="86">
        <v>15</v>
      </c>
      <c r="F58" s="86">
        <v>1</v>
      </c>
    </row>
    <row r="59" spans="1:6">
      <c r="A59" s="86" t="s">
        <v>70</v>
      </c>
      <c r="B59" s="86" t="s">
        <v>68</v>
      </c>
      <c r="C59" s="86" t="s">
        <v>64</v>
      </c>
      <c r="D59" s="86">
        <v>-444000</v>
      </c>
      <c r="E59" s="86">
        <v>15</v>
      </c>
      <c r="F59" s="86">
        <v>2</v>
      </c>
    </row>
    <row r="60" spans="1:6">
      <c r="A60" s="86" t="s">
        <v>70</v>
      </c>
      <c r="B60" s="86" t="s">
        <v>68</v>
      </c>
      <c r="C60" s="86" t="s">
        <v>64</v>
      </c>
      <c r="D60" s="86">
        <v>4000</v>
      </c>
      <c r="E60" s="86">
        <v>15</v>
      </c>
      <c r="F60" s="86">
        <v>3</v>
      </c>
    </row>
    <row r="61" spans="1:6">
      <c r="A61" s="86" t="s">
        <v>70</v>
      </c>
      <c r="B61" s="86" t="s">
        <v>68</v>
      </c>
      <c r="C61" s="86" t="s">
        <v>64</v>
      </c>
      <c r="D61" s="86">
        <v>-141000</v>
      </c>
      <c r="E61" s="86">
        <v>15</v>
      </c>
      <c r="F61" s="86">
        <v>4</v>
      </c>
    </row>
    <row r="62" spans="1:6">
      <c r="A62" s="86" t="s">
        <v>70</v>
      </c>
      <c r="B62" s="86" t="s">
        <v>68</v>
      </c>
      <c r="C62" s="86" t="s">
        <v>65</v>
      </c>
      <c r="D62" s="86">
        <v>-1757000</v>
      </c>
      <c r="E62" s="86">
        <v>16</v>
      </c>
      <c r="F62" s="86">
        <v>1</v>
      </c>
    </row>
    <row r="63" spans="1:6">
      <c r="A63" s="86" t="s">
        <v>70</v>
      </c>
      <c r="B63" s="86" t="s">
        <v>68</v>
      </c>
      <c r="C63" s="86" t="s">
        <v>65</v>
      </c>
      <c r="D63" s="86">
        <v>-1220000</v>
      </c>
      <c r="E63" s="86">
        <v>16</v>
      </c>
      <c r="F63" s="86">
        <v>2</v>
      </c>
    </row>
    <row r="64" spans="1:6">
      <c r="A64" s="86" t="s">
        <v>70</v>
      </c>
      <c r="B64" s="86" t="s">
        <v>68</v>
      </c>
      <c r="C64" s="86" t="s">
        <v>65</v>
      </c>
      <c r="D64" s="86">
        <v>265000</v>
      </c>
      <c r="E64" s="86">
        <v>16</v>
      </c>
      <c r="F64" s="86">
        <v>3</v>
      </c>
    </row>
    <row r="65" spans="1:6">
      <c r="A65" s="86" t="s">
        <v>70</v>
      </c>
      <c r="B65" s="86" t="s">
        <v>68</v>
      </c>
      <c r="C65" s="86" t="s">
        <v>65</v>
      </c>
      <c r="D65" s="86">
        <v>-152000</v>
      </c>
      <c r="E65" s="86">
        <v>16</v>
      </c>
      <c r="F65" s="86">
        <v>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29FD-E397-40F5-8A22-E0AEE0892C35}">
  <dimension ref="A1:E19"/>
  <sheetViews>
    <sheetView workbookViewId="0">
      <selection activeCell="I16" sqref="I16:K17"/>
    </sheetView>
  </sheetViews>
  <sheetFormatPr defaultRowHeight="14.4"/>
  <cols>
    <col min="1" max="1" width="12.88671875" bestFit="1" customWidth="1"/>
    <col min="2" max="2" width="14.77734375" customWidth="1"/>
    <col min="3" max="3" width="24" bestFit="1" customWidth="1"/>
    <col min="4" max="4" width="19.109375" bestFit="1" customWidth="1"/>
    <col min="5" max="5" width="16.77734375" bestFit="1" customWidth="1"/>
    <col min="9" max="11" width="8.88671875" customWidth="1"/>
  </cols>
  <sheetData>
    <row r="1" spans="1: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</row>
    <row r="2" spans="1:5">
      <c r="A2" t="s">
        <v>276</v>
      </c>
      <c r="B2" t="s">
        <v>271</v>
      </c>
      <c r="C2" t="s">
        <v>170</v>
      </c>
      <c r="D2">
        <v>1</v>
      </c>
      <c r="E2">
        <v>1</v>
      </c>
    </row>
    <row r="3" spans="1:5">
      <c r="A3" t="s">
        <v>276</v>
      </c>
      <c r="B3" t="s">
        <v>271</v>
      </c>
      <c r="C3" t="s">
        <v>171</v>
      </c>
      <c r="D3">
        <v>1</v>
      </c>
      <c r="E3">
        <v>2</v>
      </c>
    </row>
    <row r="4" spans="1:5">
      <c r="A4" t="s">
        <v>276</v>
      </c>
      <c r="B4" t="s">
        <v>271</v>
      </c>
      <c r="C4" t="s">
        <v>172</v>
      </c>
      <c r="D4">
        <v>1</v>
      </c>
      <c r="E4">
        <v>3</v>
      </c>
    </row>
    <row r="5" spans="1:5">
      <c r="A5" t="s">
        <v>276</v>
      </c>
      <c r="B5" t="s">
        <v>271</v>
      </c>
      <c r="C5" t="s">
        <v>124</v>
      </c>
      <c r="D5">
        <v>1</v>
      </c>
      <c r="E5">
        <v>4</v>
      </c>
    </row>
    <row r="6" spans="1:5">
      <c r="A6" t="s">
        <v>276</v>
      </c>
      <c r="B6" t="s">
        <v>271</v>
      </c>
      <c r="C6" t="s">
        <v>173</v>
      </c>
      <c r="D6">
        <v>1</v>
      </c>
      <c r="E6">
        <v>5</v>
      </c>
    </row>
    <row r="7" spans="1:5">
      <c r="A7" t="s">
        <v>276</v>
      </c>
      <c r="B7" t="s">
        <v>272</v>
      </c>
      <c r="C7" t="s">
        <v>126</v>
      </c>
      <c r="D7">
        <v>2</v>
      </c>
      <c r="E7">
        <v>6</v>
      </c>
    </row>
    <row r="8" spans="1:5">
      <c r="A8" t="s">
        <v>276</v>
      </c>
      <c r="B8" t="s">
        <v>272</v>
      </c>
      <c r="C8" t="s">
        <v>127</v>
      </c>
      <c r="D8">
        <v>2</v>
      </c>
      <c r="E8">
        <v>7</v>
      </c>
    </row>
    <row r="9" spans="1:5">
      <c r="A9" t="s">
        <v>276</v>
      </c>
      <c r="B9" t="s">
        <v>272</v>
      </c>
      <c r="C9" t="s">
        <v>128</v>
      </c>
      <c r="D9">
        <v>2</v>
      </c>
      <c r="E9">
        <v>8</v>
      </c>
    </row>
    <row r="10" spans="1:5">
      <c r="A10" t="s">
        <v>276</v>
      </c>
      <c r="B10" t="s">
        <v>273</v>
      </c>
      <c r="C10" t="s">
        <v>174</v>
      </c>
      <c r="D10">
        <v>3</v>
      </c>
      <c r="E10">
        <v>9</v>
      </c>
    </row>
    <row r="11" spans="1:5">
      <c r="A11" t="s">
        <v>276</v>
      </c>
      <c r="B11" t="s">
        <v>273</v>
      </c>
      <c r="C11" t="s">
        <v>175</v>
      </c>
      <c r="D11">
        <v>3</v>
      </c>
      <c r="E11">
        <v>10</v>
      </c>
    </row>
    <row r="12" spans="1:5">
      <c r="A12" t="s">
        <v>276</v>
      </c>
      <c r="B12" t="s">
        <v>273</v>
      </c>
      <c r="C12" t="s">
        <v>176</v>
      </c>
      <c r="D12">
        <v>3</v>
      </c>
      <c r="E12">
        <v>11</v>
      </c>
    </row>
    <row r="13" spans="1:5">
      <c r="A13" t="s">
        <v>276</v>
      </c>
      <c r="B13" t="s">
        <v>274</v>
      </c>
      <c r="C13" t="s">
        <v>177</v>
      </c>
      <c r="D13">
        <v>4</v>
      </c>
      <c r="E13">
        <v>12</v>
      </c>
    </row>
    <row r="14" spans="1:5">
      <c r="A14" t="s">
        <v>276</v>
      </c>
      <c r="B14" t="s">
        <v>274</v>
      </c>
      <c r="C14" t="s">
        <v>147</v>
      </c>
      <c r="D14">
        <v>4</v>
      </c>
      <c r="E14">
        <v>13</v>
      </c>
    </row>
    <row r="15" spans="1:5">
      <c r="A15" t="s">
        <v>276</v>
      </c>
      <c r="B15" t="s">
        <v>274</v>
      </c>
      <c r="C15" t="s">
        <v>149</v>
      </c>
      <c r="D15">
        <v>4</v>
      </c>
      <c r="E15">
        <v>14</v>
      </c>
    </row>
    <row r="16" spans="1:5">
      <c r="A16" t="s">
        <v>276</v>
      </c>
      <c r="B16" t="s">
        <v>274</v>
      </c>
      <c r="C16" t="s">
        <v>153</v>
      </c>
      <c r="D16">
        <v>4</v>
      </c>
      <c r="E16">
        <v>15</v>
      </c>
    </row>
    <row r="17" spans="1:5">
      <c r="A17" t="s">
        <v>276</v>
      </c>
      <c r="B17" t="s">
        <v>275</v>
      </c>
      <c r="C17" t="s">
        <v>178</v>
      </c>
      <c r="D17">
        <v>5</v>
      </c>
      <c r="E17">
        <v>16</v>
      </c>
    </row>
    <row r="18" spans="1:5">
      <c r="A18" t="s">
        <v>276</v>
      </c>
      <c r="B18" t="s">
        <v>275</v>
      </c>
      <c r="C18" t="s">
        <v>179</v>
      </c>
      <c r="D18">
        <v>5</v>
      </c>
      <c r="E18">
        <v>17</v>
      </c>
    </row>
    <row r="19" spans="1:5">
      <c r="A19" t="s">
        <v>276</v>
      </c>
      <c r="B19" t="s">
        <v>275</v>
      </c>
      <c r="C19" t="s">
        <v>180</v>
      </c>
      <c r="D19">
        <v>5</v>
      </c>
      <c r="E19">
        <v>18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5EDC-3BA8-44CC-8AAA-325EA62CD288}">
  <dimension ref="A1:M55"/>
  <sheetViews>
    <sheetView workbookViewId="0">
      <selection activeCell="I50" sqref="I50"/>
    </sheetView>
  </sheetViews>
  <sheetFormatPr defaultRowHeight="14.4"/>
  <cols>
    <col min="1" max="1" width="15.6640625" customWidth="1"/>
    <col min="2" max="2" width="16.88671875" customWidth="1"/>
    <col min="3" max="3" width="24.21875" customWidth="1"/>
    <col min="4" max="4" width="20.6640625" customWidth="1"/>
    <col min="5" max="5" width="17.21875" customWidth="1"/>
    <col min="6" max="6" width="22.77734375" customWidth="1"/>
    <col min="9" max="9" width="12.5546875" bestFit="1" customWidth="1"/>
    <col min="11" max="11" width="11.5546875" bestFit="1" customWidth="1"/>
    <col min="13" max="13" width="11.5546875" bestFit="1" customWidth="1"/>
  </cols>
  <sheetData>
    <row r="1" spans="1:6">
      <c r="A1" s="1" t="s">
        <v>79</v>
      </c>
      <c r="B1" s="1" t="s">
        <v>102</v>
      </c>
      <c r="C1" s="1" t="s">
        <v>98</v>
      </c>
      <c r="D1" s="1" t="s">
        <v>93</v>
      </c>
      <c r="E1" s="1" t="s">
        <v>282</v>
      </c>
      <c r="F1" s="1" t="s">
        <v>104</v>
      </c>
    </row>
    <row r="2" spans="1:6">
      <c r="A2" t="s">
        <v>276</v>
      </c>
      <c r="B2" t="s">
        <v>271</v>
      </c>
      <c r="C2" t="s">
        <v>170</v>
      </c>
      <c r="D2" s="27">
        <v>10.899100193955499</v>
      </c>
      <c r="E2">
        <v>1</v>
      </c>
      <c r="F2">
        <v>2</v>
      </c>
    </row>
    <row r="3" spans="1:6">
      <c r="A3" t="s">
        <v>276</v>
      </c>
      <c r="B3" t="s">
        <v>271</v>
      </c>
      <c r="C3" t="s">
        <v>170</v>
      </c>
      <c r="D3" s="27">
        <v>12.182633585814225</v>
      </c>
      <c r="E3">
        <v>1</v>
      </c>
      <c r="F3">
        <v>3</v>
      </c>
    </row>
    <row r="4" spans="1:6">
      <c r="A4" t="s">
        <v>276</v>
      </c>
      <c r="B4" t="s">
        <v>271</v>
      </c>
      <c r="C4" t="s">
        <v>170</v>
      </c>
      <c r="D4" s="27">
        <v>14.80699150373631</v>
      </c>
      <c r="E4">
        <v>1</v>
      </c>
      <c r="F4">
        <v>4</v>
      </c>
    </row>
    <row r="5" spans="1:6">
      <c r="A5" t="s">
        <v>276</v>
      </c>
      <c r="B5" t="s">
        <v>271</v>
      </c>
      <c r="C5" t="s">
        <v>171</v>
      </c>
      <c r="D5" s="27">
        <v>55.994489267270538</v>
      </c>
      <c r="E5">
        <v>2</v>
      </c>
      <c r="F5">
        <v>2</v>
      </c>
    </row>
    <row r="6" spans="1:6">
      <c r="A6" t="s">
        <v>276</v>
      </c>
      <c r="B6" t="s">
        <v>271</v>
      </c>
      <c r="C6" t="s">
        <v>171</v>
      </c>
      <c r="D6" s="27">
        <v>61.050175066044773</v>
      </c>
      <c r="E6">
        <v>2</v>
      </c>
      <c r="F6">
        <v>3</v>
      </c>
    </row>
    <row r="7" spans="1:6">
      <c r="A7" t="s">
        <v>276</v>
      </c>
      <c r="B7" t="s">
        <v>271</v>
      </c>
      <c r="C7" t="s">
        <v>171</v>
      </c>
      <c r="D7" s="27">
        <v>58.323124376869387</v>
      </c>
      <c r="E7">
        <v>2</v>
      </c>
      <c r="F7">
        <v>4</v>
      </c>
    </row>
    <row r="8" spans="1:6">
      <c r="A8" t="s">
        <v>276</v>
      </c>
      <c r="B8" t="s">
        <v>271</v>
      </c>
      <c r="C8" t="s">
        <v>172</v>
      </c>
      <c r="D8" s="27">
        <v>50.136207176729549</v>
      </c>
      <c r="E8">
        <v>3</v>
      </c>
      <c r="F8">
        <v>2</v>
      </c>
    </row>
    <row r="9" spans="1:6">
      <c r="A9" t="s">
        <v>276</v>
      </c>
      <c r="B9" t="s">
        <v>271</v>
      </c>
      <c r="C9" t="s">
        <v>172</v>
      </c>
      <c r="D9" s="27">
        <v>60.448842302878596</v>
      </c>
      <c r="E9">
        <v>3</v>
      </c>
      <c r="F9">
        <v>3</v>
      </c>
    </row>
    <row r="10" spans="1:6">
      <c r="A10" t="s">
        <v>276</v>
      </c>
      <c r="B10" t="s">
        <v>271</v>
      </c>
      <c r="C10" t="s">
        <v>172</v>
      </c>
      <c r="D10" s="27">
        <v>59.516571072477774</v>
      </c>
      <c r="E10">
        <v>3</v>
      </c>
      <c r="F10">
        <v>4</v>
      </c>
    </row>
    <row r="11" spans="1:6">
      <c r="A11" t="s">
        <v>276</v>
      </c>
      <c r="B11" t="s">
        <v>271</v>
      </c>
      <c r="C11" t="s">
        <v>124</v>
      </c>
      <c r="D11" s="27">
        <v>16.757382284496451</v>
      </c>
      <c r="E11">
        <v>4</v>
      </c>
      <c r="F11">
        <v>2</v>
      </c>
    </row>
    <row r="12" spans="1:6">
      <c r="A12" t="s">
        <v>276</v>
      </c>
      <c r="B12" t="s">
        <v>271</v>
      </c>
      <c r="C12" t="s">
        <v>124</v>
      </c>
      <c r="D12" s="27">
        <v>12.783966348980407</v>
      </c>
      <c r="E12">
        <v>4</v>
      </c>
      <c r="F12">
        <v>3</v>
      </c>
    </row>
    <row r="13" spans="1:6">
      <c r="A13" t="s">
        <v>276</v>
      </c>
      <c r="B13" t="s">
        <v>271</v>
      </c>
      <c r="C13" t="s">
        <v>124</v>
      </c>
      <c r="D13" s="27">
        <v>13.613544808127926</v>
      </c>
      <c r="E13">
        <v>4</v>
      </c>
      <c r="F13">
        <v>4</v>
      </c>
    </row>
    <row r="14" spans="1:6">
      <c r="A14" t="s">
        <v>276</v>
      </c>
      <c r="B14" t="s">
        <v>271</v>
      </c>
      <c r="C14" t="s">
        <v>173</v>
      </c>
      <c r="D14" s="27">
        <v>1.1277436681917921</v>
      </c>
      <c r="E14">
        <v>5</v>
      </c>
      <c r="F14">
        <v>2</v>
      </c>
    </row>
    <row r="15" spans="1:6">
      <c r="A15" t="s">
        <v>276</v>
      </c>
      <c r="B15" t="s">
        <v>271</v>
      </c>
      <c r="C15" t="s">
        <v>173</v>
      </c>
      <c r="D15" s="27">
        <v>1.0242913694193356</v>
      </c>
      <c r="E15">
        <v>5</v>
      </c>
      <c r="F15">
        <v>3</v>
      </c>
    </row>
    <row r="16" spans="1:6">
      <c r="A16" t="s">
        <v>276</v>
      </c>
      <c r="B16" t="s">
        <v>271</v>
      </c>
      <c r="C16" t="s">
        <v>173</v>
      </c>
      <c r="D16" s="27">
        <v>0.85435178059189809</v>
      </c>
      <c r="E16">
        <v>5</v>
      </c>
      <c r="F16">
        <v>4</v>
      </c>
    </row>
    <row r="17" spans="1:6">
      <c r="A17" t="s">
        <v>276</v>
      </c>
      <c r="B17" t="s">
        <v>272</v>
      </c>
      <c r="C17" t="s">
        <v>126</v>
      </c>
      <c r="D17" s="27">
        <v>1.53195552061103</v>
      </c>
      <c r="E17">
        <v>6</v>
      </c>
      <c r="F17">
        <v>2</v>
      </c>
    </row>
    <row r="18" spans="1:6">
      <c r="A18" t="s">
        <v>276</v>
      </c>
      <c r="B18" t="s">
        <v>272</v>
      </c>
      <c r="C18" t="s">
        <v>126</v>
      </c>
      <c r="D18" s="27">
        <v>1.7258939752330598</v>
      </c>
      <c r="E18">
        <v>6</v>
      </c>
      <c r="F18">
        <v>3</v>
      </c>
    </row>
    <row r="19" spans="1:6">
      <c r="A19" t="s">
        <v>276</v>
      </c>
      <c r="B19" t="s">
        <v>272</v>
      </c>
      <c r="C19" t="s">
        <v>126</v>
      </c>
      <c r="D19" s="27">
        <v>2.0249123902709831</v>
      </c>
      <c r="E19">
        <v>6</v>
      </c>
      <c r="F19">
        <v>4</v>
      </c>
    </row>
    <row r="20" spans="1:6">
      <c r="A20" t="s">
        <v>276</v>
      </c>
      <c r="B20" t="s">
        <v>272</v>
      </c>
      <c r="C20" t="s">
        <v>127</v>
      </c>
      <c r="D20" s="27">
        <v>1.0512561308922086</v>
      </c>
      <c r="E20">
        <v>7</v>
      </c>
      <c r="F20">
        <v>2</v>
      </c>
    </row>
    <row r="21" spans="1:6">
      <c r="A21" t="s">
        <v>276</v>
      </c>
      <c r="B21" t="s">
        <v>272</v>
      </c>
      <c r="C21" t="s">
        <v>127</v>
      </c>
      <c r="D21" s="27">
        <v>1.2519131765688047</v>
      </c>
      <c r="E21">
        <v>7</v>
      </c>
      <c r="F21">
        <v>3</v>
      </c>
    </row>
    <row r="22" spans="1:6">
      <c r="A22" t="s">
        <v>276</v>
      </c>
      <c r="B22" t="s">
        <v>272</v>
      </c>
      <c r="C22" t="s">
        <v>127</v>
      </c>
      <c r="D22" s="27">
        <v>1.6079594739946568</v>
      </c>
      <c r="E22">
        <v>7</v>
      </c>
      <c r="F22">
        <v>4</v>
      </c>
    </row>
    <row r="23" spans="1:6">
      <c r="A23" t="s">
        <v>276</v>
      </c>
      <c r="B23" t="s">
        <v>272</v>
      </c>
      <c r="C23" t="s">
        <v>128</v>
      </c>
      <c r="D23" s="27">
        <v>0.83061889250814336</v>
      </c>
      <c r="E23">
        <v>8</v>
      </c>
      <c r="F23">
        <v>2</v>
      </c>
    </row>
    <row r="24" spans="1:6">
      <c r="A24" t="s">
        <v>276</v>
      </c>
      <c r="B24" t="s">
        <v>272</v>
      </c>
      <c r="C24" t="s">
        <v>128</v>
      </c>
      <c r="D24" s="27">
        <v>1.0120356198692082</v>
      </c>
      <c r="E24">
        <v>8</v>
      </c>
      <c r="F24">
        <v>3</v>
      </c>
    </row>
    <row r="25" spans="1:6">
      <c r="A25" t="s">
        <v>276</v>
      </c>
      <c r="B25" t="s">
        <v>272</v>
      </c>
      <c r="C25" t="s">
        <v>128</v>
      </c>
      <c r="D25" s="27">
        <v>1.2686235730890669</v>
      </c>
      <c r="E25">
        <v>8</v>
      </c>
      <c r="F25">
        <v>4</v>
      </c>
    </row>
    <row r="26" spans="1:6">
      <c r="A26" t="s">
        <v>276</v>
      </c>
      <c r="B26" t="s">
        <v>273</v>
      </c>
      <c r="C26" t="s">
        <v>174</v>
      </c>
      <c r="D26" s="76">
        <v>6.9322655690765927E-2</v>
      </c>
      <c r="E26">
        <v>9</v>
      </c>
      <c r="F26">
        <v>2</v>
      </c>
    </row>
    <row r="27" spans="1:6">
      <c r="A27" t="s">
        <v>276</v>
      </c>
      <c r="B27" t="s">
        <v>273</v>
      </c>
      <c r="C27" t="s">
        <v>174</v>
      </c>
      <c r="D27" s="76">
        <v>8.3500973911932813E-2</v>
      </c>
      <c r="E27">
        <v>9</v>
      </c>
      <c r="F27">
        <v>3</v>
      </c>
    </row>
    <row r="28" spans="1:6">
      <c r="A28" t="s">
        <v>276</v>
      </c>
      <c r="B28" t="s">
        <v>273</v>
      </c>
      <c r="C28" t="s">
        <v>174</v>
      </c>
      <c r="D28" s="76">
        <v>0.11264109280923841</v>
      </c>
      <c r="E28">
        <v>9</v>
      </c>
      <c r="F28">
        <v>4</v>
      </c>
    </row>
    <row r="29" spans="1:6">
      <c r="A29" t="s">
        <v>276</v>
      </c>
      <c r="B29" t="s">
        <v>273</v>
      </c>
      <c r="C29" t="s">
        <v>175</v>
      </c>
      <c r="D29" s="76">
        <v>6.4828567244733598E-2</v>
      </c>
      <c r="E29">
        <v>10</v>
      </c>
      <c r="F29">
        <v>2</v>
      </c>
    </row>
    <row r="30" spans="1:6">
      <c r="A30" t="s">
        <v>276</v>
      </c>
      <c r="B30" t="s">
        <v>273</v>
      </c>
      <c r="C30" t="s">
        <v>175</v>
      </c>
      <c r="D30" s="76">
        <v>7.7065896498880113E-2</v>
      </c>
      <c r="E30">
        <v>10</v>
      </c>
      <c r="F30">
        <v>3</v>
      </c>
    </row>
    <row r="31" spans="1:6">
      <c r="A31" t="s">
        <v>276</v>
      </c>
      <c r="B31" t="s">
        <v>273</v>
      </c>
      <c r="C31" t="s">
        <v>175</v>
      </c>
      <c r="D31" s="76">
        <v>0.10123758104676676</v>
      </c>
      <c r="E31">
        <v>10</v>
      </c>
      <c r="F31">
        <v>4</v>
      </c>
    </row>
    <row r="32" spans="1:6">
      <c r="A32" t="s">
        <v>276</v>
      </c>
      <c r="B32" t="s">
        <v>273</v>
      </c>
      <c r="C32" t="s">
        <v>176</v>
      </c>
      <c r="D32" s="27">
        <v>1.9290053810102412</v>
      </c>
      <c r="E32">
        <v>11</v>
      </c>
      <c r="F32">
        <v>2</v>
      </c>
    </row>
    <row r="33" spans="1:6">
      <c r="A33" t="s">
        <v>276</v>
      </c>
      <c r="B33" t="s">
        <v>273</v>
      </c>
      <c r="C33" t="s">
        <v>176</v>
      </c>
      <c r="D33" s="27">
        <v>1.7603830889340215</v>
      </c>
      <c r="E33">
        <v>11</v>
      </c>
      <c r="F33">
        <v>3</v>
      </c>
    </row>
    <row r="34" spans="1:6">
      <c r="A34" t="s">
        <v>276</v>
      </c>
      <c r="B34" t="s">
        <v>273</v>
      </c>
      <c r="C34" t="s">
        <v>176</v>
      </c>
      <c r="D34" s="76">
        <v>1.6871491069518323</v>
      </c>
      <c r="E34">
        <v>11</v>
      </c>
      <c r="F34">
        <v>4</v>
      </c>
    </row>
    <row r="35" spans="1:6">
      <c r="A35" t="s">
        <v>276</v>
      </c>
      <c r="B35" t="s">
        <v>274</v>
      </c>
      <c r="C35" t="s">
        <v>177</v>
      </c>
      <c r="D35" s="76">
        <v>0.25598438535759005</v>
      </c>
      <c r="E35">
        <v>12</v>
      </c>
      <c r="F35">
        <v>2</v>
      </c>
    </row>
    <row r="36" spans="1:6">
      <c r="A36" t="s">
        <v>276</v>
      </c>
      <c r="B36" t="s">
        <v>274</v>
      </c>
      <c r="C36" t="s">
        <v>177</v>
      </c>
      <c r="D36" s="76">
        <v>0.18248891736331416</v>
      </c>
      <c r="E36">
        <v>12</v>
      </c>
      <c r="F36">
        <v>3</v>
      </c>
    </row>
    <row r="37" spans="1:6">
      <c r="A37" t="s">
        <v>276</v>
      </c>
      <c r="B37" t="s">
        <v>274</v>
      </c>
      <c r="C37" t="s">
        <v>177</v>
      </c>
      <c r="D37" s="76">
        <v>0.17862626676220697</v>
      </c>
      <c r="E37">
        <v>12</v>
      </c>
      <c r="F37">
        <v>4</v>
      </c>
    </row>
    <row r="38" spans="1:6">
      <c r="A38" t="s">
        <v>276</v>
      </c>
      <c r="B38" t="s">
        <v>274</v>
      </c>
      <c r="C38" t="s">
        <v>147</v>
      </c>
      <c r="D38" s="76">
        <v>0.16763644398615304</v>
      </c>
      <c r="E38">
        <v>13</v>
      </c>
      <c r="F38">
        <v>2</v>
      </c>
    </row>
    <row r="39" spans="1:6">
      <c r="A39" t="s">
        <v>276</v>
      </c>
      <c r="B39" t="s">
        <v>274</v>
      </c>
      <c r="C39" t="s">
        <v>147</v>
      </c>
      <c r="D39" s="76">
        <v>9.1874799789197395E-2</v>
      </c>
      <c r="E39">
        <v>13</v>
      </c>
      <c r="F39">
        <v>3</v>
      </c>
    </row>
    <row r="40" spans="1:6">
      <c r="A40" t="s">
        <v>276</v>
      </c>
      <c r="B40" t="s">
        <v>274</v>
      </c>
      <c r="C40" t="s">
        <v>147</v>
      </c>
      <c r="D40" s="76">
        <v>7.2433207083631893E-2</v>
      </c>
      <c r="E40">
        <v>13</v>
      </c>
      <c r="F40">
        <v>4</v>
      </c>
    </row>
    <row r="41" spans="1:6">
      <c r="A41" t="s">
        <v>276</v>
      </c>
      <c r="B41" t="s">
        <v>274</v>
      </c>
      <c r="C41" t="s">
        <v>149</v>
      </c>
      <c r="D41" s="76">
        <v>0.15489430654783826</v>
      </c>
      <c r="E41">
        <v>14</v>
      </c>
      <c r="F41">
        <v>2</v>
      </c>
    </row>
    <row r="42" spans="1:6">
      <c r="A42" t="s">
        <v>276</v>
      </c>
      <c r="B42" t="s">
        <v>274</v>
      </c>
      <c r="C42" t="s">
        <v>149</v>
      </c>
      <c r="D42" s="76">
        <v>0.15449557211205606</v>
      </c>
      <c r="E42">
        <v>14</v>
      </c>
      <c r="F42">
        <v>3</v>
      </c>
    </row>
    <row r="43" spans="1:6">
      <c r="A43" t="s">
        <v>276</v>
      </c>
      <c r="B43" t="s">
        <v>274</v>
      </c>
      <c r="C43" t="s">
        <v>149</v>
      </c>
      <c r="D43" s="76">
        <v>7.385607534036237E-2</v>
      </c>
      <c r="E43">
        <v>14</v>
      </c>
      <c r="F43">
        <v>4</v>
      </c>
    </row>
    <row r="44" spans="1:6">
      <c r="A44" t="s">
        <v>276</v>
      </c>
      <c r="B44" t="s">
        <v>274</v>
      </c>
      <c r="C44" t="s">
        <v>153</v>
      </c>
      <c r="D44" s="76">
        <v>0.33696073064238313</v>
      </c>
      <c r="E44">
        <v>15</v>
      </c>
      <c r="F44">
        <v>2</v>
      </c>
    </row>
    <row r="45" spans="1:6">
      <c r="A45" t="s">
        <v>276</v>
      </c>
      <c r="B45" t="s">
        <v>274</v>
      </c>
      <c r="C45" t="s">
        <v>153</v>
      </c>
      <c r="D45" s="76">
        <v>0.27857795002701746</v>
      </c>
      <c r="E45">
        <v>15</v>
      </c>
      <c r="F45">
        <v>3</v>
      </c>
    </row>
    <row r="46" spans="1:6">
      <c r="A46" t="s">
        <v>276</v>
      </c>
      <c r="B46" t="s">
        <v>274</v>
      </c>
      <c r="C46" t="s">
        <v>153</v>
      </c>
      <c r="D46" s="76">
        <v>0.10645753871350896</v>
      </c>
      <c r="E46">
        <v>15</v>
      </c>
      <c r="F46">
        <v>4</v>
      </c>
    </row>
    <row r="47" spans="1:6">
      <c r="A47" t="s">
        <v>276</v>
      </c>
      <c r="B47" t="s">
        <v>275</v>
      </c>
      <c r="C47" t="s">
        <v>178</v>
      </c>
      <c r="D47" s="27">
        <v>3.9958198745962381</v>
      </c>
      <c r="E47">
        <v>16</v>
      </c>
      <c r="F47">
        <v>2</v>
      </c>
    </row>
    <row r="48" spans="1:6">
      <c r="A48" t="s">
        <v>276</v>
      </c>
      <c r="B48" t="s">
        <v>275</v>
      </c>
      <c r="C48" t="s">
        <v>178</v>
      </c>
      <c r="D48" s="27">
        <v>4.7031992198559252</v>
      </c>
      <c r="E48">
        <v>16</v>
      </c>
      <c r="F48">
        <v>3</v>
      </c>
    </row>
    <row r="49" spans="1:13">
      <c r="A49" t="s">
        <v>276</v>
      </c>
      <c r="B49" t="s">
        <v>275</v>
      </c>
      <c r="C49" t="s">
        <v>178</v>
      </c>
      <c r="D49" s="27">
        <v>2.2475935329117473</v>
      </c>
      <c r="E49">
        <v>16</v>
      </c>
      <c r="F49">
        <v>4</v>
      </c>
    </row>
    <row r="50" spans="1:13">
      <c r="A50" t="s">
        <v>276</v>
      </c>
      <c r="B50" t="s">
        <v>275</v>
      </c>
      <c r="C50" t="s">
        <v>179</v>
      </c>
      <c r="D50" s="122">
        <v>30.827215406562054</v>
      </c>
      <c r="E50">
        <v>17</v>
      </c>
      <c r="F50">
        <v>2</v>
      </c>
    </row>
    <row r="51" spans="1:13">
      <c r="A51" t="s">
        <v>276</v>
      </c>
      <c r="B51" t="s">
        <v>275</v>
      </c>
      <c r="C51" t="s">
        <v>179</v>
      </c>
      <c r="D51" s="122">
        <v>52.832123068691054</v>
      </c>
      <c r="E51">
        <v>17</v>
      </c>
      <c r="F51">
        <v>3</v>
      </c>
    </row>
    <row r="52" spans="1:13">
      <c r="A52" t="s">
        <v>276</v>
      </c>
      <c r="B52" t="s">
        <v>275</v>
      </c>
      <c r="C52" t="s">
        <v>179</v>
      </c>
      <c r="D52" s="122">
        <v>179.67661593901593</v>
      </c>
      <c r="E52">
        <v>17</v>
      </c>
      <c r="F52">
        <v>4</v>
      </c>
    </row>
    <row r="53" spans="1:13">
      <c r="A53" t="s">
        <v>276</v>
      </c>
      <c r="B53" t="s">
        <v>275</v>
      </c>
      <c r="C53" t="s">
        <v>180</v>
      </c>
      <c r="D53" s="27">
        <v>123.18</v>
      </c>
      <c r="E53">
        <v>18</v>
      </c>
      <c r="F53">
        <v>2</v>
      </c>
      <c r="I53" s="122"/>
      <c r="J53" s="122"/>
      <c r="K53" s="122"/>
      <c r="L53" s="122"/>
      <c r="M53" s="122"/>
    </row>
    <row r="54" spans="1:13">
      <c r="A54" t="s">
        <v>276</v>
      </c>
      <c r="B54" t="s">
        <v>275</v>
      </c>
      <c r="C54" t="s">
        <v>180</v>
      </c>
      <c r="D54" s="27">
        <v>248.48</v>
      </c>
      <c r="E54">
        <v>18</v>
      </c>
      <c r="F54">
        <v>3</v>
      </c>
      <c r="I54" s="122"/>
      <c r="J54" s="122"/>
      <c r="K54" s="122"/>
      <c r="L54" s="122"/>
      <c r="M54" s="122"/>
    </row>
    <row r="55" spans="1:13">
      <c r="A55" t="s">
        <v>276</v>
      </c>
      <c r="B55" t="s">
        <v>275</v>
      </c>
      <c r="C55" t="s">
        <v>180</v>
      </c>
      <c r="D55" s="27">
        <v>403.84</v>
      </c>
      <c r="E55">
        <v>18</v>
      </c>
      <c r="F55">
        <v>4</v>
      </c>
      <c r="I55" s="122"/>
      <c r="J55" s="122"/>
      <c r="K55" s="122"/>
      <c r="L55" s="122"/>
      <c r="M55" s="12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7C15-C2C3-4A73-86D7-7DDC1C7F2A30}">
  <dimension ref="A1:D33"/>
  <sheetViews>
    <sheetView topLeftCell="A4" workbookViewId="0">
      <selection activeCell="C29" sqref="C29"/>
    </sheetView>
  </sheetViews>
  <sheetFormatPr defaultRowHeight="14.4"/>
  <cols>
    <col min="1" max="1" width="25.6640625" style="86" customWidth="1"/>
    <col min="2" max="2" width="12.5546875" style="86" customWidth="1"/>
    <col min="3" max="3" width="11.109375" style="86" customWidth="1"/>
    <col min="4" max="4" width="13.109375" style="86" customWidth="1"/>
    <col min="5" max="16384" width="8.88671875" style="86"/>
  </cols>
  <sheetData>
    <row r="1" spans="1:4">
      <c r="A1" s="115" t="s">
        <v>98</v>
      </c>
      <c r="B1" s="115" t="s">
        <v>93</v>
      </c>
      <c r="C1" s="115" t="s">
        <v>280</v>
      </c>
      <c r="D1" s="115" t="s">
        <v>104</v>
      </c>
    </row>
    <row r="2" spans="1:4">
      <c r="A2" s="86" t="s">
        <v>244</v>
      </c>
      <c r="B2" s="86">
        <v>44125</v>
      </c>
      <c r="C2" s="86">
        <v>1</v>
      </c>
      <c r="D2" s="86">
        <v>1</v>
      </c>
    </row>
    <row r="3" spans="1:4">
      <c r="A3" s="86" t="s">
        <v>244</v>
      </c>
      <c r="B3" s="86">
        <v>67210</v>
      </c>
      <c r="C3" s="86">
        <v>1</v>
      </c>
      <c r="D3" s="86">
        <v>2</v>
      </c>
    </row>
    <row r="4" spans="1:4">
      <c r="A4" s="86" t="s">
        <v>244</v>
      </c>
      <c r="B4" s="86">
        <v>78509</v>
      </c>
      <c r="C4" s="86">
        <v>1</v>
      </c>
      <c r="D4" s="86">
        <v>3</v>
      </c>
    </row>
    <row r="5" spans="1:4">
      <c r="A5" s="86" t="s">
        <v>244</v>
      </c>
      <c r="B5" s="86">
        <v>72480</v>
      </c>
      <c r="C5" s="86">
        <v>1</v>
      </c>
      <c r="D5" s="86">
        <v>4</v>
      </c>
    </row>
    <row r="6" spans="1:4">
      <c r="A6" s="86" t="s">
        <v>245</v>
      </c>
      <c r="B6" s="86">
        <v>1465</v>
      </c>
      <c r="C6" s="86">
        <v>2</v>
      </c>
      <c r="D6" s="86">
        <v>1</v>
      </c>
    </row>
    <row r="7" spans="1:4">
      <c r="A7" s="116" t="s">
        <v>245</v>
      </c>
      <c r="B7" s="86">
        <v>1776</v>
      </c>
      <c r="C7" s="86">
        <v>2</v>
      </c>
      <c r="D7" s="86">
        <v>2</v>
      </c>
    </row>
    <row r="8" spans="1:4">
      <c r="A8" s="116" t="s">
        <v>245</v>
      </c>
      <c r="B8" s="86">
        <v>1790</v>
      </c>
      <c r="C8" s="86">
        <v>2</v>
      </c>
      <c r="D8" s="86">
        <v>3</v>
      </c>
    </row>
    <row r="9" spans="1:4">
      <c r="A9" s="86" t="s">
        <v>245</v>
      </c>
      <c r="B9" s="86">
        <v>2763</v>
      </c>
      <c r="C9" s="86">
        <v>2</v>
      </c>
      <c r="D9" s="86">
        <v>4</v>
      </c>
    </row>
    <row r="10" spans="1:4">
      <c r="A10" s="86" t="s">
        <v>246</v>
      </c>
      <c r="B10" s="86">
        <v>1642</v>
      </c>
      <c r="C10" s="86">
        <v>3</v>
      </c>
      <c r="D10" s="86">
        <v>1</v>
      </c>
    </row>
    <row r="11" spans="1:4">
      <c r="A11" s="86" t="s">
        <v>246</v>
      </c>
      <c r="B11" s="86">
        <v>2476</v>
      </c>
      <c r="C11" s="86">
        <v>3</v>
      </c>
      <c r="D11" s="86">
        <v>2</v>
      </c>
    </row>
    <row r="12" spans="1:4">
      <c r="A12" s="86" t="s">
        <v>246</v>
      </c>
      <c r="B12" s="86">
        <v>2120</v>
      </c>
      <c r="C12" s="86">
        <v>3</v>
      </c>
      <c r="D12" s="86">
        <v>3</v>
      </c>
    </row>
    <row r="13" spans="1:4">
      <c r="A13" s="86" t="s">
        <v>246</v>
      </c>
      <c r="B13" s="86">
        <v>1827</v>
      </c>
      <c r="C13" s="86">
        <v>3</v>
      </c>
      <c r="D13" s="86">
        <v>4</v>
      </c>
    </row>
    <row r="14" spans="1:4">
      <c r="A14" s="86" t="s">
        <v>247</v>
      </c>
      <c r="B14" s="86">
        <v>47232</v>
      </c>
      <c r="C14" s="86">
        <v>4</v>
      </c>
      <c r="D14" s="86">
        <v>1</v>
      </c>
    </row>
    <row r="15" spans="1:4">
      <c r="A15" s="86" t="s">
        <v>247</v>
      </c>
      <c r="B15" s="86">
        <v>71462</v>
      </c>
      <c r="C15" s="86">
        <v>4</v>
      </c>
      <c r="D15" s="86">
        <v>2</v>
      </c>
    </row>
    <row r="16" spans="1:4">
      <c r="A16" s="86" t="s">
        <v>247</v>
      </c>
      <c r="B16" s="86">
        <v>82419</v>
      </c>
      <c r="C16" s="86">
        <v>4</v>
      </c>
      <c r="D16" s="86">
        <v>3</v>
      </c>
    </row>
    <row r="17" spans="1:4">
      <c r="A17" s="86" t="s">
        <v>247</v>
      </c>
      <c r="B17" s="86">
        <v>77070</v>
      </c>
      <c r="C17" s="86">
        <v>4</v>
      </c>
      <c r="D17" s="86">
        <v>4</v>
      </c>
    </row>
    <row r="18" spans="1:4">
      <c r="A18" s="86" t="s">
        <v>248</v>
      </c>
      <c r="B18" s="86">
        <v>3802</v>
      </c>
      <c r="C18" s="86">
        <v>5</v>
      </c>
      <c r="D18" s="86">
        <v>1</v>
      </c>
    </row>
    <row r="19" spans="1:4">
      <c r="A19" s="86" t="s">
        <v>248</v>
      </c>
      <c r="B19" s="86">
        <v>6091</v>
      </c>
      <c r="C19" s="86">
        <v>5</v>
      </c>
      <c r="D19" s="86">
        <v>2</v>
      </c>
    </row>
    <row r="20" spans="1:4">
      <c r="A20" s="86" t="s">
        <v>248</v>
      </c>
      <c r="B20" s="86">
        <v>8319</v>
      </c>
      <c r="C20" s="86">
        <v>5</v>
      </c>
      <c r="D20" s="86">
        <v>3</v>
      </c>
    </row>
    <row r="21" spans="1:4">
      <c r="A21" s="86" t="s">
        <v>248</v>
      </c>
      <c r="B21" s="86">
        <v>10534</v>
      </c>
      <c r="C21" s="86">
        <v>5</v>
      </c>
      <c r="D21" s="86">
        <v>4</v>
      </c>
    </row>
    <row r="22" spans="1:4" ht="28.8">
      <c r="A22" s="116" t="s">
        <v>277</v>
      </c>
      <c r="B22" s="86">
        <v>51034</v>
      </c>
      <c r="C22" s="86">
        <v>6</v>
      </c>
      <c r="D22" s="86">
        <v>1</v>
      </c>
    </row>
    <row r="23" spans="1:4" ht="28.8">
      <c r="A23" s="116" t="s">
        <v>277</v>
      </c>
      <c r="B23" s="86">
        <v>77553</v>
      </c>
      <c r="C23" s="86">
        <v>6</v>
      </c>
      <c r="D23" s="86">
        <v>2</v>
      </c>
    </row>
    <row r="24" spans="1:4" ht="28.8">
      <c r="A24" s="116" t="s">
        <v>277</v>
      </c>
      <c r="B24" s="86">
        <v>90738</v>
      </c>
      <c r="C24" s="86">
        <v>6</v>
      </c>
      <c r="D24" s="86">
        <v>3</v>
      </c>
    </row>
    <row r="25" spans="1:4" ht="28.8">
      <c r="A25" s="116" t="s">
        <v>277</v>
      </c>
      <c r="B25" s="86">
        <v>87604</v>
      </c>
      <c r="C25" s="86">
        <v>6</v>
      </c>
      <c r="D25" s="86">
        <v>4</v>
      </c>
    </row>
    <row r="26" spans="1:4" ht="28.8">
      <c r="A26" s="116" t="s">
        <v>249</v>
      </c>
      <c r="B26" s="86">
        <v>2789</v>
      </c>
      <c r="C26" s="86">
        <v>7</v>
      </c>
      <c r="D26" s="86">
        <v>1</v>
      </c>
    </row>
    <row r="27" spans="1:4" ht="28.8">
      <c r="A27" s="116" t="s">
        <v>249</v>
      </c>
      <c r="B27" s="86">
        <v>3909</v>
      </c>
      <c r="C27" s="86">
        <v>7</v>
      </c>
      <c r="D27" s="86">
        <v>2</v>
      </c>
    </row>
    <row r="28" spans="1:4" ht="28.8">
      <c r="A28" s="116" t="s">
        <v>249</v>
      </c>
      <c r="B28" s="86">
        <v>6035</v>
      </c>
      <c r="C28" s="86">
        <v>7</v>
      </c>
      <c r="D28" s="86">
        <v>3</v>
      </c>
    </row>
    <row r="29" spans="1:4" ht="28.8">
      <c r="A29" s="116" t="s">
        <v>249</v>
      </c>
      <c r="B29" s="86">
        <v>10086</v>
      </c>
      <c r="C29" s="86">
        <v>7</v>
      </c>
      <c r="D29" s="86">
        <v>4</v>
      </c>
    </row>
    <row r="30" spans="1:4">
      <c r="A30" s="86" t="s">
        <v>250</v>
      </c>
      <c r="B30" s="86">
        <v>53823</v>
      </c>
      <c r="C30" s="86">
        <v>8</v>
      </c>
      <c r="D30" s="86">
        <v>1</v>
      </c>
    </row>
    <row r="31" spans="1:4">
      <c r="A31" s="86" t="s">
        <v>250</v>
      </c>
      <c r="B31" s="86">
        <v>81462</v>
      </c>
      <c r="C31" s="86">
        <v>8</v>
      </c>
      <c r="D31" s="86">
        <v>2</v>
      </c>
    </row>
    <row r="32" spans="1:4">
      <c r="A32" s="86" t="s">
        <v>250</v>
      </c>
      <c r="B32" s="86">
        <v>96773</v>
      </c>
      <c r="C32" s="86">
        <v>8</v>
      </c>
      <c r="D32" s="86">
        <v>3</v>
      </c>
    </row>
    <row r="33" spans="1:4">
      <c r="A33" s="86" t="s">
        <v>250</v>
      </c>
      <c r="B33" s="86">
        <v>97690</v>
      </c>
      <c r="C33" s="86">
        <v>8</v>
      </c>
      <c r="D33" s="86">
        <v>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43B8-DA8C-4D14-8AF1-B1044CDFFA52}">
  <dimension ref="A1:B9"/>
  <sheetViews>
    <sheetView workbookViewId="0">
      <selection activeCell="G7" sqref="G7"/>
    </sheetView>
  </sheetViews>
  <sheetFormatPr defaultRowHeight="14.4"/>
  <cols>
    <col min="1" max="1" width="26.6640625" customWidth="1"/>
    <col min="2" max="2" width="18.109375" customWidth="1"/>
  </cols>
  <sheetData>
    <row r="1" spans="1:2">
      <c r="A1" s="1" t="s">
        <v>98</v>
      </c>
      <c r="B1" s="1" t="s">
        <v>100</v>
      </c>
    </row>
    <row r="2" spans="1:2">
      <c r="A2" s="86" t="s">
        <v>244</v>
      </c>
      <c r="B2">
        <v>1</v>
      </c>
    </row>
    <row r="3" spans="1:2">
      <c r="A3" s="86" t="s">
        <v>245</v>
      </c>
      <c r="B3">
        <v>2</v>
      </c>
    </row>
    <row r="4" spans="1:2">
      <c r="A4" s="86" t="s">
        <v>246</v>
      </c>
      <c r="B4">
        <v>3</v>
      </c>
    </row>
    <row r="5" spans="1:2">
      <c r="A5" s="86" t="s">
        <v>247</v>
      </c>
      <c r="B5">
        <v>4</v>
      </c>
    </row>
    <row r="6" spans="1:2">
      <c r="A6" s="86" t="s">
        <v>248</v>
      </c>
      <c r="B6">
        <v>5</v>
      </c>
    </row>
    <row r="7" spans="1:2" ht="28.8">
      <c r="A7" s="116" t="s">
        <v>277</v>
      </c>
      <c r="B7">
        <v>6</v>
      </c>
    </row>
    <row r="8" spans="1:2" ht="28.8">
      <c r="A8" s="116" t="s">
        <v>249</v>
      </c>
      <c r="B8">
        <v>7</v>
      </c>
    </row>
    <row r="9" spans="1:2">
      <c r="A9" s="86" t="s">
        <v>250</v>
      </c>
      <c r="B9">
        <v>8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B7C9-DF9C-47C0-82AE-69CF9000CD5B}">
  <dimension ref="A1:E13"/>
  <sheetViews>
    <sheetView workbookViewId="0">
      <selection activeCell="E2" sqref="E2:E5"/>
    </sheetView>
  </sheetViews>
  <sheetFormatPr defaultRowHeight="14.4"/>
  <cols>
    <col min="1" max="1" width="13" style="86" customWidth="1"/>
    <col min="2" max="2" width="16.6640625" style="86" bestFit="1" customWidth="1"/>
    <col min="3" max="3" width="12.77734375" style="86" customWidth="1"/>
    <col min="4" max="16384" width="8.88671875" style="86"/>
  </cols>
  <sheetData>
    <row r="1" spans="1:5">
      <c r="A1" s="115" t="s">
        <v>80</v>
      </c>
      <c r="B1" s="115" t="s">
        <v>98</v>
      </c>
      <c r="C1" s="115" t="s">
        <v>93</v>
      </c>
      <c r="D1" s="115" t="s">
        <v>280</v>
      </c>
      <c r="E1" s="115" t="s">
        <v>104</v>
      </c>
    </row>
    <row r="2" spans="1:5">
      <c r="A2" s="86" t="s">
        <v>278</v>
      </c>
      <c r="B2" s="86" t="s">
        <v>257</v>
      </c>
      <c r="C2" s="86">
        <v>23973</v>
      </c>
      <c r="D2" s="86">
        <v>1</v>
      </c>
      <c r="E2" s="86">
        <v>1</v>
      </c>
    </row>
    <row r="3" spans="1:5">
      <c r="A3" s="86" t="s">
        <v>278</v>
      </c>
      <c r="B3" s="86" t="s">
        <v>257</v>
      </c>
      <c r="C3" s="86">
        <v>40553</v>
      </c>
      <c r="D3" s="86">
        <v>1</v>
      </c>
      <c r="E3" s="86">
        <v>2</v>
      </c>
    </row>
    <row r="4" spans="1:5">
      <c r="A4" s="86" t="s">
        <v>278</v>
      </c>
      <c r="B4" s="86" t="s">
        <v>257</v>
      </c>
      <c r="C4" s="86">
        <v>45235</v>
      </c>
      <c r="D4" s="86">
        <v>1</v>
      </c>
      <c r="E4" s="86">
        <v>3</v>
      </c>
    </row>
    <row r="5" spans="1:5">
      <c r="A5" s="86" t="s">
        <v>278</v>
      </c>
      <c r="B5" s="86" t="s">
        <v>257</v>
      </c>
      <c r="C5" s="86">
        <v>47725</v>
      </c>
      <c r="D5" s="86">
        <v>1</v>
      </c>
      <c r="E5" s="86">
        <v>4</v>
      </c>
    </row>
    <row r="6" spans="1:5">
      <c r="A6" s="86" t="s">
        <v>278</v>
      </c>
      <c r="B6" s="86" t="s">
        <v>258</v>
      </c>
      <c r="C6" s="86">
        <v>13844</v>
      </c>
      <c r="D6" s="86">
        <v>2</v>
      </c>
      <c r="E6" s="86">
        <v>1</v>
      </c>
    </row>
    <row r="7" spans="1:5">
      <c r="A7" s="86" t="s">
        <v>278</v>
      </c>
      <c r="B7" s="86" t="s">
        <v>258</v>
      </c>
      <c r="C7" s="86">
        <v>18145</v>
      </c>
      <c r="D7" s="86">
        <v>2</v>
      </c>
      <c r="E7" s="86">
        <v>2</v>
      </c>
    </row>
    <row r="8" spans="1:5">
      <c r="A8" s="86" t="s">
        <v>278</v>
      </c>
      <c r="B8" s="86" t="s">
        <v>258</v>
      </c>
      <c r="C8" s="86">
        <v>21745</v>
      </c>
      <c r="D8" s="86">
        <v>2</v>
      </c>
      <c r="E8" s="86">
        <v>3</v>
      </c>
    </row>
    <row r="9" spans="1:5">
      <c r="A9" s="86" t="s">
        <v>278</v>
      </c>
      <c r="B9" s="86" t="s">
        <v>258</v>
      </c>
      <c r="C9" s="86">
        <v>20944</v>
      </c>
      <c r="D9" s="86">
        <v>2</v>
      </c>
      <c r="E9" s="86">
        <v>4</v>
      </c>
    </row>
    <row r="10" spans="1:5">
      <c r="A10" s="86" t="s">
        <v>278</v>
      </c>
      <c r="B10" s="86" t="s">
        <v>259</v>
      </c>
      <c r="C10" s="86">
        <v>16006</v>
      </c>
      <c r="D10" s="86">
        <v>3</v>
      </c>
      <c r="E10" s="86">
        <v>1</v>
      </c>
    </row>
    <row r="11" spans="1:5">
      <c r="A11" s="86" t="s">
        <v>278</v>
      </c>
      <c r="B11" s="86" t="s">
        <v>259</v>
      </c>
      <c r="C11" s="86">
        <v>22764</v>
      </c>
      <c r="D11" s="86">
        <v>3</v>
      </c>
      <c r="E11" s="86">
        <v>2</v>
      </c>
    </row>
    <row r="12" spans="1:5">
      <c r="A12" s="86" t="s">
        <v>278</v>
      </c>
      <c r="B12" s="86" t="s">
        <v>259</v>
      </c>
      <c r="C12" s="86">
        <v>27793</v>
      </c>
      <c r="D12" s="86">
        <v>3</v>
      </c>
      <c r="E12" s="86">
        <v>3</v>
      </c>
    </row>
    <row r="13" spans="1:5">
      <c r="A13" s="86" t="s">
        <v>278</v>
      </c>
      <c r="B13" s="86" t="s">
        <v>259</v>
      </c>
      <c r="C13" s="86">
        <v>29021</v>
      </c>
      <c r="D13" s="86">
        <v>3</v>
      </c>
      <c r="E13" s="86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0088-B344-416E-9D3C-F282CB9F08D0}">
  <sheetPr>
    <tabColor theme="4" tint="-0.499984740745262"/>
  </sheetPr>
  <dimension ref="A1"/>
  <sheetViews>
    <sheetView workbookViewId="0">
      <selection activeCell="E24" sqref="E24"/>
    </sheetView>
  </sheetViews>
  <sheetFormatPr defaultRowHeight="14.4"/>
  <sheetData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5465-01C4-40EF-A992-DE6AA16BBD6D}">
  <dimension ref="A1:E17"/>
  <sheetViews>
    <sheetView workbookViewId="0">
      <selection activeCell="D19" sqref="D19"/>
    </sheetView>
  </sheetViews>
  <sheetFormatPr defaultRowHeight="14.4"/>
  <cols>
    <col min="1" max="1" width="14.21875" style="86" customWidth="1"/>
    <col min="2" max="2" width="35.33203125" style="86" bestFit="1" customWidth="1"/>
    <col min="3" max="3" width="16.44140625" style="86" customWidth="1"/>
    <col min="4" max="16384" width="8.88671875" style="86"/>
  </cols>
  <sheetData>
    <row r="1" spans="1:5">
      <c r="A1" s="115" t="s">
        <v>102</v>
      </c>
      <c r="B1" s="115" t="s">
        <v>98</v>
      </c>
      <c r="C1" s="115" t="s">
        <v>93</v>
      </c>
      <c r="D1" s="115" t="s">
        <v>281</v>
      </c>
      <c r="E1" s="115" t="s">
        <v>104</v>
      </c>
    </row>
    <row r="2" spans="1:5">
      <c r="A2" s="86" t="s">
        <v>101</v>
      </c>
      <c r="B2" s="86" t="s">
        <v>265</v>
      </c>
      <c r="C2" s="86">
        <v>51034</v>
      </c>
      <c r="D2" s="86">
        <v>1</v>
      </c>
      <c r="E2" s="86">
        <v>1</v>
      </c>
    </row>
    <row r="3" spans="1:5">
      <c r="A3" s="86" t="s">
        <v>101</v>
      </c>
      <c r="B3" s="86" t="s">
        <v>265</v>
      </c>
      <c r="C3" s="86">
        <v>77553</v>
      </c>
      <c r="D3" s="86">
        <v>1</v>
      </c>
      <c r="E3" s="86">
        <v>2</v>
      </c>
    </row>
    <row r="4" spans="1:5">
      <c r="A4" s="86" t="s">
        <v>101</v>
      </c>
      <c r="B4" s="86" t="s">
        <v>265</v>
      </c>
      <c r="C4" s="86">
        <v>90738</v>
      </c>
      <c r="D4" s="86">
        <v>1</v>
      </c>
      <c r="E4" s="86">
        <v>3</v>
      </c>
    </row>
    <row r="5" spans="1:5">
      <c r="A5" s="86" t="s">
        <v>101</v>
      </c>
      <c r="B5" s="86" t="s">
        <v>265</v>
      </c>
      <c r="C5" s="86">
        <v>87604</v>
      </c>
      <c r="D5" s="86">
        <v>1</v>
      </c>
      <c r="E5" s="86">
        <v>4</v>
      </c>
    </row>
    <row r="6" spans="1:5">
      <c r="A6" s="86" t="s">
        <v>101</v>
      </c>
      <c r="B6" s="86" t="s">
        <v>266</v>
      </c>
      <c r="C6" s="86">
        <v>2789</v>
      </c>
      <c r="D6" s="86">
        <v>2</v>
      </c>
      <c r="E6" s="86">
        <v>1</v>
      </c>
    </row>
    <row r="7" spans="1:5">
      <c r="A7" s="86" t="s">
        <v>101</v>
      </c>
      <c r="B7" s="86" t="s">
        <v>266</v>
      </c>
      <c r="C7" s="86">
        <v>3909</v>
      </c>
      <c r="D7" s="86">
        <v>2</v>
      </c>
      <c r="E7" s="86">
        <v>2</v>
      </c>
    </row>
    <row r="8" spans="1:5">
      <c r="A8" s="86" t="s">
        <v>101</v>
      </c>
      <c r="B8" s="86" t="s">
        <v>266</v>
      </c>
      <c r="C8" s="86">
        <v>6035</v>
      </c>
      <c r="D8" s="86">
        <v>2</v>
      </c>
      <c r="E8" s="86">
        <v>3</v>
      </c>
    </row>
    <row r="9" spans="1:5">
      <c r="A9" s="86" t="s">
        <v>101</v>
      </c>
      <c r="B9" s="86" t="s">
        <v>266</v>
      </c>
      <c r="C9" s="86">
        <v>10086</v>
      </c>
      <c r="D9" s="86">
        <v>2</v>
      </c>
      <c r="E9" s="86">
        <v>4</v>
      </c>
    </row>
    <row r="10" spans="1:5">
      <c r="A10" s="86" t="s">
        <v>77</v>
      </c>
      <c r="B10" s="86" t="s">
        <v>284</v>
      </c>
      <c r="C10" s="86">
        <v>13735</v>
      </c>
      <c r="D10" s="86">
        <v>1</v>
      </c>
      <c r="E10" s="86">
        <v>1</v>
      </c>
    </row>
    <row r="11" spans="1:5">
      <c r="A11" s="86" t="s">
        <v>77</v>
      </c>
      <c r="B11" s="86" t="s">
        <v>284</v>
      </c>
      <c r="C11" s="86">
        <v>20565</v>
      </c>
      <c r="D11" s="86">
        <v>2</v>
      </c>
      <c r="E11" s="86">
        <v>2</v>
      </c>
    </row>
    <row r="12" spans="1:5">
      <c r="A12" s="86" t="s">
        <v>77</v>
      </c>
      <c r="B12" s="86" t="s">
        <v>284</v>
      </c>
      <c r="C12" s="86">
        <v>16519</v>
      </c>
      <c r="D12" s="86">
        <v>3</v>
      </c>
      <c r="E12" s="86">
        <v>3</v>
      </c>
    </row>
    <row r="13" spans="1:5">
      <c r="A13" s="86" t="s">
        <v>77</v>
      </c>
      <c r="B13" s="86" t="s">
        <v>284</v>
      </c>
      <c r="C13" s="86">
        <v>14810</v>
      </c>
      <c r="D13" s="86">
        <v>3</v>
      </c>
      <c r="E13" s="86">
        <v>4</v>
      </c>
    </row>
    <row r="14" spans="1:5">
      <c r="A14" s="86" t="s">
        <v>77</v>
      </c>
      <c r="B14" s="86" t="s">
        <v>285</v>
      </c>
      <c r="C14" s="86">
        <v>-129</v>
      </c>
      <c r="D14" s="86">
        <v>4</v>
      </c>
      <c r="E14" s="86">
        <v>1</v>
      </c>
    </row>
    <row r="15" spans="1:5">
      <c r="A15" s="86" t="s">
        <v>77</v>
      </c>
      <c r="B15" s="86" t="s">
        <v>285</v>
      </c>
      <c r="C15" s="86">
        <v>288</v>
      </c>
      <c r="D15" s="86">
        <v>4</v>
      </c>
      <c r="E15" s="86">
        <v>2</v>
      </c>
    </row>
    <row r="16" spans="1:5">
      <c r="A16" s="86" t="s">
        <v>77</v>
      </c>
      <c r="B16" s="86" t="s">
        <v>285</v>
      </c>
      <c r="C16" s="86">
        <v>1141</v>
      </c>
      <c r="D16" s="86">
        <v>4</v>
      </c>
      <c r="E16" s="86">
        <v>3</v>
      </c>
    </row>
    <row r="17" spans="1:5">
      <c r="A17" s="86" t="s">
        <v>77</v>
      </c>
      <c r="B17" s="86" t="s">
        <v>285</v>
      </c>
      <c r="C17" s="86">
        <v>2640</v>
      </c>
      <c r="D17" s="86">
        <v>4</v>
      </c>
      <c r="E17" s="86">
        <v>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B8D6-5A43-4C65-A9FF-4DA7D71D38A6}">
  <dimension ref="A1:D5"/>
  <sheetViews>
    <sheetView workbookViewId="0">
      <selection activeCell="B4" sqref="B4"/>
    </sheetView>
  </sheetViews>
  <sheetFormatPr defaultRowHeight="14.4"/>
  <cols>
    <col min="1" max="1" width="12.6640625" customWidth="1"/>
    <col min="2" max="2" width="35.33203125" bestFit="1" customWidth="1"/>
    <col min="3" max="3" width="19.109375" bestFit="1" customWidth="1"/>
    <col min="4" max="4" width="24.88671875" customWidth="1"/>
  </cols>
  <sheetData>
    <row r="1" spans="1:4">
      <c r="A1" s="1" t="s">
        <v>97</v>
      </c>
      <c r="B1" s="1" t="s">
        <v>98</v>
      </c>
      <c r="C1" s="1" t="s">
        <v>99</v>
      </c>
      <c r="D1" s="1" t="s">
        <v>100</v>
      </c>
    </row>
    <row r="2" spans="1:4">
      <c r="A2" s="86" t="s">
        <v>101</v>
      </c>
      <c r="B2" s="86" t="s">
        <v>265</v>
      </c>
      <c r="C2">
        <v>1</v>
      </c>
      <c r="D2">
        <v>1</v>
      </c>
    </row>
    <row r="3" spans="1:4">
      <c r="A3" s="86" t="s">
        <v>101</v>
      </c>
      <c r="B3" s="86" t="s">
        <v>266</v>
      </c>
      <c r="C3">
        <v>1</v>
      </c>
      <c r="D3">
        <v>2</v>
      </c>
    </row>
    <row r="4" spans="1:4">
      <c r="A4" s="86" t="s">
        <v>77</v>
      </c>
      <c r="B4" s="86" t="s">
        <v>284</v>
      </c>
      <c r="C4">
        <v>2</v>
      </c>
      <c r="D4">
        <v>3</v>
      </c>
    </row>
    <row r="5" spans="1:4">
      <c r="A5" s="86" t="s">
        <v>77</v>
      </c>
      <c r="B5" s="86" t="s">
        <v>285</v>
      </c>
      <c r="C5">
        <v>2</v>
      </c>
      <c r="D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7AC3-C1E4-4659-9B27-85D18D84C8B1}">
  <sheetPr>
    <tabColor theme="4" tint="-0.499984740745262"/>
  </sheetPr>
  <dimension ref="B1:K46"/>
  <sheetViews>
    <sheetView tabSelected="1" zoomScaleNormal="100" workbookViewId="0">
      <selection activeCell="I27" sqref="I27"/>
    </sheetView>
  </sheetViews>
  <sheetFormatPr defaultRowHeight="14.4"/>
  <cols>
    <col min="1" max="1" width="2.109375" style="78" customWidth="1"/>
    <col min="2" max="2" width="45.44140625" style="78" bestFit="1" customWidth="1"/>
    <col min="3" max="4" width="12.33203125" style="78" bestFit="1" customWidth="1"/>
    <col min="5" max="6" width="11.33203125" style="78" bestFit="1" customWidth="1"/>
    <col min="7" max="8" width="11.44140625" style="78" customWidth="1"/>
    <col min="9" max="9" width="14" style="78" customWidth="1"/>
    <col min="10" max="16384" width="8.88671875" style="78"/>
  </cols>
  <sheetData>
    <row r="1" spans="2:9" ht="20.399999999999999" customHeight="1">
      <c r="B1" s="138" t="str">
        <f>Profile!D32</f>
        <v xml:space="preserve">          TESLA</v>
      </c>
      <c r="C1" s="140"/>
      <c r="D1" s="140"/>
      <c r="E1" s="140"/>
      <c r="F1" s="140"/>
      <c r="H1" s="79" t="s">
        <v>166</v>
      </c>
      <c r="I1" s="80" t="s">
        <v>294</v>
      </c>
    </row>
    <row r="2" spans="2:9" ht="24.6" customHeight="1">
      <c r="B2" s="139" t="str">
        <f>Profile!D34</f>
        <v xml:space="preserve">        TESLA:  (NASDAQ | TSLA)</v>
      </c>
      <c r="C2" s="140"/>
      <c r="D2" s="140"/>
      <c r="E2" s="140"/>
      <c r="F2" s="140"/>
    </row>
    <row r="3" spans="2:9" ht="8.4" customHeight="1"/>
    <row r="4" spans="2:9">
      <c r="B4" s="149" t="s">
        <v>88</v>
      </c>
      <c r="C4" s="149"/>
      <c r="D4" s="149"/>
      <c r="E4" s="149"/>
      <c r="F4" s="149"/>
    </row>
    <row r="5" spans="2:9">
      <c r="B5" s="149"/>
      <c r="C5" s="149"/>
      <c r="D5" s="149"/>
      <c r="E5" s="149"/>
      <c r="F5" s="149"/>
    </row>
    <row r="6" spans="2:9">
      <c r="B6" s="81" t="s">
        <v>0</v>
      </c>
      <c r="C6" s="134" t="s">
        <v>1</v>
      </c>
      <c r="D6" s="134" t="s">
        <v>2</v>
      </c>
      <c r="E6" s="134" t="s">
        <v>3</v>
      </c>
      <c r="F6" s="134" t="s">
        <v>4</v>
      </c>
      <c r="H6" s="81"/>
      <c r="I6" s="80"/>
    </row>
    <row r="7" spans="2:9">
      <c r="B7" s="81" t="s">
        <v>15</v>
      </c>
    </row>
    <row r="8" spans="2:9">
      <c r="B8" s="78" t="s">
        <v>16</v>
      </c>
      <c r="C8" s="78">
        <v>16139000</v>
      </c>
      <c r="D8" s="78">
        <v>16398000</v>
      </c>
      <c r="E8" s="78">
        <v>16253000</v>
      </c>
      <c r="F8" s="78">
        <v>17576000</v>
      </c>
    </row>
    <row r="9" spans="2:9">
      <c r="B9" s="78" t="s">
        <v>17</v>
      </c>
      <c r="C9" s="78">
        <v>20424000</v>
      </c>
      <c r="D9" s="78">
        <v>12696000</v>
      </c>
      <c r="E9" s="78">
        <v>5932000</v>
      </c>
      <c r="F9" s="78">
        <v>131000</v>
      </c>
    </row>
    <row r="10" spans="2:9">
      <c r="B10" s="78" t="s">
        <v>18</v>
      </c>
      <c r="C10" s="78">
        <v>4418000</v>
      </c>
      <c r="D10" s="78">
        <v>3508000</v>
      </c>
      <c r="E10" s="78">
        <v>2952000</v>
      </c>
      <c r="F10" s="78">
        <v>1913000</v>
      </c>
    </row>
    <row r="11" spans="2:9">
      <c r="B11" s="78" t="s">
        <v>19</v>
      </c>
      <c r="C11" s="78">
        <v>12017000</v>
      </c>
      <c r="D11" s="78">
        <v>13626000</v>
      </c>
      <c r="E11" s="78">
        <v>12839000</v>
      </c>
      <c r="F11" s="78">
        <v>5757000</v>
      </c>
    </row>
    <row r="12" spans="2:9">
      <c r="B12" s="78" t="s">
        <v>20</v>
      </c>
      <c r="C12" s="78">
        <v>5362000</v>
      </c>
      <c r="D12" s="78">
        <v>3388000</v>
      </c>
      <c r="E12" s="78">
        <v>2941000</v>
      </c>
      <c r="F12" s="78">
        <v>1723000</v>
      </c>
    </row>
    <row r="13" spans="2:9">
      <c r="B13" s="81" t="s">
        <v>21</v>
      </c>
      <c r="C13" s="81">
        <f>SUM(C8:C12)</f>
        <v>58360000</v>
      </c>
      <c r="D13" s="81">
        <f t="shared" ref="D13:F13" si="0">SUM(D8:D12)</f>
        <v>49616000</v>
      </c>
      <c r="E13" s="81">
        <f t="shared" si="0"/>
        <v>40917000</v>
      </c>
      <c r="F13" s="81">
        <f t="shared" si="0"/>
        <v>27100000</v>
      </c>
    </row>
    <row r="14" spans="2:9">
      <c r="B14" s="81" t="s">
        <v>22</v>
      </c>
    </row>
    <row r="15" spans="2:9">
      <c r="B15" s="78" t="s">
        <v>23</v>
      </c>
      <c r="C15" s="82">
        <v>0</v>
      </c>
      <c r="D15" s="78">
        <v>0</v>
      </c>
      <c r="E15" s="78">
        <v>0</v>
      </c>
      <c r="F15" s="78">
        <v>0</v>
      </c>
    </row>
    <row r="16" spans="2:9">
      <c r="B16" s="78" t="s">
        <v>24</v>
      </c>
      <c r="C16" s="78">
        <v>46577000</v>
      </c>
      <c r="D16" s="78">
        <v>39894000</v>
      </c>
      <c r="E16" s="78">
        <v>31146000</v>
      </c>
      <c r="F16" s="78">
        <v>25411000</v>
      </c>
    </row>
    <row r="17" spans="2:11">
      <c r="B17" s="78" t="s">
        <v>25</v>
      </c>
      <c r="C17" s="78">
        <v>244000</v>
      </c>
      <c r="D17" s="78">
        <v>253000</v>
      </c>
      <c r="E17" s="78">
        <v>194000</v>
      </c>
      <c r="F17" s="78">
        <v>200000</v>
      </c>
    </row>
    <row r="18" spans="2:11">
      <c r="B18" s="78" t="s">
        <v>26</v>
      </c>
      <c r="C18" s="78">
        <v>150000</v>
      </c>
      <c r="D18" s="78">
        <v>178000</v>
      </c>
      <c r="E18" s="78">
        <v>215000</v>
      </c>
      <c r="F18" s="78">
        <v>257000</v>
      </c>
    </row>
    <row r="19" spans="2:11">
      <c r="B19" s="78" t="s">
        <v>27</v>
      </c>
      <c r="C19" s="78">
        <v>10215000</v>
      </c>
      <c r="D19" s="78">
        <v>9944000</v>
      </c>
      <c r="E19" s="78">
        <v>9538000</v>
      </c>
      <c r="F19" s="78">
        <v>9163000</v>
      </c>
    </row>
    <row r="20" spans="2:11">
      <c r="B20" s="78" t="s">
        <v>28</v>
      </c>
      <c r="C20" s="78">
        <v>6524000</v>
      </c>
      <c r="D20" s="78">
        <v>6733000</v>
      </c>
      <c r="E20" s="78">
        <v>328000</v>
      </c>
      <c r="F20" s="78">
        <v>0</v>
      </c>
    </row>
    <row r="21" spans="2:11">
      <c r="B21" s="81" t="s">
        <v>29</v>
      </c>
      <c r="C21" s="81">
        <f>SUM(C16:C20)+C13</f>
        <v>122070000</v>
      </c>
      <c r="D21" s="81">
        <f t="shared" ref="D21:F21" si="1">SUM(D16:D20)+D13</f>
        <v>106618000</v>
      </c>
      <c r="E21" s="81">
        <f t="shared" si="1"/>
        <v>82338000</v>
      </c>
      <c r="F21" s="81">
        <f t="shared" si="1"/>
        <v>62131000</v>
      </c>
    </row>
    <row r="22" spans="2:11">
      <c r="B22" s="81" t="s">
        <v>30</v>
      </c>
      <c r="I22" s="83"/>
      <c r="J22" s="83"/>
      <c r="K22" s="83"/>
    </row>
    <row r="23" spans="2:11">
      <c r="B23" s="78" t="s">
        <v>31</v>
      </c>
      <c r="C23" s="78">
        <v>23197000</v>
      </c>
      <c r="D23" s="78">
        <v>23511000</v>
      </c>
      <c r="E23" s="78">
        <v>23460000</v>
      </c>
      <c r="F23" s="78">
        <v>15744000</v>
      </c>
    </row>
    <row r="24" spans="2:11">
      <c r="B24" s="78" t="s">
        <v>89</v>
      </c>
      <c r="C24" s="78">
        <v>2456000</v>
      </c>
      <c r="D24" s="78">
        <v>2373000</v>
      </c>
      <c r="E24" s="78">
        <v>1502000</v>
      </c>
      <c r="F24" s="78">
        <v>1589000</v>
      </c>
    </row>
    <row r="25" spans="2:11">
      <c r="B25" s="78" t="s">
        <v>32</v>
      </c>
      <c r="C25" s="78">
        <v>3168000</v>
      </c>
      <c r="D25" s="78">
        <v>2864000</v>
      </c>
      <c r="E25" s="78">
        <v>1747000</v>
      </c>
      <c r="F25" s="78">
        <v>2372000</v>
      </c>
    </row>
    <row r="26" spans="2:11">
      <c r="B26" s="81" t="s">
        <v>33</v>
      </c>
      <c r="C26" s="81">
        <f>SUM(C23:C25)</f>
        <v>28821000</v>
      </c>
      <c r="D26" s="81">
        <f t="shared" ref="D26:F26" si="2">SUM(D23:D25)</f>
        <v>28748000</v>
      </c>
      <c r="E26" s="81">
        <f t="shared" si="2"/>
        <v>26709000</v>
      </c>
      <c r="F26" s="81">
        <f t="shared" si="2"/>
        <v>19705000</v>
      </c>
    </row>
    <row r="27" spans="2:11">
      <c r="B27" s="78" t="s">
        <v>34</v>
      </c>
      <c r="C27" s="78">
        <v>5757000</v>
      </c>
      <c r="D27" s="78">
        <v>2857000</v>
      </c>
      <c r="E27" s="78">
        <v>1597000</v>
      </c>
      <c r="F27" s="78">
        <v>5245000</v>
      </c>
    </row>
    <row r="28" spans="2:11">
      <c r="B28" s="78" t="s">
        <v>35</v>
      </c>
      <c r="C28" s="78">
        <v>10495000</v>
      </c>
      <c r="D28" s="78">
        <v>8153000</v>
      </c>
      <c r="E28" s="78">
        <v>5330000</v>
      </c>
      <c r="F28" s="78">
        <v>3546000</v>
      </c>
    </row>
    <row r="29" spans="2:11">
      <c r="B29" s="78" t="s">
        <v>36</v>
      </c>
      <c r="C29" s="78">
        <v>3317000</v>
      </c>
      <c r="D29" s="78">
        <v>3251000</v>
      </c>
      <c r="E29" s="78">
        <v>2804000</v>
      </c>
      <c r="F29" s="78">
        <v>2052000</v>
      </c>
    </row>
    <row r="30" spans="2:11">
      <c r="B30" s="78" t="s">
        <v>37</v>
      </c>
      <c r="C30" s="78">
        <v>704000</v>
      </c>
      <c r="D30" s="78">
        <v>733000</v>
      </c>
      <c r="E30" s="78">
        <v>785000</v>
      </c>
      <c r="F30" s="78">
        <v>826000</v>
      </c>
    </row>
    <row r="31" spans="2:11">
      <c r="B31" s="78" t="s">
        <v>13</v>
      </c>
      <c r="C31" s="78">
        <v>63000</v>
      </c>
      <c r="D31" s="78">
        <v>242000</v>
      </c>
      <c r="E31" s="78">
        <v>409000</v>
      </c>
      <c r="F31" s="78">
        <v>568000</v>
      </c>
    </row>
    <row r="32" spans="2:11">
      <c r="B32" s="81" t="s">
        <v>38</v>
      </c>
      <c r="C32" s="81">
        <f>SUM(C27:C31)+C26</f>
        <v>49157000</v>
      </c>
      <c r="D32" s="81">
        <f t="shared" ref="D32:F32" si="3">SUM(D27:D31)+D26</f>
        <v>43984000</v>
      </c>
      <c r="E32" s="81">
        <f t="shared" si="3"/>
        <v>37634000</v>
      </c>
      <c r="F32" s="81">
        <f t="shared" si="3"/>
        <v>31942000</v>
      </c>
    </row>
    <row r="33" spans="2:11">
      <c r="B33" s="78" t="s">
        <v>39</v>
      </c>
    </row>
    <row r="34" spans="2:11">
      <c r="B34" s="78" t="s">
        <v>40</v>
      </c>
      <c r="C34" s="78">
        <v>3000</v>
      </c>
      <c r="D34" s="78">
        <v>3000</v>
      </c>
      <c r="E34" s="78">
        <v>3000</v>
      </c>
      <c r="F34" s="78">
        <v>3000</v>
      </c>
    </row>
    <row r="35" spans="2:11">
      <c r="B35" s="78" t="s">
        <v>41</v>
      </c>
      <c r="C35" s="78">
        <v>35209000</v>
      </c>
      <c r="D35" s="78">
        <v>27882000</v>
      </c>
      <c r="E35" s="78">
        <v>12885000</v>
      </c>
      <c r="F35" s="78">
        <v>329000</v>
      </c>
    </row>
    <row r="36" spans="2:11">
      <c r="B36" s="78" t="s">
        <v>42</v>
      </c>
      <c r="C36" s="78">
        <v>0</v>
      </c>
      <c r="D36" s="78">
        <v>0</v>
      </c>
      <c r="E36" s="78">
        <v>0</v>
      </c>
      <c r="F36" s="78">
        <v>0</v>
      </c>
    </row>
    <row r="37" spans="2:11">
      <c r="B37" s="78" t="s">
        <v>43</v>
      </c>
      <c r="C37" s="78">
        <v>38371000</v>
      </c>
      <c r="D37" s="78">
        <v>34892000</v>
      </c>
      <c r="E37" s="78">
        <v>32177000</v>
      </c>
      <c r="F37" s="78">
        <v>29803000</v>
      </c>
    </row>
    <row r="38" spans="2:11">
      <c r="B38" s="78" t="s">
        <v>44</v>
      </c>
      <c r="C38" s="78">
        <v>-670000</v>
      </c>
      <c r="D38" s="78">
        <v>-143000</v>
      </c>
      <c r="E38" s="78">
        <v>-361000</v>
      </c>
      <c r="F38" s="78">
        <v>54000</v>
      </c>
      <c r="K38" s="83"/>
    </row>
    <row r="39" spans="2:11">
      <c r="B39" s="81" t="s">
        <v>45</v>
      </c>
      <c r="C39" s="81">
        <f>SUM(C34:C38)</f>
        <v>72913000</v>
      </c>
      <c r="D39" s="81">
        <f t="shared" ref="D39:F39" si="4">SUM(D34:D38)</f>
        <v>62634000</v>
      </c>
      <c r="E39" s="81">
        <f t="shared" si="4"/>
        <v>44704000</v>
      </c>
      <c r="F39" s="81">
        <f t="shared" si="4"/>
        <v>30189000</v>
      </c>
      <c r="I39" s="84"/>
    </row>
    <row r="40" spans="2:11">
      <c r="B40" s="81" t="s">
        <v>46</v>
      </c>
      <c r="C40" s="81">
        <f>C32+C39</f>
        <v>122070000</v>
      </c>
      <c r="D40" s="81">
        <f>D32+D39</f>
        <v>106618000</v>
      </c>
      <c r="E40" s="81">
        <f t="shared" ref="E40:F40" si="5">E32+E39</f>
        <v>82338000</v>
      </c>
      <c r="F40" s="81">
        <f t="shared" si="5"/>
        <v>62131000</v>
      </c>
    </row>
    <row r="43" spans="2:11">
      <c r="B43" s="79" t="s">
        <v>78</v>
      </c>
      <c r="C43" s="79" t="b">
        <f>C40=C21</f>
        <v>1</v>
      </c>
      <c r="D43" s="79" t="b">
        <f t="shared" ref="D43:F43" si="6">D40=D21</f>
        <v>1</v>
      </c>
      <c r="E43" s="79" t="b">
        <f t="shared" si="6"/>
        <v>1</v>
      </c>
      <c r="F43" s="79" t="b">
        <f t="shared" si="6"/>
        <v>1</v>
      </c>
    </row>
    <row r="45" spans="2:11" ht="15" thickBot="1">
      <c r="B45" s="85"/>
      <c r="C45" s="85"/>
      <c r="D45" s="85"/>
      <c r="E45" s="85"/>
      <c r="F45" s="85"/>
    </row>
    <row r="46" spans="2:11" ht="15" thickTop="1"/>
  </sheetData>
  <mergeCells count="1">
    <mergeCell ref="B4:F5"/>
  </mergeCells>
  <hyperlinks>
    <hyperlink ref="I1" r:id="rId1" display="https://www.nasdaq.com/market-activity/stocks/tsla/financials" xr:uid="{2D17BD5F-A99C-4C88-99A1-F81BD1B1493B}"/>
  </hyperlinks>
  <pageMargins left="0.7" right="0.7" top="0.75" bottom="0.75" header="0.3" footer="0.3"/>
  <pageSetup scale="95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1AC8-BA3D-43D5-BD45-C80324435BBF}">
  <sheetPr>
    <tabColor theme="4" tint="-0.499984740745262"/>
  </sheetPr>
  <dimension ref="B1:J35"/>
  <sheetViews>
    <sheetView topLeftCell="A16" zoomScaleNormal="100" workbookViewId="0">
      <selection activeCell="H2" sqref="H2"/>
    </sheetView>
  </sheetViews>
  <sheetFormatPr defaultRowHeight="14.4"/>
  <cols>
    <col min="1" max="1" width="2.109375" style="78" customWidth="1"/>
    <col min="2" max="2" width="40.109375" style="78" bestFit="1" customWidth="1"/>
    <col min="3" max="3" width="13.44140625" style="78" bestFit="1" customWidth="1"/>
    <col min="4" max="4" width="12.44140625" style="78" bestFit="1" customWidth="1"/>
    <col min="5" max="5" width="11.88671875" style="78" bestFit="1" customWidth="1"/>
    <col min="6" max="6" width="13.44140625" style="78" bestFit="1" customWidth="1"/>
    <col min="7" max="7" width="10.33203125" style="78" bestFit="1" customWidth="1"/>
    <col min="8" max="8" width="10.88671875" style="78" bestFit="1" customWidth="1"/>
    <col min="9" max="10" width="10.33203125" style="78" bestFit="1" customWidth="1"/>
    <col min="11" max="11" width="12.44140625" style="78" bestFit="1" customWidth="1"/>
    <col min="12" max="12" width="8.88671875" style="78"/>
    <col min="13" max="13" width="11.5546875" style="78" bestFit="1" customWidth="1"/>
    <col min="14" max="16384" width="8.88671875" style="78"/>
  </cols>
  <sheetData>
    <row r="1" spans="2:10" ht="28.8">
      <c r="B1" s="138" t="str">
        <f>Profile!D32</f>
        <v xml:space="preserve">          TESLA</v>
      </c>
      <c r="C1" s="140"/>
      <c r="D1" s="140"/>
      <c r="E1" s="140"/>
      <c r="F1" s="140"/>
    </row>
    <row r="2" spans="2:10" ht="19.8">
      <c r="B2" s="139" t="str">
        <f>Profile!D34</f>
        <v xml:space="preserve">        TESLA:  (NASDAQ | TSLA)</v>
      </c>
      <c r="C2" s="140"/>
      <c r="D2" s="140"/>
      <c r="E2" s="140"/>
      <c r="F2" s="140"/>
    </row>
    <row r="3" spans="2:10" ht="8.4" customHeight="1"/>
    <row r="4" spans="2:10">
      <c r="B4" s="149" t="s">
        <v>69</v>
      </c>
      <c r="C4" s="149"/>
      <c r="D4" s="149"/>
      <c r="E4" s="149"/>
      <c r="F4" s="149"/>
    </row>
    <row r="5" spans="2:10">
      <c r="B5" s="149"/>
      <c r="C5" s="149"/>
      <c r="D5" s="149"/>
      <c r="E5" s="149"/>
      <c r="F5" s="149"/>
    </row>
    <row r="6" spans="2:10">
      <c r="B6" s="81" t="s">
        <v>0</v>
      </c>
      <c r="C6" s="134" t="s">
        <v>1</v>
      </c>
      <c r="D6" s="134" t="s">
        <v>2</v>
      </c>
      <c r="E6" s="134" t="s">
        <v>3</v>
      </c>
      <c r="F6" s="134" t="s">
        <v>4</v>
      </c>
    </row>
    <row r="7" spans="2:10">
      <c r="B7" s="78" t="s">
        <v>101</v>
      </c>
      <c r="C7" s="78">
        <v>97690000</v>
      </c>
      <c r="D7" s="78">
        <v>96773000</v>
      </c>
      <c r="E7" s="78">
        <v>81462000</v>
      </c>
      <c r="F7" s="78">
        <v>53823000</v>
      </c>
      <c r="H7" s="86"/>
    </row>
    <row r="8" spans="2:10">
      <c r="B8" s="78" t="s">
        <v>71</v>
      </c>
      <c r="C8" s="78">
        <v>80240000</v>
      </c>
      <c r="D8" s="78">
        <v>79113000</v>
      </c>
      <c r="E8" s="78">
        <v>60609000</v>
      </c>
      <c r="F8" s="78">
        <v>40217000</v>
      </c>
      <c r="H8" s="80"/>
    </row>
    <row r="9" spans="2:10">
      <c r="B9" s="81" t="s">
        <v>77</v>
      </c>
      <c r="C9" s="81">
        <f>C7-C8</f>
        <v>17450000</v>
      </c>
      <c r="D9" s="81">
        <f>D7-D8</f>
        <v>17660000</v>
      </c>
      <c r="E9" s="81">
        <f>E7-E8</f>
        <v>20853000</v>
      </c>
      <c r="F9" s="81">
        <f>F7-F8</f>
        <v>13606000</v>
      </c>
    </row>
    <row r="10" spans="2:10">
      <c r="B10" s="81" t="s">
        <v>5</v>
      </c>
    </row>
    <row r="11" spans="2:10">
      <c r="B11" s="78" t="s">
        <v>6</v>
      </c>
      <c r="C11" s="78">
        <v>4540000</v>
      </c>
      <c r="D11" s="78">
        <v>3969000</v>
      </c>
      <c r="E11" s="78">
        <v>3075000</v>
      </c>
      <c r="F11" s="78">
        <v>2593000</v>
      </c>
    </row>
    <row r="12" spans="2:10">
      <c r="B12" s="78" t="s">
        <v>7</v>
      </c>
      <c r="C12" s="78">
        <v>5150000</v>
      </c>
      <c r="D12" s="78">
        <v>4800000</v>
      </c>
      <c r="E12" s="78">
        <v>3946000</v>
      </c>
      <c r="F12" s="78">
        <v>4517000</v>
      </c>
    </row>
    <row r="13" spans="2:10">
      <c r="B13" s="78" t="s">
        <v>8</v>
      </c>
      <c r="C13" s="78">
        <v>684000</v>
      </c>
      <c r="D13" s="78">
        <v>0</v>
      </c>
      <c r="E13" s="78">
        <v>176000</v>
      </c>
      <c r="F13" s="78">
        <v>-27000</v>
      </c>
    </row>
    <row r="14" spans="2:10">
      <c r="B14" s="78" t="s">
        <v>9</v>
      </c>
      <c r="C14" s="78">
        <v>0</v>
      </c>
      <c r="D14" s="78">
        <v>0</v>
      </c>
      <c r="E14" s="78">
        <v>0</v>
      </c>
      <c r="F14" s="78">
        <v>0</v>
      </c>
    </row>
    <row r="15" spans="2:10">
      <c r="B15" s="81" t="s">
        <v>130</v>
      </c>
      <c r="C15" s="81">
        <f>SUM(C11:C14)</f>
        <v>10374000</v>
      </c>
      <c r="D15" s="81">
        <f t="shared" ref="D15:F15" si="0">SUM(D11:D14)</f>
        <v>8769000</v>
      </c>
      <c r="E15" s="81">
        <f t="shared" si="0"/>
        <v>7197000</v>
      </c>
      <c r="F15" s="81">
        <f t="shared" si="0"/>
        <v>7083000</v>
      </c>
    </row>
    <row r="16" spans="2:10">
      <c r="B16" s="81" t="s">
        <v>10</v>
      </c>
      <c r="C16" s="81">
        <f>C9-C15</f>
        <v>7076000</v>
      </c>
      <c r="D16" s="81">
        <f t="shared" ref="D16:F16" si="1">D9-D15</f>
        <v>8891000</v>
      </c>
      <c r="E16" s="81">
        <f t="shared" si="1"/>
        <v>13656000</v>
      </c>
      <c r="F16" s="81">
        <f t="shared" si="1"/>
        <v>6523000</v>
      </c>
      <c r="J16" s="86"/>
    </row>
    <row r="17" spans="2:10">
      <c r="B17" s="81" t="s">
        <v>11</v>
      </c>
      <c r="C17" s="78">
        <v>2264000</v>
      </c>
      <c r="D17" s="78">
        <v>1238000</v>
      </c>
      <c r="E17" s="78">
        <v>254000</v>
      </c>
      <c r="F17" s="78">
        <v>191000</v>
      </c>
    </row>
    <row r="18" spans="2:10">
      <c r="B18" s="81" t="s">
        <v>72</v>
      </c>
      <c r="C18" s="81">
        <f>SUM(C16:C17)</f>
        <v>9340000</v>
      </c>
      <c r="D18" s="81">
        <f>SUM(D16:D17)</f>
        <v>10129000</v>
      </c>
      <c r="E18" s="81">
        <f>SUM(E16:E17)</f>
        <v>13910000</v>
      </c>
      <c r="F18" s="81">
        <f>SUM(F16:F17)</f>
        <v>6714000</v>
      </c>
      <c r="H18" s="83"/>
      <c r="I18" s="83"/>
      <c r="J18" s="83"/>
    </row>
    <row r="19" spans="2:10">
      <c r="B19" s="78" t="s">
        <v>12</v>
      </c>
      <c r="C19" s="78">
        <v>350000</v>
      </c>
      <c r="D19" s="78">
        <v>156000</v>
      </c>
      <c r="E19" s="78">
        <v>191000</v>
      </c>
      <c r="F19" s="78">
        <v>371000</v>
      </c>
      <c r="H19" s="83"/>
      <c r="I19" s="83"/>
      <c r="J19" s="83"/>
    </row>
    <row r="20" spans="2:10">
      <c r="B20" s="81" t="s">
        <v>73</v>
      </c>
      <c r="C20" s="81">
        <f>C18-C19</f>
        <v>8990000</v>
      </c>
      <c r="D20" s="81">
        <f t="shared" ref="D20:F20" si="2">D18-D19</f>
        <v>9973000</v>
      </c>
      <c r="E20" s="81">
        <f t="shared" si="2"/>
        <v>13719000</v>
      </c>
      <c r="F20" s="81">
        <f t="shared" si="2"/>
        <v>6343000</v>
      </c>
    </row>
    <row r="21" spans="2:10">
      <c r="B21" s="78" t="s">
        <v>75</v>
      </c>
      <c r="C21" s="78">
        <v>1837000</v>
      </c>
      <c r="D21" s="78">
        <v>-5001000</v>
      </c>
      <c r="E21" s="78">
        <v>1132000</v>
      </c>
      <c r="F21" s="78">
        <v>699000</v>
      </c>
    </row>
    <row r="22" spans="2:10">
      <c r="B22" s="78" t="s">
        <v>13</v>
      </c>
      <c r="C22" s="78">
        <v>0</v>
      </c>
      <c r="D22" s="78">
        <v>0</v>
      </c>
      <c r="E22" s="78">
        <v>0</v>
      </c>
      <c r="F22" s="78">
        <v>0</v>
      </c>
    </row>
    <row r="23" spans="2:10">
      <c r="B23" s="78" t="s">
        <v>14</v>
      </c>
      <c r="C23" s="78">
        <v>-62000</v>
      </c>
      <c r="D23" s="78">
        <v>23000</v>
      </c>
      <c r="E23" s="78">
        <v>-31000</v>
      </c>
      <c r="F23" s="78">
        <v>-125000</v>
      </c>
      <c r="H23" s="86"/>
    </row>
    <row r="24" spans="2:10">
      <c r="B24" s="81" t="s">
        <v>47</v>
      </c>
      <c r="C24" s="81">
        <f>C20-SUM(C21:C23)</f>
        <v>7215000</v>
      </c>
      <c r="D24" s="81">
        <f>D20-SUM(D21:D23)</f>
        <v>14951000</v>
      </c>
      <c r="E24" s="81">
        <f t="shared" ref="E24:F24" si="3">E20-SUM(E21:E23)</f>
        <v>12618000</v>
      </c>
      <c r="F24" s="81">
        <f t="shared" si="3"/>
        <v>5769000</v>
      </c>
    </row>
    <row r="26" spans="2:10">
      <c r="B26" s="87"/>
      <c r="C26" s="87"/>
      <c r="D26" s="87"/>
      <c r="E26" s="87"/>
      <c r="F26" s="87"/>
    </row>
    <row r="27" spans="2:10">
      <c r="B27" s="88" t="s">
        <v>138</v>
      </c>
      <c r="C27" s="87">
        <v>3210100</v>
      </c>
      <c r="D27" s="87">
        <v>3178900</v>
      </c>
      <c r="E27" s="87">
        <v>3157800</v>
      </c>
      <c r="F27" s="87">
        <v>3019300</v>
      </c>
    </row>
    <row r="28" spans="2:10">
      <c r="B28" s="88" t="s">
        <v>139</v>
      </c>
      <c r="C28" s="87">
        <v>0</v>
      </c>
      <c r="D28" s="87">
        <v>0</v>
      </c>
      <c r="E28" s="87">
        <v>0</v>
      </c>
      <c r="F28" s="87">
        <v>0</v>
      </c>
      <c r="H28" s="79" t="s">
        <v>166</v>
      </c>
      <c r="I28" s="80" t="s">
        <v>144</v>
      </c>
    </row>
    <row r="29" spans="2:10">
      <c r="B29" s="88" t="s">
        <v>140</v>
      </c>
      <c r="C29" s="87">
        <f>C27*C28</f>
        <v>0</v>
      </c>
      <c r="D29" s="87">
        <f t="shared" ref="D29:F29" si="4">D27*D28</f>
        <v>0</v>
      </c>
      <c r="E29" s="87">
        <f t="shared" si="4"/>
        <v>0</v>
      </c>
      <c r="F29" s="87">
        <f t="shared" si="4"/>
        <v>0</v>
      </c>
    </row>
    <row r="30" spans="2:10">
      <c r="B30" s="88" t="s">
        <v>141</v>
      </c>
      <c r="C30" s="87">
        <v>403.84</v>
      </c>
      <c r="D30" s="87">
        <v>248.48</v>
      </c>
      <c r="E30" s="87">
        <v>123.18</v>
      </c>
      <c r="F30" s="87">
        <v>352.26</v>
      </c>
    </row>
    <row r="31" spans="2:10" ht="15" thickBot="1">
      <c r="B31" s="88" t="s">
        <v>142</v>
      </c>
      <c r="C31" s="87">
        <f>C27*C30</f>
        <v>1296366784</v>
      </c>
      <c r="D31" s="87">
        <f t="shared" ref="D31:F31" si="5">D27*D30</f>
        <v>789893072</v>
      </c>
      <c r="E31" s="87">
        <f t="shared" si="5"/>
        <v>388977804</v>
      </c>
      <c r="F31" s="87">
        <f t="shared" si="5"/>
        <v>1063578618</v>
      </c>
    </row>
    <row r="32" spans="2:10" ht="15" thickBot="1">
      <c r="B32" s="89" t="s">
        <v>143</v>
      </c>
      <c r="C32" s="89">
        <v>1500206</v>
      </c>
      <c r="D32" s="89">
        <v>1152793</v>
      </c>
      <c r="E32" s="89">
        <v>798457</v>
      </c>
      <c r="F32" s="89">
        <v>626014</v>
      </c>
    </row>
    <row r="33" spans="2:7">
      <c r="F33" s="90"/>
      <c r="G33" s="90"/>
    </row>
    <row r="34" spans="2:7" ht="15" thickBot="1">
      <c r="B34" s="85"/>
      <c r="C34" s="85"/>
      <c r="D34" s="85"/>
      <c r="E34" s="85"/>
      <c r="F34" s="85"/>
    </row>
    <row r="35" spans="2:7" ht="15" thickTop="1"/>
  </sheetData>
  <mergeCells count="1">
    <mergeCell ref="B4:F5"/>
  </mergeCells>
  <hyperlinks>
    <hyperlink ref="I28" r:id="rId1" display="https://www.investing.com/pro/NASDAQGS:TSLA/explorer/marketcap" xr:uid="{10F7997B-21B3-438C-B683-3F0570E2D093}"/>
  </hyperlinks>
  <printOptions horizontalCentered="1"/>
  <pageMargins left="0.70866141732283472" right="0.70866141732283472" top="0.74803149606299213" bottom="0.74803149606299213" header="0.31496062992125984" footer="0.31496062992125984"/>
  <pageSetup scale="95" orientation="landscape" r:id="rId2"/>
  <colBreaks count="1" manualBreakCount="1">
    <brk id="6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5216-24B0-40AF-8872-7EAC8175D6A8}">
  <sheetPr>
    <tabColor theme="4" tint="-0.499984740745262"/>
  </sheetPr>
  <dimension ref="B1:F32"/>
  <sheetViews>
    <sheetView zoomScale="70" zoomScaleNormal="70" workbookViewId="0">
      <selection activeCell="H3" sqref="H3"/>
    </sheetView>
  </sheetViews>
  <sheetFormatPr defaultRowHeight="14.4"/>
  <cols>
    <col min="1" max="1" width="2.109375" style="78" customWidth="1"/>
    <col min="2" max="2" width="29.5546875" style="78" bestFit="1" customWidth="1"/>
    <col min="3" max="3" width="16.21875" style="78" customWidth="1"/>
    <col min="4" max="4" width="14" style="78" customWidth="1"/>
    <col min="5" max="6" width="14.5546875" style="78" customWidth="1"/>
    <col min="7" max="7" width="8.88671875" style="78"/>
    <col min="8" max="9" width="10.33203125" style="78" bestFit="1" customWidth="1"/>
    <col min="10" max="16384" width="8.88671875" style="78"/>
  </cols>
  <sheetData>
    <row r="1" spans="2:6" ht="28.8">
      <c r="B1" s="138" t="str">
        <f>Profile!D32</f>
        <v xml:space="preserve">          TESLA</v>
      </c>
      <c r="C1" s="140"/>
      <c r="D1" s="140"/>
      <c r="E1" s="140"/>
      <c r="F1" s="140"/>
    </row>
    <row r="2" spans="2:6" ht="30" customHeight="1">
      <c r="B2" s="139" t="str">
        <f>Profile!D34</f>
        <v xml:space="preserve">        TESLA:  (NASDAQ | TSLA)</v>
      </c>
      <c r="C2" s="140"/>
      <c r="D2" s="140"/>
      <c r="E2" s="140"/>
      <c r="F2" s="140"/>
    </row>
    <row r="4" spans="2:6" ht="10.199999999999999" customHeight="1">
      <c r="B4" s="150" t="s">
        <v>70</v>
      </c>
      <c r="C4" s="150"/>
      <c r="D4" s="150"/>
      <c r="E4" s="150"/>
      <c r="F4" s="150"/>
    </row>
    <row r="5" spans="2:6" ht="14.4" customHeight="1">
      <c r="B5" s="150"/>
      <c r="C5" s="150"/>
      <c r="D5" s="150"/>
      <c r="E5" s="150"/>
      <c r="F5" s="150"/>
    </row>
    <row r="6" spans="2:6">
      <c r="B6" s="81" t="s">
        <v>0</v>
      </c>
      <c r="C6" s="134" t="s">
        <v>1</v>
      </c>
      <c r="D6" s="134" t="s">
        <v>2</v>
      </c>
      <c r="E6" s="134" t="s">
        <v>3</v>
      </c>
      <c r="F6" s="134" t="s">
        <v>4</v>
      </c>
    </row>
    <row r="7" spans="2:6">
      <c r="B7" s="78" t="s">
        <v>47</v>
      </c>
      <c r="C7" s="78">
        <f>'Income Statement'!C24</f>
        <v>7215000</v>
      </c>
      <c r="D7" s="78">
        <f>'Income Statement'!D24</f>
        <v>14951000</v>
      </c>
      <c r="E7" s="78">
        <f>'Income Statement'!E24</f>
        <v>12618000</v>
      </c>
      <c r="F7" s="78">
        <f>'Income Statement'!F24</f>
        <v>5769000</v>
      </c>
    </row>
    <row r="8" spans="2:6">
      <c r="B8" s="81" t="s">
        <v>66</v>
      </c>
    </row>
    <row r="9" spans="2:6">
      <c r="B9" s="78" t="s">
        <v>48</v>
      </c>
      <c r="C9" s="78">
        <v>5368000</v>
      </c>
      <c r="D9" s="78">
        <v>4667000</v>
      </c>
      <c r="E9" s="78">
        <v>3747000</v>
      </c>
      <c r="F9" s="78">
        <v>2911000</v>
      </c>
    </row>
    <row r="10" spans="2:6">
      <c r="B10" s="78" t="s">
        <v>49</v>
      </c>
      <c r="C10" s="78">
        <v>2321000</v>
      </c>
      <c r="D10" s="78">
        <v>-4137000</v>
      </c>
      <c r="E10" s="78">
        <v>2102000</v>
      </c>
      <c r="F10" s="78">
        <v>2275000</v>
      </c>
    </row>
    <row r="11" spans="2:6">
      <c r="B11" s="81" t="s">
        <v>50</v>
      </c>
    </row>
    <row r="12" spans="2:6">
      <c r="B12" s="78" t="s">
        <v>51</v>
      </c>
      <c r="C12" s="78">
        <v>-1083000</v>
      </c>
      <c r="D12" s="78">
        <v>-586000</v>
      </c>
      <c r="E12" s="78">
        <v>-1124000</v>
      </c>
      <c r="F12" s="78">
        <v>-130000</v>
      </c>
    </row>
    <row r="13" spans="2:6">
      <c r="B13" s="78" t="s">
        <v>52</v>
      </c>
      <c r="C13" s="78">
        <v>937000</v>
      </c>
      <c r="D13" s="78">
        <v>-1195000</v>
      </c>
      <c r="E13" s="78">
        <v>-6465000</v>
      </c>
      <c r="F13" s="78">
        <v>-1709000</v>
      </c>
    </row>
    <row r="14" spans="2:6">
      <c r="B14" s="78" t="s">
        <v>53</v>
      </c>
      <c r="C14" s="78">
        <v>-3863000</v>
      </c>
      <c r="D14" s="78">
        <v>-4604000</v>
      </c>
      <c r="E14" s="78">
        <v>-5283000</v>
      </c>
      <c r="F14" s="78">
        <v>-3654000</v>
      </c>
    </row>
    <row r="15" spans="2:6">
      <c r="B15" s="78" t="s">
        <v>54</v>
      </c>
      <c r="C15" s="78">
        <v>4090000</v>
      </c>
      <c r="D15" s="78">
        <v>4137000</v>
      </c>
      <c r="E15" s="78">
        <v>9160000</v>
      </c>
      <c r="F15" s="78">
        <v>6160000</v>
      </c>
    </row>
    <row r="16" spans="2:6">
      <c r="B16" s="81" t="s">
        <v>55</v>
      </c>
      <c r="C16" s="81">
        <f>SUM(C7:C15)</f>
        <v>14985000</v>
      </c>
      <c r="D16" s="81">
        <f>SUM(D7:D15)</f>
        <v>13233000</v>
      </c>
      <c r="E16" s="81">
        <f>SUM(E7:E15)</f>
        <v>14755000</v>
      </c>
      <c r="F16" s="81">
        <f>SUM(F7:F15)</f>
        <v>11622000</v>
      </c>
    </row>
    <row r="17" spans="2:6">
      <c r="B17" s="81" t="s">
        <v>67</v>
      </c>
    </row>
    <row r="18" spans="2:6">
      <c r="B18" s="78" t="s">
        <v>56</v>
      </c>
      <c r="C18" s="78">
        <v>-11342000</v>
      </c>
      <c r="D18" s="78">
        <v>-8899000</v>
      </c>
      <c r="E18" s="78">
        <v>-7163000</v>
      </c>
      <c r="F18" s="78">
        <v>-6514000</v>
      </c>
    </row>
    <row r="19" spans="2:6">
      <c r="B19" s="78" t="s">
        <v>57</v>
      </c>
      <c r="C19" s="78">
        <v>-7445000</v>
      </c>
      <c r="D19" s="78">
        <v>-6621000</v>
      </c>
      <c r="E19" s="78">
        <v>-5813000</v>
      </c>
      <c r="F19" s="78">
        <v>-132000</v>
      </c>
    </row>
    <row r="20" spans="2:6">
      <c r="B20" s="78" t="s">
        <v>58</v>
      </c>
      <c r="C20" s="78">
        <v>0</v>
      </c>
      <c r="D20" s="78">
        <v>-64000</v>
      </c>
      <c r="E20" s="78">
        <v>1003000</v>
      </c>
      <c r="F20" s="78">
        <v>-1222000</v>
      </c>
    </row>
    <row r="21" spans="2:6">
      <c r="B21" s="81" t="s">
        <v>59</v>
      </c>
      <c r="C21" s="81">
        <f>SUM(C18:C20)</f>
        <v>-18787000</v>
      </c>
      <c r="D21" s="81">
        <f>SUM(D18:D20)</f>
        <v>-15584000</v>
      </c>
      <c r="E21" s="81">
        <f>SUM(E18:E20)</f>
        <v>-11973000</v>
      </c>
      <c r="F21" s="81">
        <f>SUM(F18:F20)</f>
        <v>-7868000</v>
      </c>
    </row>
    <row r="22" spans="2:6">
      <c r="B22" s="81" t="s">
        <v>68</v>
      </c>
    </row>
    <row r="23" spans="2:6">
      <c r="B23" s="78" t="s">
        <v>60</v>
      </c>
      <c r="C23" s="78">
        <v>1108000</v>
      </c>
      <c r="D23" s="78">
        <v>646000</v>
      </c>
      <c r="E23" s="78">
        <v>496000</v>
      </c>
      <c r="F23" s="78">
        <v>699000</v>
      </c>
    </row>
    <row r="24" spans="2:6">
      <c r="B24" s="78" t="s">
        <v>61</v>
      </c>
      <c r="C24" s="78">
        <v>2863000</v>
      </c>
      <c r="D24" s="78">
        <v>2116000</v>
      </c>
      <c r="E24" s="78">
        <v>-3866000</v>
      </c>
      <c r="F24" s="78">
        <v>-5732000</v>
      </c>
    </row>
    <row r="25" spans="2:6">
      <c r="B25" s="78" t="s">
        <v>62</v>
      </c>
      <c r="C25" s="78">
        <v>0</v>
      </c>
      <c r="D25" s="78">
        <v>0</v>
      </c>
      <c r="E25" s="78">
        <v>0</v>
      </c>
      <c r="F25" s="78">
        <v>0</v>
      </c>
    </row>
    <row r="26" spans="2:6">
      <c r="B26" s="78" t="s">
        <v>63</v>
      </c>
      <c r="C26" s="78">
        <v>3853000</v>
      </c>
      <c r="D26" s="78">
        <v>2589000</v>
      </c>
      <c r="E26" s="78">
        <v>-3527000</v>
      </c>
      <c r="F26" s="78">
        <v>-5203000</v>
      </c>
    </row>
    <row r="27" spans="2:6">
      <c r="B27" s="78" t="s">
        <v>64</v>
      </c>
      <c r="C27" s="78">
        <v>-141000</v>
      </c>
      <c r="D27" s="78">
        <v>4000</v>
      </c>
      <c r="E27" s="78">
        <v>-444000</v>
      </c>
      <c r="F27" s="78">
        <v>-183000</v>
      </c>
    </row>
    <row r="28" spans="2:6">
      <c r="B28" s="78" t="s">
        <v>65</v>
      </c>
      <c r="C28" s="78">
        <v>-152000</v>
      </c>
      <c r="D28" s="78">
        <v>265000</v>
      </c>
      <c r="E28" s="78">
        <v>-1220000</v>
      </c>
      <c r="F28" s="78">
        <v>-1757000</v>
      </c>
    </row>
    <row r="29" spans="2:6">
      <c r="B29" s="81" t="s">
        <v>76</v>
      </c>
      <c r="C29" s="81">
        <f>SUM(C23:C28)</f>
        <v>7531000</v>
      </c>
      <c r="D29" s="81">
        <f t="shared" ref="D29:F29" si="0">SUM(D23:D28)</f>
        <v>5620000</v>
      </c>
      <c r="E29" s="81">
        <f t="shared" si="0"/>
        <v>-8561000</v>
      </c>
      <c r="F29" s="81">
        <f t="shared" si="0"/>
        <v>-12176000</v>
      </c>
    </row>
    <row r="31" spans="2:6" ht="15" thickBot="1">
      <c r="B31" s="85"/>
      <c r="C31" s="85"/>
      <c r="D31" s="85"/>
      <c r="E31" s="85"/>
      <c r="F31" s="85"/>
    </row>
    <row r="32" spans="2:6" ht="15" thickTop="1"/>
  </sheetData>
  <mergeCells count="1">
    <mergeCell ref="B4:F5"/>
  </mergeCells>
  <printOptions horizontalCentered="1"/>
  <pageMargins left="0.70866141732283472" right="0.70866141732283472" top="0.74803149606299213" bottom="0.74803149606299213" header="0.31496062992125984" footer="0.31496062992125984"/>
  <pageSetup scale="10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3D55C-B8CB-4513-908B-4039DEC4B472}">
  <sheetPr>
    <tabColor theme="4" tint="-0.499984740745262"/>
  </sheetPr>
  <dimension ref="B1:M31"/>
  <sheetViews>
    <sheetView zoomScale="97" zoomScaleNormal="97" workbookViewId="0">
      <pane xSplit="1" topLeftCell="B1" activePane="topRight" state="frozen"/>
      <selection pane="topRight" activeCell="N10" sqref="N10"/>
    </sheetView>
  </sheetViews>
  <sheetFormatPr defaultRowHeight="14.4"/>
  <cols>
    <col min="1" max="1" width="2.109375" style="5" customWidth="1"/>
    <col min="2" max="2" width="6.77734375" style="5" customWidth="1"/>
    <col min="3" max="3" width="30" style="5" bestFit="1" customWidth="1"/>
    <col min="4" max="4" width="2.44140625" style="5" customWidth="1"/>
    <col min="5" max="5" width="14.6640625" style="5" bestFit="1" customWidth="1"/>
    <col min="6" max="6" width="2.44140625" style="5" customWidth="1"/>
    <col min="7" max="7" width="12.5546875" style="5" customWidth="1"/>
    <col min="8" max="8" width="2.44140625" style="5" customWidth="1"/>
    <col min="9" max="9" width="10.5546875" style="5" bestFit="1" customWidth="1"/>
    <col min="10" max="10" width="3.109375" style="5" customWidth="1"/>
    <col min="11" max="11" width="11.88671875" style="5" bestFit="1" customWidth="1"/>
    <col min="12" max="12" width="2.21875" style="5" customWidth="1"/>
    <col min="13" max="16384" width="8.88671875" style="5"/>
  </cols>
  <sheetData>
    <row r="1" spans="2:13" ht="28.8">
      <c r="B1" s="138" t="str">
        <f>Profile!D32</f>
        <v xml:space="preserve">          TESLA</v>
      </c>
      <c r="C1" s="140"/>
      <c r="D1" s="140"/>
      <c r="E1" s="140"/>
      <c r="F1" s="140"/>
      <c r="G1" s="137"/>
      <c r="H1" s="137"/>
      <c r="I1" s="137"/>
      <c r="J1" s="137"/>
      <c r="K1" s="137"/>
    </row>
    <row r="2" spans="2:13" ht="19.8">
      <c r="B2" s="139" t="str">
        <f>Profile!D34</f>
        <v xml:space="preserve">        TESLA:  (NASDAQ | TSLA)</v>
      </c>
      <c r="C2" s="140"/>
      <c r="D2" s="140"/>
      <c r="E2" s="140"/>
      <c r="F2" s="140"/>
      <c r="G2" s="137"/>
      <c r="H2" s="137"/>
      <c r="I2" s="137"/>
      <c r="J2" s="137"/>
      <c r="K2" s="137"/>
    </row>
    <row r="3" spans="2:13" ht="9.6" customHeight="1"/>
    <row r="4" spans="2:13" ht="25.8" customHeight="1">
      <c r="B4" s="151" t="s">
        <v>162</v>
      </c>
      <c r="C4" s="151"/>
      <c r="D4" s="151"/>
      <c r="E4" s="151"/>
      <c r="F4" s="151"/>
      <c r="G4" s="151"/>
      <c r="H4" s="151"/>
      <c r="I4" s="151"/>
      <c r="J4" s="151"/>
      <c r="K4" s="151"/>
    </row>
    <row r="6" spans="2:13" ht="16.2" thickBot="1">
      <c r="C6" s="11" t="s">
        <v>114</v>
      </c>
      <c r="D6" s="12"/>
      <c r="E6" s="13" t="s">
        <v>1</v>
      </c>
      <c r="F6" s="14"/>
      <c r="G6" s="13" t="s">
        <v>2</v>
      </c>
      <c r="H6" s="14"/>
      <c r="I6" s="13" t="s">
        <v>3</v>
      </c>
      <c r="J6" s="14"/>
      <c r="K6" s="13"/>
    </row>
    <row r="7" spans="2:13" ht="14.4" customHeight="1"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>
      <c r="B8" s="21">
        <v>1</v>
      </c>
      <c r="C8" s="6" t="s">
        <v>115</v>
      </c>
      <c r="D8" s="8"/>
      <c r="E8" s="17">
        <f>'Income Statement'!C7/AVERAGE('Balance Sheet'!C10:D10)</f>
        <v>24.650517284885186</v>
      </c>
      <c r="F8" s="17"/>
      <c r="G8" s="17">
        <f>'Income Statement'!D7/AVERAGE('Balance Sheet'!D10:E10)</f>
        <v>29.960681114551083</v>
      </c>
      <c r="H8" s="17"/>
      <c r="I8" s="17">
        <f>'Income Statement'!E7/AVERAGE('Balance Sheet'!E10:F10)</f>
        <v>33.489003083247688</v>
      </c>
      <c r="J8" s="10"/>
      <c r="K8" s="10"/>
    </row>
    <row r="9" spans="2:13">
      <c r="B9" s="21"/>
      <c r="E9" s="17"/>
      <c r="F9" s="17"/>
      <c r="G9" s="17"/>
      <c r="H9" s="17"/>
      <c r="I9" s="17"/>
    </row>
    <row r="10" spans="2:13">
      <c r="B10" s="21">
        <v>2</v>
      </c>
      <c r="C10" s="6" t="s">
        <v>116</v>
      </c>
      <c r="D10" s="8"/>
      <c r="E10" s="17">
        <f>365/E8</f>
        <v>14.80699150373631</v>
      </c>
      <c r="F10" s="17"/>
      <c r="G10" s="17">
        <f t="shared" ref="G10:I10" si="0">365/G8</f>
        <v>12.182633585814225</v>
      </c>
      <c r="H10" s="17"/>
      <c r="I10" s="17">
        <f t="shared" si="0"/>
        <v>10.899100193955464</v>
      </c>
    </row>
    <row r="11" spans="2:13">
      <c r="B11" s="21"/>
      <c r="E11" s="17"/>
      <c r="F11" s="17"/>
      <c r="G11" s="17"/>
      <c r="H11" s="17"/>
      <c r="I11" s="17"/>
    </row>
    <row r="12" spans="2:13">
      <c r="B12" s="21">
        <v>3</v>
      </c>
      <c r="C12" s="6" t="s">
        <v>117</v>
      </c>
      <c r="D12" s="8"/>
      <c r="E12" s="17">
        <f>'Income Statement'!C8/AVERAGE('Balance Sheet'!C11:D11)</f>
        <v>6.2582381156650939</v>
      </c>
      <c r="F12" s="17"/>
      <c r="G12" s="17">
        <f>'Income Statement'!D8/AVERAGE('Balance Sheet'!D11:E11)</f>
        <v>5.9786888343094651</v>
      </c>
      <c r="H12" s="17"/>
      <c r="I12" s="17">
        <f>'Income Statement'!E8/AVERAGE('Balance Sheet'!E11:F11)</f>
        <v>6.5184986018498599</v>
      </c>
      <c r="J12" s="10"/>
    </row>
    <row r="13" spans="2:13">
      <c r="B13" s="21"/>
      <c r="E13" s="17"/>
      <c r="F13" s="17"/>
      <c r="G13" s="17"/>
      <c r="H13" s="17"/>
      <c r="I13" s="17"/>
    </row>
    <row r="14" spans="2:13">
      <c r="B14" s="21">
        <v>4</v>
      </c>
      <c r="C14" s="6" t="s">
        <v>118</v>
      </c>
      <c r="D14" s="8"/>
      <c r="E14" s="17">
        <f>365/E12</f>
        <v>58.323124376869387</v>
      </c>
      <c r="F14" s="17"/>
      <c r="G14" s="17">
        <f>365/G12</f>
        <v>61.050175066044773</v>
      </c>
      <c r="H14" s="17"/>
      <c r="I14" s="17">
        <f>365/I12</f>
        <v>55.994489267270538</v>
      </c>
    </row>
    <row r="15" spans="2:13">
      <c r="B15" s="21"/>
      <c r="E15" s="17"/>
      <c r="F15" s="17"/>
      <c r="G15" s="17"/>
      <c r="H15" s="17"/>
      <c r="I15" s="17"/>
    </row>
    <row r="16" spans="2:13">
      <c r="B16" s="21">
        <v>5</v>
      </c>
      <c r="C16" s="6" t="s">
        <v>119</v>
      </c>
      <c r="D16" s="8"/>
      <c r="E16" s="17">
        <f>('Balance Sheet'!C11-'Balance Sheet'!D11+'Income Statement'!C8)/AVERAGE('Balance Sheet'!C11:D11)</f>
        <v>6.1327457785750497</v>
      </c>
      <c r="F16" s="17"/>
      <c r="G16" s="17">
        <f>('Balance Sheet'!D11-'Balance Sheet'!E11+'Income Statement'!D8)/AVERAGE('Balance Sheet'!D11:E11)</f>
        <v>6.0381636123181561</v>
      </c>
      <c r="H16" s="17"/>
      <c r="I16" s="17">
        <f>('Balance Sheet'!E11-'Balance Sheet'!F11+'Income Statement'!E8)/AVERAGE('Balance Sheet'!E11:F11)</f>
        <v>7.2801677780167777</v>
      </c>
    </row>
    <row r="17" spans="2:11">
      <c r="B17" s="21"/>
      <c r="E17" s="17"/>
      <c r="F17" s="17"/>
      <c r="G17" s="17"/>
      <c r="H17" s="17"/>
      <c r="I17" s="17"/>
    </row>
    <row r="18" spans="2:11">
      <c r="B18" s="21">
        <v>6</v>
      </c>
      <c r="C18" s="6" t="s">
        <v>120</v>
      </c>
      <c r="D18" s="8"/>
      <c r="E18" s="17">
        <f>365/E16</f>
        <v>59.516571072477774</v>
      </c>
      <c r="F18" s="17"/>
      <c r="G18" s="17">
        <f t="shared" ref="G18:I18" si="1">365/G16</f>
        <v>60.448842302878596</v>
      </c>
      <c r="H18" s="17"/>
      <c r="I18" s="17">
        <f t="shared" si="1"/>
        <v>50.136207176729549</v>
      </c>
    </row>
    <row r="19" spans="2:11">
      <c r="B19" s="21"/>
      <c r="E19" s="17"/>
      <c r="F19" s="17"/>
      <c r="G19" s="17"/>
      <c r="H19" s="17"/>
      <c r="I19" s="17"/>
    </row>
    <row r="20" spans="2:11">
      <c r="B20" s="21">
        <v>7</v>
      </c>
      <c r="C20" s="6" t="s">
        <v>121</v>
      </c>
      <c r="D20" s="8"/>
      <c r="E20" s="17">
        <f>'Income Statement'!C7/AVERAGE('Balance Sheet'!C16:D16)</f>
        <v>2.2594858391830788</v>
      </c>
      <c r="F20" s="17"/>
      <c r="G20" s="17">
        <f>'Income Statement'!D7/AVERAGE('Balance Sheet'!D16:E16)</f>
        <v>2.72446509009009</v>
      </c>
      <c r="H20" s="17"/>
      <c r="I20" s="17">
        <f>'Income Statement'!E7/AVERAGE('Balance Sheet'!E16:F16)</f>
        <v>2.8807044220874518</v>
      </c>
    </row>
    <row r="21" spans="2:11">
      <c r="B21" s="21"/>
      <c r="E21" s="17"/>
      <c r="F21" s="17"/>
      <c r="G21" s="17"/>
      <c r="H21" s="17"/>
      <c r="I21" s="17"/>
    </row>
    <row r="22" spans="2:11">
      <c r="B22" s="21">
        <v>8</v>
      </c>
      <c r="C22" s="6" t="s">
        <v>122</v>
      </c>
      <c r="D22" s="8"/>
      <c r="E22" s="17">
        <f>'Income Statement'!C7/(AVERAGE('Balance Sheet'!C13:D13)-AVERAGE('Balance Sheet'!C26:D26))</f>
        <v>3.8760489614537663</v>
      </c>
      <c r="F22" s="17"/>
      <c r="G22" s="17">
        <f>'Income Statement'!D7/(AVERAGE('Balance Sheet'!D13:E13)-AVERAGE('Balance Sheet'!D26:E26))</f>
        <v>5.5179039799292964</v>
      </c>
      <c r="H22" s="17"/>
      <c r="I22" s="17">
        <f>'Income Statement'!E7/(AVERAGE('Balance Sheet'!E13:F13)-AVERAGE('Balance Sheet'!E26:F26))</f>
        <v>7.5417303152339956</v>
      </c>
    </row>
    <row r="23" spans="2:11">
      <c r="B23" s="21"/>
      <c r="E23" s="17"/>
      <c r="F23" s="17"/>
      <c r="G23" s="17"/>
      <c r="H23" s="17"/>
      <c r="I23" s="17"/>
    </row>
    <row r="24" spans="2:11">
      <c r="B24" s="21">
        <v>9</v>
      </c>
      <c r="C24" s="6" t="s">
        <v>123</v>
      </c>
      <c r="D24" s="8"/>
      <c r="E24" s="17">
        <f>'Income Statement'!C7/AVERAGE('Balance Sheet'!C21:D21)</f>
        <v>0.85435178059189809</v>
      </c>
      <c r="F24" s="17"/>
      <c r="G24" s="17">
        <f>'Income Statement'!D7/AVERAGE('Balance Sheet'!D21:E21)</f>
        <v>1.0242913694193356</v>
      </c>
      <c r="H24" s="17"/>
      <c r="I24" s="17">
        <f>'Income Statement'!E7/AVERAGE('Balance Sheet'!E21:F21)</f>
        <v>1.1277436681917921</v>
      </c>
    </row>
    <row r="25" spans="2:11">
      <c r="B25" s="21"/>
      <c r="E25" s="17"/>
      <c r="F25" s="17"/>
      <c r="G25" s="17"/>
      <c r="H25" s="17"/>
      <c r="I25" s="17"/>
    </row>
    <row r="26" spans="2:11">
      <c r="B26" s="21">
        <v>10</v>
      </c>
      <c r="C26" s="6" t="s">
        <v>124</v>
      </c>
      <c r="D26" s="8"/>
      <c r="E26" s="17">
        <f>E10+E14-E18</f>
        <v>13.613544808127926</v>
      </c>
      <c r="F26" s="17"/>
      <c r="G26" s="17">
        <f t="shared" ref="G26:I26" si="2">G10+G14-G18</f>
        <v>12.783966348980407</v>
      </c>
      <c r="H26" s="17"/>
      <c r="I26" s="17">
        <f t="shared" si="2"/>
        <v>16.757382284496451</v>
      </c>
    </row>
    <row r="27" spans="2:11">
      <c r="B27" s="21"/>
      <c r="E27" s="17"/>
      <c r="F27" s="17"/>
      <c r="G27" s="17"/>
      <c r="H27" s="17"/>
      <c r="I27" s="17"/>
    </row>
    <row r="28" spans="2:11">
      <c r="B28" s="21">
        <v>11</v>
      </c>
      <c r="C28" s="6" t="s">
        <v>125</v>
      </c>
      <c r="D28" s="8"/>
      <c r="E28" s="17">
        <f>'Income Statement'!C7/AVERAGE('Balance Sheet'!C39:D39)</f>
        <v>1.4414188436483286</v>
      </c>
      <c r="F28" s="17"/>
      <c r="G28" s="17">
        <f>'Income Statement'!D7/AVERAGE('Balance Sheet'!D39:E39)</f>
        <v>1.8031452048668692</v>
      </c>
      <c r="H28" s="17"/>
      <c r="I28" s="17">
        <f>'Income Statement'!E7/AVERAGE('Balance Sheet'!E39:F39)</f>
        <v>2.1754236043421948</v>
      </c>
    </row>
    <row r="30" spans="2:11" ht="15" thickBot="1"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2:11" ht="15" thickTop="1"/>
  </sheetData>
  <mergeCells count="1">
    <mergeCell ref="B4:K4"/>
  </mergeCells>
  <phoneticPr fontId="8" type="noConversion"/>
  <printOptions horizontalCentered="1"/>
  <pageMargins left="0.70866141732283472" right="0.70866141732283472" top="0.74803149606299213" bottom="0.74803149606299213" header="0.31496062992125984" footer="0.31496062992125984"/>
  <pageSetup scale="105" orientation="landscape" r:id="rId1"/>
  <ignoredErrors>
    <ignoredError sqref="I8 I12 I16 I20 E20 E16 E12 E8 G20 G16 G12 G8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A430-D16A-4C4F-8757-4FC893940635}">
  <sheetPr>
    <tabColor theme="4" tint="-0.499984740745262"/>
  </sheetPr>
  <dimension ref="B1:K16"/>
  <sheetViews>
    <sheetView zoomScaleNormal="100" workbookViewId="0">
      <selection activeCell="I21" sqref="I21"/>
    </sheetView>
  </sheetViews>
  <sheetFormatPr defaultRowHeight="14.4"/>
  <cols>
    <col min="1" max="1" width="2.109375" style="5" customWidth="1"/>
    <col min="2" max="2" width="8.88671875" style="5"/>
    <col min="3" max="3" width="22.109375" style="5" bestFit="1" customWidth="1"/>
    <col min="4" max="4" width="2.44140625" style="5" customWidth="1"/>
    <col min="5" max="5" width="13.109375" style="5" bestFit="1" customWidth="1"/>
    <col min="6" max="6" width="2.44140625" style="5" customWidth="1"/>
    <col min="7" max="7" width="13.109375" style="5" bestFit="1" customWidth="1"/>
    <col min="8" max="8" width="2.44140625" style="5" customWidth="1"/>
    <col min="9" max="9" width="9.77734375" style="5" customWidth="1"/>
    <col min="10" max="16384" width="8.88671875" style="5"/>
  </cols>
  <sheetData>
    <row r="1" spans="2:11" ht="25.8" customHeight="1">
      <c r="B1" s="152" t="s">
        <v>163</v>
      </c>
      <c r="C1" s="152"/>
      <c r="D1" s="152"/>
      <c r="E1" s="152"/>
      <c r="F1" s="152"/>
      <c r="G1" s="152"/>
      <c r="H1" s="152"/>
      <c r="I1" s="152"/>
      <c r="J1" s="152"/>
      <c r="K1" s="152"/>
    </row>
    <row r="2" spans="2:11" ht="16.2" customHeight="1"/>
    <row r="3" spans="2:11" ht="16.2" thickBot="1">
      <c r="C3" s="11" t="s">
        <v>114</v>
      </c>
      <c r="D3" s="12"/>
      <c r="E3" s="14" t="s">
        <v>1</v>
      </c>
      <c r="F3" s="14"/>
      <c r="G3" s="14" t="s">
        <v>2</v>
      </c>
      <c r="H3" s="14"/>
      <c r="I3" s="14" t="s">
        <v>3</v>
      </c>
      <c r="J3" s="14"/>
      <c r="K3" s="14"/>
    </row>
    <row r="5" spans="2:11">
      <c r="B5" s="20">
        <v>1</v>
      </c>
      <c r="C5" s="6" t="s">
        <v>126</v>
      </c>
      <c r="E5" s="29">
        <f>'Balance Sheet'!C13/'Balance Sheet'!C26</f>
        <v>2.0249123902709831</v>
      </c>
      <c r="F5" s="29"/>
      <c r="G5" s="29">
        <f>'Balance Sheet'!D13/'Balance Sheet'!D26</f>
        <v>1.7258939752330598</v>
      </c>
      <c r="H5" s="29"/>
      <c r="I5" s="29">
        <f>'Balance Sheet'!E13/'Balance Sheet'!E26</f>
        <v>1.53195552061103</v>
      </c>
    </row>
    <row r="6" spans="2:11">
      <c r="B6" s="20"/>
      <c r="E6" s="17"/>
      <c r="F6" s="17"/>
      <c r="G6" s="17"/>
      <c r="H6" s="17"/>
      <c r="I6" s="17"/>
    </row>
    <row r="7" spans="2:11">
      <c r="B7" s="20">
        <v>2</v>
      </c>
      <c r="C7" s="6" t="s">
        <v>127</v>
      </c>
      <c r="E7" s="29">
        <f>(SUM('Balance Sheet'!C8:C10)+'Balance Sheet'!C12)/'Balance Sheet'!C26</f>
        <v>1.6079594739946568</v>
      </c>
      <c r="F7" s="29"/>
      <c r="G7" s="29">
        <f>(SUM('Balance Sheet'!D8:D10)+'Balance Sheet'!D12)/'Balance Sheet'!D26</f>
        <v>1.2519131765688047</v>
      </c>
      <c r="H7" s="29"/>
      <c r="I7" s="29">
        <f>(SUM('Balance Sheet'!E8:E10)+'Balance Sheet'!E12)/'Balance Sheet'!E26</f>
        <v>1.0512561308922086</v>
      </c>
    </row>
    <row r="8" spans="2:11">
      <c r="B8" s="20"/>
      <c r="E8" s="17"/>
      <c r="F8" s="17"/>
      <c r="G8" s="17"/>
      <c r="H8" s="17"/>
      <c r="I8" s="17"/>
    </row>
    <row r="9" spans="2:11">
      <c r="B9" s="20">
        <v>3</v>
      </c>
      <c r="C9" s="6" t="s">
        <v>128</v>
      </c>
      <c r="E9" s="29">
        <f>SUM('Balance Sheet'!C8:C9)/'Balance Sheet'!C26</f>
        <v>1.2686235730890669</v>
      </c>
      <c r="F9" s="29"/>
      <c r="G9" s="29">
        <f>SUM('Balance Sheet'!D8:D9)/'Balance Sheet'!D26</f>
        <v>1.0120356198692082</v>
      </c>
      <c r="H9" s="29"/>
      <c r="I9" s="29">
        <f>SUM('Balance Sheet'!E8:E9)/'Balance Sheet'!E26</f>
        <v>0.83061889250814336</v>
      </c>
    </row>
    <row r="10" spans="2:11">
      <c r="B10" s="20"/>
      <c r="E10" s="23"/>
      <c r="F10" s="23"/>
      <c r="G10" s="23"/>
      <c r="H10" s="23"/>
      <c r="I10" s="23"/>
    </row>
    <row r="11" spans="2:11">
      <c r="B11" s="20">
        <v>4</v>
      </c>
      <c r="C11" s="6" t="s">
        <v>131</v>
      </c>
      <c r="E11" s="17">
        <f>('Income Statement'!C8+'Income Statement'!C16)/365</f>
        <v>239221.91780821918</v>
      </c>
      <c r="F11" s="17"/>
      <c r="G11" s="17">
        <f>('Income Statement'!D8+'Income Statement'!D16)/365</f>
        <v>241106.84931506848</v>
      </c>
      <c r="H11" s="17"/>
      <c r="I11" s="17">
        <f>('Income Statement'!E8+'Income Statement'!E16)/365</f>
        <v>203465.75342465754</v>
      </c>
    </row>
    <row r="12" spans="2:11">
      <c r="B12" s="20"/>
      <c r="E12" s="15"/>
      <c r="F12" s="15"/>
      <c r="G12" s="15"/>
      <c r="H12" s="15"/>
      <c r="I12" s="15"/>
    </row>
    <row r="13" spans="2:11">
      <c r="B13" s="20">
        <v>5</v>
      </c>
      <c r="C13" s="6" t="s">
        <v>129</v>
      </c>
      <c r="E13" s="16">
        <f>SUM('Balance Sheet'!C8:C10)/E11</f>
        <v>171.30955380457189</v>
      </c>
      <c r="F13" s="16"/>
      <c r="G13" s="16">
        <f>SUM('Balance Sheet'!D8:D10)/G11</f>
        <v>135.21805827007864</v>
      </c>
      <c r="H13" s="16"/>
      <c r="I13" s="16">
        <f>SUM('Balance Sheet'!E8:E10)/I11</f>
        <v>123.54413249848515</v>
      </c>
    </row>
    <row r="15" spans="2:11" ht="15" thickBot="1"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spans="2:11" ht="15" thickTop="1"/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scale="125" orientation="landscape" r:id="rId1"/>
  <ignoredErrors>
    <ignoredError sqref="I8:I9 I13 E13 E8:E9 G13 G8:G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5155-50BE-4640-A116-5F4A8CEBE68F}">
  <sheetPr>
    <tabColor theme="4" tint="-0.499984740745262"/>
  </sheetPr>
  <dimension ref="B1:N18"/>
  <sheetViews>
    <sheetView zoomScaleNormal="100" workbookViewId="0">
      <selection activeCell="E5" sqref="E5:E15"/>
    </sheetView>
  </sheetViews>
  <sheetFormatPr defaultRowHeight="14.4"/>
  <cols>
    <col min="1" max="1" width="2.109375" style="5" customWidth="1"/>
    <col min="2" max="2" width="8.88671875" style="5"/>
    <col min="3" max="3" width="19.6640625" style="5" bestFit="1" customWidth="1"/>
    <col min="4" max="4" width="2.44140625" style="5" customWidth="1"/>
    <col min="5" max="5" width="12" style="5" bestFit="1" customWidth="1"/>
    <col min="6" max="6" width="2.44140625" style="5" customWidth="1"/>
    <col min="7" max="7" width="12" style="5" bestFit="1" customWidth="1"/>
    <col min="8" max="8" width="2.44140625" style="5" customWidth="1"/>
    <col min="9" max="9" width="12" style="5" bestFit="1" customWidth="1"/>
    <col min="10" max="12" width="8.88671875" style="5"/>
    <col min="13" max="13" width="12.5546875" style="5" customWidth="1"/>
    <col min="14" max="16384" width="8.88671875" style="5"/>
  </cols>
  <sheetData>
    <row r="1" spans="2:14" ht="29.4" customHeight="1">
      <c r="B1" s="153" t="s">
        <v>164</v>
      </c>
      <c r="C1" s="153"/>
      <c r="D1" s="153"/>
      <c r="E1" s="153"/>
      <c r="F1" s="153"/>
      <c r="G1" s="153"/>
      <c r="H1" s="153"/>
      <c r="I1" s="153"/>
      <c r="J1" s="153"/>
      <c r="K1" s="153"/>
    </row>
    <row r="2" spans="2:14" ht="13.8" customHeight="1"/>
    <row r="3" spans="2:14" ht="16.2" thickBot="1">
      <c r="C3" s="11" t="s">
        <v>114</v>
      </c>
      <c r="D3" s="12"/>
      <c r="E3" s="14" t="s">
        <v>1</v>
      </c>
      <c r="F3" s="14"/>
      <c r="G3" s="14" t="s">
        <v>2</v>
      </c>
      <c r="H3" s="14"/>
      <c r="I3" s="14" t="s">
        <v>3</v>
      </c>
    </row>
    <row r="4" spans="2:14">
      <c r="M4" s="3" t="s">
        <v>241</v>
      </c>
      <c r="N4" s="19" t="s">
        <v>145</v>
      </c>
    </row>
    <row r="5" spans="2:14">
      <c r="B5" s="21">
        <v>1</v>
      </c>
      <c r="C5" s="6" t="s">
        <v>132</v>
      </c>
      <c r="E5" s="18">
        <f>('Balance Sheet'!C24+'Balance Sheet'!C27)/'Balance Sheet'!C39</f>
        <v>0.11264109280923841</v>
      </c>
      <c r="F5" s="23"/>
      <c r="G5" s="18">
        <f>('Balance Sheet'!D24+'Balance Sheet'!D27)/'Balance Sheet'!D39</f>
        <v>8.3500973911932813E-2</v>
      </c>
      <c r="H5" s="23"/>
      <c r="I5" s="18">
        <f>('Balance Sheet'!E24+'Balance Sheet'!E27)/'Balance Sheet'!E39</f>
        <v>6.9322655690765927E-2</v>
      </c>
    </row>
    <row r="6" spans="2:14">
      <c r="B6" s="21"/>
      <c r="E6" s="23"/>
      <c r="F6" s="23"/>
      <c r="G6" s="23"/>
      <c r="H6" s="23"/>
      <c r="I6" s="23"/>
    </row>
    <row r="7" spans="2:14">
      <c r="B7" s="21">
        <v>2</v>
      </c>
      <c r="C7" s="6" t="s">
        <v>133</v>
      </c>
      <c r="E7" s="18">
        <f>('Balance Sheet'!C24+'Balance Sheet'!C27)/('Balance Sheet'!C27+'Balance Sheet'!C24+'Balance Sheet'!C39)</f>
        <v>0.10123758104676676</v>
      </c>
      <c r="F7" s="23"/>
      <c r="G7" s="18">
        <f>('Balance Sheet'!D24+'Balance Sheet'!D27)/('Balance Sheet'!D27+'Balance Sheet'!D24+'Balance Sheet'!D39)</f>
        <v>7.7065896498880113E-2</v>
      </c>
      <c r="H7" s="23"/>
      <c r="I7" s="18">
        <f>('Balance Sheet'!E24+'Balance Sheet'!E27)/('Balance Sheet'!E27+'Balance Sheet'!E24+'Balance Sheet'!E39)</f>
        <v>6.4828567244733598E-2</v>
      </c>
    </row>
    <row r="8" spans="2:14">
      <c r="B8" s="21"/>
      <c r="E8" s="15"/>
      <c r="F8" s="15"/>
      <c r="G8" s="15"/>
      <c r="H8" s="15"/>
      <c r="I8" s="15"/>
    </row>
    <row r="9" spans="2:14">
      <c r="B9" s="21">
        <v>3</v>
      </c>
      <c r="C9" s="6" t="s">
        <v>134</v>
      </c>
      <c r="E9" s="17">
        <f>('Balance Sheet'!C27+'Balance Sheet'!C24)/'Balance Sheet'!C21</f>
        <v>6.7281068239534697E-2</v>
      </c>
      <c r="F9" s="17"/>
      <c r="G9" s="17">
        <f>('Balance Sheet'!D27+'Balance Sheet'!D24)/'Balance Sheet'!D21</f>
        <v>4.9053630719015549E-2</v>
      </c>
      <c r="H9" s="17"/>
      <c r="I9" s="17">
        <f>('Balance Sheet'!E27+'Balance Sheet'!E24)/'Balance Sheet'!E21</f>
        <v>3.7637542811338631E-2</v>
      </c>
      <c r="J9" s="9"/>
    </row>
    <row r="10" spans="2:14">
      <c r="B10" s="21"/>
      <c r="E10" s="17"/>
      <c r="F10" s="17"/>
      <c r="G10" s="17"/>
      <c r="H10" s="17"/>
      <c r="I10" s="17"/>
      <c r="J10" s="9"/>
    </row>
    <row r="11" spans="2:14">
      <c r="B11" s="21">
        <v>4</v>
      </c>
      <c r="C11" s="6" t="s">
        <v>135</v>
      </c>
      <c r="E11" s="17">
        <f>'Income Statement'!C18/'Income Statement'!C19</f>
        <v>26.685714285714287</v>
      </c>
      <c r="F11" s="17"/>
      <c r="G11" s="17">
        <f>'Income Statement'!D18/'Income Statement'!D19</f>
        <v>64.929487179487182</v>
      </c>
      <c r="H11" s="17"/>
      <c r="I11" s="17">
        <f>'Income Statement'!E18/'Income Statement'!E19</f>
        <v>72.827225130890056</v>
      </c>
      <c r="J11" s="9"/>
    </row>
    <row r="12" spans="2:14">
      <c r="B12" s="21"/>
      <c r="E12" s="17"/>
      <c r="F12" s="17"/>
      <c r="G12" s="17"/>
      <c r="H12" s="17"/>
      <c r="I12" s="17"/>
      <c r="J12" s="9"/>
    </row>
    <row r="13" spans="2:14">
      <c r="B13" s="21">
        <v>5</v>
      </c>
      <c r="C13" s="6" t="s">
        <v>136</v>
      </c>
      <c r="E13" s="17">
        <f>('Income Statement'!C18+'Income Statement'!C32)/('Income Statement'!C19+'Income Statement'!C32)</f>
        <v>5.8589184123281406</v>
      </c>
      <c r="F13" s="17"/>
      <c r="G13" s="17">
        <f>('Income Statement'!D18+'Income Statement'!D32)/('Income Statement'!D19+'Income Statement'!D32)</f>
        <v>8.6199979675930418</v>
      </c>
      <c r="H13" s="17"/>
      <c r="I13" s="17">
        <f>('Income Statement'!E18+'Income Statement'!E32)/('Income Statement'!E19+'Income Statement'!E32)</f>
        <v>14.865180599055845</v>
      </c>
      <c r="J13" s="9"/>
    </row>
    <row r="14" spans="2:14">
      <c r="B14" s="21"/>
      <c r="E14" s="17"/>
      <c r="F14" s="17"/>
      <c r="G14" s="17"/>
      <c r="H14" s="17"/>
      <c r="I14" s="17"/>
      <c r="J14" s="9"/>
    </row>
    <row r="15" spans="2:14">
      <c r="B15" s="21">
        <v>6</v>
      </c>
      <c r="C15" s="6" t="s">
        <v>137</v>
      </c>
      <c r="E15" s="17">
        <f>AVERAGE('Balance Sheet'!C21:D21)/AVERAGE('Balance Sheet'!C39:D39)</f>
        <v>1.6871491069518323</v>
      </c>
      <c r="F15" s="17"/>
      <c r="G15" s="17">
        <f>AVERAGE('Balance Sheet'!D21:E21)/AVERAGE('Balance Sheet'!D39:E39)</f>
        <v>1.7603830889340215</v>
      </c>
      <c r="H15" s="17"/>
      <c r="I15" s="17">
        <f>AVERAGE('Balance Sheet'!E21:F21)/AVERAGE('Balance Sheet'!E39:F39)</f>
        <v>1.9290053810102412</v>
      </c>
      <c r="J15" s="9"/>
    </row>
    <row r="17" spans="2:11" ht="15" thickBot="1"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8" spans="2:11" ht="15" thickTop="1"/>
  </sheetData>
  <mergeCells count="1">
    <mergeCell ref="B1:K1"/>
  </mergeCells>
  <hyperlinks>
    <hyperlink ref="N4" r:id="rId1" display="https://www.stock-analysis-on.net/NASDAQ/Company/Tesla-Inc/Ratios/Long-term-Debt-and-Solvency" xr:uid="{94127DA5-8101-4D7E-8D53-EFC3BE464790}"/>
  </hyperlinks>
  <printOptions horizontalCentered="1"/>
  <pageMargins left="0.70866141732283472" right="0.70866141732283472" top="0.74803149606299213" bottom="0.74803149606299213" header="0.31496062992125984" footer="0.31496062992125984"/>
  <pageSetup scale="12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8</vt:i4>
      </vt:variant>
    </vt:vector>
  </HeadingPairs>
  <TitlesOfParts>
    <vt:vector size="39" baseType="lpstr">
      <vt:lpstr>Profile</vt:lpstr>
      <vt:lpstr>Teble of Contents</vt:lpstr>
      <vt:lpstr>Financials&gt;</vt:lpstr>
      <vt:lpstr>Balance Sheet</vt:lpstr>
      <vt:lpstr>Income Statement</vt:lpstr>
      <vt:lpstr>Cash Flow Statement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Revenue Breakdown</vt:lpstr>
      <vt:lpstr>Segment reporting</vt:lpstr>
      <vt:lpstr>Data </vt:lpstr>
      <vt:lpstr>Customization</vt:lpstr>
      <vt:lpstr>Power BI Data</vt:lpstr>
      <vt:lpstr>BS (1)</vt:lpstr>
      <vt:lpstr>BS(2)</vt:lpstr>
      <vt:lpstr>IS (1)</vt:lpstr>
      <vt:lpstr>IS(2)</vt:lpstr>
      <vt:lpstr>DATE(1)</vt:lpstr>
      <vt:lpstr>CS (1)</vt:lpstr>
      <vt:lpstr>CS(2)</vt:lpstr>
      <vt:lpstr>RS (1)</vt:lpstr>
      <vt:lpstr>RS(2)</vt:lpstr>
      <vt:lpstr>RVB</vt:lpstr>
      <vt:lpstr>RVB1</vt:lpstr>
      <vt:lpstr> RVB2</vt:lpstr>
      <vt:lpstr>SGR</vt:lpstr>
      <vt:lpstr>SGR(2)</vt:lpstr>
      <vt:lpstr>'Activity ratios'!Print_Area</vt:lpstr>
      <vt:lpstr>'Balance Sheet'!Print_Area</vt:lpstr>
      <vt:lpstr>'Income Statement'!Print_Area</vt:lpstr>
      <vt:lpstr>'Revenue Breakdown'!Print_Area</vt:lpstr>
      <vt:lpstr>'Segment reporting'!Print_Area</vt:lpstr>
      <vt:lpstr>'Solvency ratios'!Print_Area</vt:lpstr>
      <vt:lpstr>'Summary of performance'!Print_Area</vt:lpstr>
      <vt:lpstr>'Valuation ratios'!Print_Area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DESHPANDE</dc:creator>
  <cp:lastModifiedBy>AMIT DESHPANDE</cp:lastModifiedBy>
  <cp:lastPrinted>2025-03-19T10:03:48Z</cp:lastPrinted>
  <dcterms:created xsi:type="dcterms:W3CDTF">2025-03-12T16:56:48Z</dcterms:created>
  <dcterms:modified xsi:type="dcterms:W3CDTF">2025-03-20T11:00:57Z</dcterms:modified>
</cp:coreProperties>
</file>