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ink/ink1.xml" ContentType="application/inkml+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codeName="{26A90621-87C4-6C01-FD6A-EE6E7C140903}"/>
  <workbookPr codeName="ThisWorkbook" hidePivotFieldList="1"/>
  <mc:AlternateContent xmlns:mc="http://schemas.openxmlformats.org/markup-compatibility/2006">
    <mc:Choice Requires="x15">
      <x15ac:absPath xmlns:x15ac="http://schemas.microsoft.com/office/spreadsheetml/2010/11/ac" url="https://d.docs.live.net/1920ec3e61765f2d/Desktop/"/>
    </mc:Choice>
  </mc:AlternateContent>
  <xr:revisionPtr revIDLastSave="1073" documentId="8_{B9CC8816-33F0-4303-ABD1-266FDAB59126}" xr6:coauthVersionLast="47" xr6:coauthVersionMax="47" xr10:uidLastSave="{2E339DAC-577B-4639-9823-8FCBA8371EF0}"/>
  <bookViews>
    <workbookView xWindow="-110" yWindow="-110" windowWidth="19420" windowHeight="10300" firstSheet="3" activeTab="7" xr2:uid="{00000000-000D-0000-FFFF-FFFF00000000}"/>
  </bookViews>
  <sheets>
    <sheet name="UserForm" sheetId="14" r:id="rId1"/>
    <sheet name="Macro" sheetId="13" r:id="rId2"/>
    <sheet name="Assignment" sheetId="12" r:id="rId3"/>
    <sheet name="Charts2" sheetId="11" r:id="rId4"/>
    <sheet name="Sheet2" sheetId="25" r:id="rId5"/>
    <sheet name="Sheet3" sheetId="26" r:id="rId6"/>
    <sheet name="Sheet5" sheetId="28" r:id="rId7"/>
    <sheet name="Dashboard 2" sheetId="29" r:id="rId8"/>
    <sheet name="Sheet4" sheetId="27" r:id="rId9"/>
    <sheet name="Charts1" sheetId="10" r:id="rId10"/>
    <sheet name="Filter" sheetId="9" r:id="rId11"/>
    <sheet name="Filter Output" sheetId="15" r:id="rId12"/>
    <sheet name="Sort" sheetId="7" r:id="rId13"/>
    <sheet name="Sort Output" sheetId="16" r:id="rId14"/>
    <sheet name="Date2" sheetId="6" r:id="rId15"/>
    <sheet name="Logical Functions" sheetId="5" r:id="rId16"/>
    <sheet name="Arithmatic Functions" sheetId="4" r:id="rId17"/>
    <sheet name="Index&amp;Match" sheetId="1" r:id="rId18"/>
    <sheet name="Master Emp sheet" sheetId="2" r:id="rId19"/>
    <sheet name="Source" sheetId="3" r:id="rId20"/>
  </sheets>
  <definedNames>
    <definedName name="_xlnm._FilterDatabase" localSheetId="10" hidden="1">Filter!$C$6:$G$319</definedName>
    <definedName name="EmpData" comment="COUNTIF(Source!$C:$C,C7)">Source!$J$6</definedName>
    <definedName name="Slicer_Customer_Segment">#N/A</definedName>
    <definedName name="Slicer_Product_Category">#N/A</definedName>
    <definedName name="Slicer_Ship_Mode">#N/A</definedName>
  </definedNames>
  <calcPr calcId="191029"/>
  <pivotCaches>
    <pivotCache cacheId="384" r:id="rId21"/>
    <pivotCache cacheId="387" r:id="rId22"/>
    <pivotCache cacheId="390" r:id="rId23"/>
    <pivotCache cacheId="393" r:id="rId24"/>
  </pivotCaches>
  <extLst>
    <ext xmlns:x14="http://schemas.microsoft.com/office/spreadsheetml/2009/9/main" uri="{876F7934-8845-4945-9796-88D515C7AA90}">
      <x14:pivotCaches>
        <pivotCache cacheId="0"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134bf2fe-bcf5-4eef-8317-02e1c7263c3f" name="Orders" connection="Query - Orders"/>
          <x15:modelTable id="Returns_25684eb3-0168-4cc0-89c1-6ea24155f94b" name="Returns" connection="Query - Returns"/>
          <x15:modelTable id="Users_e49bfe01-742e-4458-a76f-1bb3dac5df15" name="Users" connection="Query - Users"/>
        </x15:modelTables>
        <x15:modelRelationships>
          <x15:modelRelationship fromTable="Orders" fromColumn="Order ID" toTable="Returns" toColumn="Order ID"/>
          <x15:modelRelationship fromTable="Orders" fromColumn="Discount" toTable="Users" toColumn="Column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9" roundtripDataChecksum="dVll0XVJcituBiLWWU4JZDVx8iOjOmZK/VcTlFDZI4Y="/>
    </ext>
  </extLst>
</workbook>
</file>

<file path=xl/calcChain.xml><?xml version="1.0" encoding="utf-8"?>
<calcChain xmlns="http://schemas.openxmlformats.org/spreadsheetml/2006/main">
  <c r="H7" i="13" l="1"/>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6" i="13"/>
  <c r="I8" i="6"/>
  <c r="I9" i="6"/>
  <c r="I10" i="6"/>
  <c r="I11" i="6"/>
  <c r="I12" i="6"/>
  <c r="I13" i="6"/>
  <c r="I14" i="6"/>
  <c r="I15" i="6"/>
  <c r="I16" i="6"/>
  <c r="I17" i="6"/>
  <c r="I18" i="6"/>
  <c r="I7" i="6"/>
  <c r="H8" i="6"/>
  <c r="H9" i="6"/>
  <c r="H10" i="6"/>
  <c r="H11" i="6"/>
  <c r="H12" i="6"/>
  <c r="H13" i="6"/>
  <c r="H14" i="6"/>
  <c r="H15" i="6"/>
  <c r="H16" i="6"/>
  <c r="H17" i="6"/>
  <c r="H18" i="6"/>
  <c r="H7" i="6"/>
  <c r="G8" i="6"/>
  <c r="G9" i="6"/>
  <c r="G10" i="6"/>
  <c r="G11" i="6"/>
  <c r="G12" i="6"/>
  <c r="G13" i="6"/>
  <c r="G14" i="6"/>
  <c r="G15" i="6"/>
  <c r="G16" i="6"/>
  <c r="G17" i="6"/>
  <c r="G18" i="6"/>
  <c r="G7" i="6"/>
  <c r="F8" i="6"/>
  <c r="F9" i="6"/>
  <c r="F10" i="6"/>
  <c r="F11" i="6"/>
  <c r="F12" i="6"/>
  <c r="F13" i="6"/>
  <c r="F14" i="6"/>
  <c r="F15" i="6"/>
  <c r="F16" i="6"/>
  <c r="F17" i="6"/>
  <c r="F18" i="6"/>
  <c r="F7" i="6"/>
  <c r="E8" i="6"/>
  <c r="E9" i="6"/>
  <c r="E10" i="6"/>
  <c r="E11" i="6"/>
  <c r="E12" i="6"/>
  <c r="E13" i="6"/>
  <c r="E14" i="6"/>
  <c r="E15" i="6"/>
  <c r="E16" i="6"/>
  <c r="E17" i="6"/>
  <c r="E18" i="6"/>
  <c r="E7" i="6"/>
  <c r="D8" i="6"/>
  <c r="D9" i="6"/>
  <c r="D10" i="6"/>
  <c r="D11" i="6"/>
  <c r="D12" i="6"/>
  <c r="D13" i="6"/>
  <c r="D14" i="6"/>
  <c r="D15" i="6"/>
  <c r="D16" i="6"/>
  <c r="D17" i="6"/>
  <c r="D18" i="6"/>
  <c r="D7" i="6"/>
  <c r="C4" i="6"/>
  <c r="C3" i="6"/>
  <c r="I7" i="2"/>
  <c r="I8" i="2"/>
  <c r="I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7"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O11" i="1"/>
  <c r="O10" i="1"/>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10" i="5"/>
  <c r="E8" i="11"/>
  <c r="F8" i="11"/>
  <c r="E9" i="11"/>
  <c r="F9" i="11"/>
  <c r="E10" i="11"/>
  <c r="F10" i="11"/>
  <c r="E11" i="11"/>
  <c r="F11" i="11"/>
  <c r="E12" i="11"/>
  <c r="F12" i="11"/>
  <c r="E13" i="11"/>
  <c r="F13" i="11"/>
  <c r="E14" i="11"/>
  <c r="F14" i="11"/>
  <c r="E15" i="11"/>
  <c r="F15" i="11"/>
  <c r="E16" i="11"/>
  <c r="F16" i="11"/>
  <c r="E17" i="11"/>
  <c r="F17" i="11"/>
  <c r="E18" i="11"/>
  <c r="F18" i="11"/>
  <c r="E19" i="11"/>
  <c r="F19" i="11"/>
  <c r="E20" i="11"/>
  <c r="F20" i="11"/>
  <c r="E21" i="11"/>
  <c r="F21" i="11"/>
  <c r="E22" i="11"/>
  <c r="F22" i="11"/>
  <c r="E23" i="11"/>
  <c r="F23" i="11"/>
  <c r="E24" i="11"/>
  <c r="F24" i="11"/>
  <c r="D25" i="11"/>
  <c r="N3" i="4" l="1"/>
  <c r="N4" i="4"/>
  <c r="N5" i="4"/>
  <c r="N6" i="4"/>
  <c r="N7" i="4"/>
  <c r="N10" i="4"/>
  <c r="N11" i="4"/>
  <c r="N12" i="4"/>
  <c r="N2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879427-69BB-46FF-B4C1-014F3936024B}" name="Query - Orders" description="Connection to the 'Orders' query in the workbook." type="100" refreshedVersion="8" minRefreshableVersion="5">
    <extLst>
      <ext xmlns:x15="http://schemas.microsoft.com/office/spreadsheetml/2010/11/main" uri="{DE250136-89BD-433C-8126-D09CA5730AF9}">
        <x15:connection id="68cbdf02-e66f-40c7-bf15-c651d56662c1"/>
      </ext>
    </extLst>
  </connection>
  <connection id="2" xr16:uid="{50B5A901-0EC5-4265-877B-A2E417407120}" name="Query - Returns" description="Connection to the 'Returns' query in the workbook." type="100" refreshedVersion="8" minRefreshableVersion="5">
    <extLst>
      <ext xmlns:x15="http://schemas.microsoft.com/office/spreadsheetml/2010/11/main" uri="{DE250136-89BD-433C-8126-D09CA5730AF9}">
        <x15:connection id="eedb0931-1ca7-4012-81e7-dc428dafca52">
          <x15:oledbPr connection="Provider=Microsoft.Mashup.OleDb.1;Data Source=$Workbook$;Location=Returns;Extended Properties=&quot;&quot;">
            <x15:dbTables>
              <x15:dbTable name="Returns"/>
            </x15:dbTables>
          </x15:oledbPr>
        </x15:connection>
      </ext>
    </extLst>
  </connection>
  <connection id="3" xr16:uid="{55FB7FAA-62D0-4193-9100-6F06F71D72DF}" name="Query - Users" description="Connection to the 'Users' query in the workbook." type="100" refreshedVersion="8" minRefreshableVersion="5">
    <extLst>
      <ext xmlns:x15="http://schemas.microsoft.com/office/spreadsheetml/2010/11/main" uri="{DE250136-89BD-433C-8126-D09CA5730AF9}">
        <x15:connection id="9d0cd08a-5958-44b2-b497-c52f44f1ee74">
          <x15:oledbPr connection="Provider=Microsoft.Mashup.OleDb.1;Data Source=$Workbook$;Location=Users;Extended Properties=&quot;&quot;">
            <x15:dbTables>
              <x15:dbTable name="Users"/>
            </x15:dbTables>
          </x15:oledbPr>
        </x15:connection>
      </ext>
    </extLst>
  </connection>
  <connection id="4" xr16:uid="{DF5EFC10-D6DE-4DD2-BE69-C0007F8FA34E}" sourceFile="C:\Users\Amit\OneDrive\Documents\My Data Sources\Sales Data Set for Dashboard.xlsx" keepAlive="1" name="Sales Data Set for Dashboard" type="5" refreshedVersion="8" background="1">
    <dbPr connection="Provider=Microsoft.ACE.OLEDB.12.0;User ID=Admin;Data Source=C:\Users\Amit\OneDrive\Documents\My Data Sources\Sales Data Set for Dashboard.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Orders$" commandType="3"/>
  </connection>
  <connection id="5" xr16:uid="{BDD81CC7-2405-466F-B93B-DB7A69B6C6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<sst xmlns="http://schemas.openxmlformats.org/spreadsheetml/2006/main" count="3017" uniqueCount="226">
  <si>
    <t>C_Code</t>
  </si>
  <si>
    <t>FirstName</t>
  </si>
  <si>
    <t>LastName</t>
  </si>
  <si>
    <t>Birthdate</t>
  </si>
  <si>
    <t>Gender</t>
  </si>
  <si>
    <t>M_Status</t>
  </si>
  <si>
    <t>Department</t>
  </si>
  <si>
    <t>Region</t>
  </si>
  <si>
    <t>Basic Salary</t>
  </si>
  <si>
    <t>Ram</t>
  </si>
  <si>
    <t>Ambradkar</t>
  </si>
  <si>
    <t>Female</t>
  </si>
  <si>
    <t>Married</t>
  </si>
  <si>
    <t>FLM</t>
  </si>
  <si>
    <t>North</t>
  </si>
  <si>
    <t>Sachin</t>
  </si>
  <si>
    <t>Bangera</t>
  </si>
  <si>
    <t>Single</t>
  </si>
  <si>
    <t>Digital Marketing</t>
  </si>
  <si>
    <t>Rajesh</t>
  </si>
  <si>
    <t>Bohra</t>
  </si>
  <si>
    <t>Figure out who has the Max and Min Salary</t>
  </si>
  <si>
    <t>Rajeesh</t>
  </si>
  <si>
    <t>C</t>
  </si>
  <si>
    <t>Male</t>
  </si>
  <si>
    <t>Inside Sales</t>
  </si>
  <si>
    <t>South</t>
  </si>
  <si>
    <t>Melwyn</t>
  </si>
  <si>
    <t>Crasto</t>
  </si>
  <si>
    <t>Marketing</t>
  </si>
  <si>
    <t>Name of Employees, who have</t>
  </si>
  <si>
    <t>First Name</t>
  </si>
  <si>
    <t>Dedhia</t>
  </si>
  <si>
    <t>Director</t>
  </si>
  <si>
    <t>Max Salary</t>
  </si>
  <si>
    <t>Dattatray</t>
  </si>
  <si>
    <t>Desai</t>
  </si>
  <si>
    <t>Learning &amp; Development</t>
  </si>
  <si>
    <t>Mid West</t>
  </si>
  <si>
    <t>Min Salary</t>
  </si>
  <si>
    <t>Vishnu</t>
  </si>
  <si>
    <t>Dinesh</t>
  </si>
  <si>
    <t>Dhanuka</t>
  </si>
  <si>
    <t>East</t>
  </si>
  <si>
    <t>Heena</t>
  </si>
  <si>
    <t>Dongre</t>
  </si>
  <si>
    <t>Dhiren</t>
  </si>
  <si>
    <t>Haria</t>
  </si>
  <si>
    <t>Gururaj</t>
  </si>
  <si>
    <t>Joshi</t>
  </si>
  <si>
    <t>Ruffina</t>
  </si>
  <si>
    <t>CEO</t>
  </si>
  <si>
    <t>Jagjit</t>
  </si>
  <si>
    <t>Kahlon</t>
  </si>
  <si>
    <t>CCD</t>
  </si>
  <si>
    <t>Piyush</t>
  </si>
  <si>
    <t>Kamdar</t>
  </si>
  <si>
    <t>D</t>
  </si>
  <si>
    <t>Kulkarni</t>
  </si>
  <si>
    <t>Raju</t>
  </si>
  <si>
    <t>Manek</t>
  </si>
  <si>
    <t>Yogesh</t>
  </si>
  <si>
    <t>Mansharamani</t>
  </si>
  <si>
    <t>Satish</t>
  </si>
  <si>
    <t>Pasari</t>
  </si>
  <si>
    <t>Nitin</t>
  </si>
  <si>
    <t>Patki</t>
  </si>
  <si>
    <t>Operations</t>
  </si>
  <si>
    <t>Prem</t>
  </si>
  <si>
    <t>Pherwani</t>
  </si>
  <si>
    <t>Finance</t>
  </si>
  <si>
    <t>Sudesh</t>
  </si>
  <si>
    <t>Pillai</t>
  </si>
  <si>
    <t>Boneca</t>
  </si>
  <si>
    <t>Rego</t>
  </si>
  <si>
    <t>Sharadchandra</t>
  </si>
  <si>
    <t>Riswadkar</t>
  </si>
  <si>
    <t>Simon</t>
  </si>
  <si>
    <t>Rodrigues</t>
  </si>
  <si>
    <t>Ashok</t>
  </si>
  <si>
    <t>Samtaney</t>
  </si>
  <si>
    <t>Sales</t>
  </si>
  <si>
    <t>Praful</t>
  </si>
  <si>
    <t>Savla</t>
  </si>
  <si>
    <t>Stan</t>
  </si>
  <si>
    <t>Serrao</t>
  </si>
  <si>
    <t>Shah</t>
  </si>
  <si>
    <t>Sheth</t>
  </si>
  <si>
    <t>Shankar</t>
  </si>
  <si>
    <t>Shetty</t>
  </si>
  <si>
    <t>Kawdoor</t>
  </si>
  <si>
    <t>Venitha</t>
  </si>
  <si>
    <t>Tulsidas</t>
  </si>
  <si>
    <t>Rajeev</t>
  </si>
  <si>
    <t>Singh</t>
  </si>
  <si>
    <t>Bobby</t>
  </si>
  <si>
    <t>Tanna</t>
  </si>
  <si>
    <t>Jitendra</t>
  </si>
  <si>
    <t>Thacker</t>
  </si>
  <si>
    <t>Yashraj</t>
  </si>
  <si>
    <t>Vaidya</t>
  </si>
  <si>
    <t>Get Region, Department and Salary of all Employees from Sheet "Source"</t>
  </si>
  <si>
    <t>If C-Code is not present, display "Retired"</t>
  </si>
  <si>
    <t>*Use Name Range and Vlookup with Match Function</t>
  </si>
  <si>
    <t>Department/Region</t>
  </si>
  <si>
    <t>Regionwise Departmentwise Salary Report</t>
  </si>
  <si>
    <t>Find out the sum of Basic Salary for FLM Department and North Region</t>
  </si>
  <si>
    <t>Max Salary paid in Digital Marketing</t>
  </si>
  <si>
    <t>Average Salary Paid to Sales Departement of North Region</t>
  </si>
  <si>
    <t>Total number Employees working in North</t>
  </si>
  <si>
    <t>More Analysis</t>
  </si>
  <si>
    <t>Total Employees</t>
  </si>
  <si>
    <t>Average Salary</t>
  </si>
  <si>
    <t>Total Salary</t>
  </si>
  <si>
    <t>Descriptive Analysis</t>
  </si>
  <si>
    <t>Joining Date</t>
  </si>
  <si>
    <t>Gift everyone 1500 rs. Amazon Voucher, except Director and CEO</t>
  </si>
  <si>
    <t>Employees belong to Sales or Marketing Department with Basic Salary &lt; 45000 get Bonus of 25000</t>
  </si>
  <si>
    <t>Employees joined before 1980 , write them as 'Retired'</t>
  </si>
  <si>
    <t>Employees having Salary less than 30000 and belong to CCD department, Get 9000 as Bonus</t>
  </si>
  <si>
    <t>Write 'Eligible for Gift', in front of Females having Salary less than 50000</t>
  </si>
  <si>
    <t>Add new column for each task</t>
  </si>
  <si>
    <t>Ashok Samtaney</t>
  </si>
  <si>
    <t>Dhiren Sheth</t>
  </si>
  <si>
    <t>Simon Rodrigues</t>
  </si>
  <si>
    <t>Ruffina Joshi</t>
  </si>
  <si>
    <t>Ram Ambradkar</t>
  </si>
  <si>
    <t>Yogesh Mansharamani</t>
  </si>
  <si>
    <t>Dinesh Dhanuka</t>
  </si>
  <si>
    <t>Yashraj Vaidya</t>
  </si>
  <si>
    <t>Sudesh Pillai</t>
  </si>
  <si>
    <t>Gururaj Joshi</t>
  </si>
  <si>
    <t>Rajeev Singh</t>
  </si>
  <si>
    <t>Boneca Rego</t>
  </si>
  <si>
    <t>Exact Age with Years,Month,days</t>
  </si>
  <si>
    <t>Age(in years)</t>
  </si>
  <si>
    <t>Year</t>
  </si>
  <si>
    <t>Month(in text)</t>
  </si>
  <si>
    <t>Month(in number)</t>
  </si>
  <si>
    <t>Day(in Number)</t>
  </si>
  <si>
    <t>Name</t>
  </si>
  <si>
    <t>Current Time</t>
  </si>
  <si>
    <t>Current Date</t>
  </si>
  <si>
    <t>Germany</t>
  </si>
  <si>
    <t>Enterprise</t>
  </si>
  <si>
    <t>United States of America</t>
  </si>
  <si>
    <t>Small Business</t>
  </si>
  <si>
    <t>France</t>
  </si>
  <si>
    <t>Midmarket</t>
  </si>
  <si>
    <t>Channel Partners</t>
  </si>
  <si>
    <t>Mexico</t>
  </si>
  <si>
    <t>Canada</t>
  </si>
  <si>
    <t>Government</t>
  </si>
  <si>
    <t>Profit</t>
  </si>
  <si>
    <t>Date</t>
  </si>
  <si>
    <t>Country</t>
  </si>
  <si>
    <t>Segment</t>
  </si>
  <si>
    <t>ID</t>
  </si>
  <si>
    <t>1. Sort Segment, inside each segment Country should be sorted, with sorted profit for each country Low to high.(Use Custom Sort)</t>
  </si>
  <si>
    <t>Sort as per conditions and Copy paste the results, by adding a new sheet in this file. Plus Paste Screenshots of Sort Box.</t>
  </si>
  <si>
    <t>2. Filter the data in Quarter 3</t>
  </si>
  <si>
    <t>1. Filter all the Country name starts with letter "F"</t>
  </si>
  <si>
    <t>Sort as per conditions and Copy paste the results, by adding a new sheet in this file. Plus Paste Screenshots of Text and Date filters (wherever necessary)</t>
  </si>
  <si>
    <t>Revenue'000</t>
  </si>
  <si>
    <t>Note - Do not use Pivot Table or Pivot charts</t>
  </si>
  <si>
    <t>Should be formatted as shown in picture</t>
  </si>
  <si>
    <t>Create Line Chart with Proper formatting</t>
  </si>
  <si>
    <t>Total</t>
  </si>
  <si>
    <t>%</t>
  </si>
  <si>
    <t>Running Total</t>
  </si>
  <si>
    <t>Create Combo Chart with Proper formatting</t>
  </si>
  <si>
    <t xml:space="preserve"> You can choose chart as per your preference, Below screenshot is added just for your reference</t>
  </si>
  <si>
    <t>NOTE:</t>
  </si>
  <si>
    <t>And any new insights you can gain out of the data</t>
  </si>
  <si>
    <t>Top 10 most Profitable Cities</t>
  </si>
  <si>
    <t>Top 3 least Profitable Product Sub- Categories</t>
  </si>
  <si>
    <t>Top 5 Profitable States</t>
  </si>
  <si>
    <t>Most Used Shipment Mode</t>
  </si>
  <si>
    <t>Sample Reports:</t>
  </si>
  <si>
    <t>Analyze the Dataset and Create a Dashboard.</t>
  </si>
  <si>
    <t>Use Slicers, Timeline, Formatting techniques to create a Dashboard.</t>
  </si>
  <si>
    <t>Create different Reports, Use maximum features offered in power pivot. Use Different types of appropriate Graphs/Charts</t>
  </si>
  <si>
    <t xml:space="preserve"> Sales Data set' contains 3 sheets, use Power Pivot to establish relationship, Query to Clean and upload the data into Data Model.</t>
  </si>
  <si>
    <t>Import file ' Sales Data set ' with use of Power Query.</t>
  </si>
  <si>
    <t>Low</t>
  </si>
  <si>
    <t>Not Specified</t>
  </si>
  <si>
    <t>High</t>
  </si>
  <si>
    <t>Medium</t>
  </si>
  <si>
    <t>Critical</t>
  </si>
  <si>
    <t>Sales amount</t>
  </si>
  <si>
    <t>Shipping Cost</t>
  </si>
  <si>
    <t>Unit Price</t>
  </si>
  <si>
    <t>Quantity ordered</t>
  </si>
  <si>
    <t>Order Priority</t>
  </si>
  <si>
    <t>Row ID</t>
  </si>
  <si>
    <t>Sales = (Quantity*Unit Price)</t>
  </si>
  <si>
    <t>Note: Assign a Macro as to calculate button</t>
  </si>
  <si>
    <t>Record a Macro to calculate sales amount using given formula</t>
  </si>
  <si>
    <t>Note: Assign a Macro to a 'Submit' Button</t>
  </si>
  <si>
    <t>Amit</t>
  </si>
  <si>
    <t>Dashboard</t>
  </si>
  <si>
    <t>Row Labels</t>
  </si>
  <si>
    <t>California</t>
  </si>
  <si>
    <t>Idaho</t>
  </si>
  <si>
    <t>Oregon</t>
  </si>
  <si>
    <t>Texas</t>
  </si>
  <si>
    <t>West Virginia</t>
  </si>
  <si>
    <t>Grand Total</t>
  </si>
  <si>
    <t>Sum of Profit</t>
  </si>
  <si>
    <t>Chairs &amp; Chairmats</t>
  </si>
  <si>
    <t>Bookcases</t>
  </si>
  <si>
    <t>Office Furnishings</t>
  </si>
  <si>
    <t>Chico</t>
  </si>
  <si>
    <t>Dayton</t>
  </si>
  <si>
    <t>Eagle</t>
  </si>
  <si>
    <t>Flint</t>
  </si>
  <si>
    <t>Huntington</t>
  </si>
  <si>
    <t>Jeffersonville</t>
  </si>
  <si>
    <t>Lincoln</t>
  </si>
  <si>
    <t>Medford</t>
  </si>
  <si>
    <t>Willow Grove</t>
  </si>
  <si>
    <t>Yucaipa</t>
  </si>
  <si>
    <t>Delivery Truck</t>
  </si>
  <si>
    <t>Express Air</t>
  </si>
  <si>
    <t>Regular Air</t>
  </si>
  <si>
    <t>Sum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</si>
</sst>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 #,##0;[Red]&quot;₹&quot;\ \-#,##0"/>
  </numFmts>
  <fonts count="21">
    <font>
      <sz val="11"/>
      <color theme="1"/>
      <name val="Garamond"/>
      <scheme val="minor"/>
    </font>
    <font>
      <sz val="11"/>
      <color theme="1"/>
      <name val="Garamond"/>
      <family val="2"/>
      <scheme val="minor"/>
    </font>
    <font>
      <b/>
      <sz val="11"/>
      <color theme="1"/>
      <name val="Calibri"/>
    </font>
    <font>
      <sz val="11"/>
      <color theme="1"/>
      <name val="Calibri"/>
    </font>
    <font>
      <b/>
      <sz val="11"/>
      <color rgb="FFFF0000"/>
      <name val="Calibri"/>
    </font>
    <font>
      <sz val="11"/>
      <name val="Calibri"/>
    </font>
    <font>
      <sz val="11"/>
      <color theme="1"/>
      <name val="Garamond"/>
      <scheme val="minor"/>
    </font>
    <font>
      <b/>
      <sz val="11"/>
      <color theme="1"/>
      <name val="Garamond"/>
      <family val="2"/>
      <scheme val="minor"/>
    </font>
    <font>
      <sz val="11"/>
      <color theme="1"/>
      <name val="Calibri"/>
      <family val="2"/>
    </font>
    <font>
      <b/>
      <sz val="11"/>
      <color theme="1"/>
      <name val="Calibri"/>
      <family val="2"/>
    </font>
    <font>
      <sz val="11"/>
      <name val="Calibri"/>
      <family val="2"/>
    </font>
    <font>
      <b/>
      <sz val="11"/>
      <color rgb="FFFF0000"/>
      <name val="Calibri"/>
      <family val="2"/>
    </font>
    <font>
      <sz val="11"/>
      <color rgb="FFFF0000"/>
      <name val="Calibri"/>
    </font>
    <font>
      <b/>
      <sz val="12"/>
      <color rgb="FFFF0000"/>
      <name val="Calibri"/>
    </font>
    <font>
      <sz val="11"/>
      <color rgb="FF000000"/>
      <name val="Calibri"/>
    </font>
    <font>
      <b/>
      <sz val="11"/>
      <color theme="0"/>
      <name val="Calibri"/>
      <family val="2"/>
    </font>
    <font>
      <sz val="11"/>
      <color theme="1"/>
      <name val="Lexend"/>
    </font>
    <font>
      <b/>
      <sz val="12"/>
      <color theme="1"/>
      <name val="Garamond"/>
      <family val="2"/>
      <scheme val="minor"/>
    </font>
    <font>
      <i/>
      <sz val="11"/>
      <color theme="1"/>
      <name val="Calibri"/>
      <family val="2"/>
    </font>
    <font>
      <sz val="11"/>
      <color rgb="FF000000"/>
      <name val="Calibri"/>
      <family val="2"/>
    </font>
    <font>
      <b/>
      <sz val="26"/>
      <color theme="1"/>
      <name val="Garamond"/>
      <family val="2"/>
      <scheme val="minor"/>
    </font>
  </fonts>
  <fills count="8">
    <fill>
      <patternFill patternType="none"/>
    </fill>
    <fill>
      <patternFill patternType="gray125"/>
    </fill>
    <fill>
      <patternFill patternType="solid">
        <fgColor rgb="FFA8D08D"/>
        <bgColor rgb="FFA8D08D"/>
      </patternFill>
    </fill>
    <fill>
      <patternFill patternType="solid">
        <fgColor rgb="FFFFFF00"/>
        <bgColor rgb="FFFFFF00"/>
      </patternFill>
    </fill>
    <fill>
      <patternFill patternType="solid">
        <fgColor rgb="FFFFE598"/>
        <bgColor rgb="FFFFE598"/>
      </patternFill>
    </fill>
    <fill>
      <patternFill patternType="solid">
        <fgColor rgb="FF002060"/>
        <bgColor rgb="FF002060"/>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62">
    <xf numFmtId="0" fontId="0" fillId="0" borderId="0" xfId="0"/>
    <xf numFmtId="0" fontId="2" fillId="2" borderId="1" xfId="0" applyFont="1" applyFill="1" applyBorder="1"/>
    <xf numFmtId="0" fontId="3" fillId="0" borderId="1" xfId="0" applyFont="1" applyBorder="1" applyAlignment="1">
      <alignment horizontal="center"/>
    </xf>
    <xf numFmtId="0" fontId="3" fillId="0" borderId="1" xfId="0" quotePrefix="1" applyFont="1" applyBorder="1"/>
    <xf numFmtId="15" fontId="3" fillId="0" borderId="1" xfId="0" applyNumberFormat="1" applyFont="1" applyBorder="1" applyAlignment="1">
      <alignment horizontal="center"/>
    </xf>
    <xf numFmtId="0" fontId="3" fillId="0" borderId="1" xfId="0" quotePrefix="1" applyFont="1" applyBorder="1" applyAlignment="1">
      <alignment horizontal="center"/>
    </xf>
    <xf numFmtId="0" fontId="3" fillId="0" borderId="1" xfId="0" applyFont="1" applyBorder="1"/>
    <xf numFmtId="0" fontId="4" fillId="0" borderId="2" xfId="0" applyFont="1" applyBorder="1"/>
    <xf numFmtId="0" fontId="2" fillId="0" borderId="1" xfId="0" applyFont="1" applyBorder="1"/>
    <xf numFmtId="0" fontId="4" fillId="0" borderId="0" xfId="0" applyFont="1"/>
    <xf numFmtId="0" fontId="8" fillId="0" borderId="1" xfId="0" applyFont="1" applyBorder="1"/>
    <xf numFmtId="0" fontId="8" fillId="0" borderId="1" xfId="0" quotePrefix="1" applyFont="1" applyBorder="1"/>
    <xf numFmtId="0" fontId="8" fillId="0" borderId="1" xfId="0" quotePrefix="1" applyFont="1" applyBorder="1" applyAlignment="1">
      <alignment horizontal="center"/>
    </xf>
    <xf numFmtId="15" fontId="8" fillId="0" borderId="1" xfId="0" applyNumberFormat="1" applyFont="1" applyBorder="1" applyAlignment="1">
      <alignment horizontal="center"/>
    </xf>
    <xf numFmtId="0" fontId="8" fillId="0" borderId="1" xfId="0" applyFont="1" applyBorder="1" applyAlignment="1">
      <alignment horizontal="center"/>
    </xf>
    <xf numFmtId="0" fontId="8" fillId="0" borderId="0" xfId="0" applyFont="1"/>
    <xf numFmtId="0" fontId="9" fillId="0" borderId="1" xfId="0" applyFont="1" applyBorder="1"/>
    <xf numFmtId="0" fontId="7" fillId="0" borderId="0" xfId="0" applyFont="1"/>
    <xf numFmtId="0" fontId="3" fillId="0" borderId="0" xfId="0" applyFont="1"/>
    <xf numFmtId="0" fontId="3" fillId="3" borderId="1" xfId="0" applyFont="1" applyFill="1" applyBorder="1"/>
    <xf numFmtId="0" fontId="2" fillId="0" borderId="0" xfId="0" applyFont="1"/>
    <xf numFmtId="0" fontId="2" fillId="3" borderId="1" xfId="0" applyFont="1" applyFill="1" applyBorder="1"/>
    <xf numFmtId="0" fontId="12" fillId="0" borderId="0" xfId="0" applyFont="1"/>
    <xf numFmtId="0" fontId="13" fillId="0" borderId="0" xfId="0" applyFont="1"/>
    <xf numFmtId="0" fontId="8" fillId="4" borderId="1" xfId="0" applyFont="1" applyFill="1" applyBorder="1"/>
    <xf numFmtId="0" fontId="9" fillId="2" borderId="1" xfId="0" applyFont="1" applyFill="1" applyBorder="1"/>
    <xf numFmtId="14" fontId="3" fillId="0" borderId="1" xfId="0" applyNumberFormat="1" applyFont="1" applyBorder="1" applyAlignment="1">
      <alignment horizontal="center"/>
    </xf>
    <xf numFmtId="0" fontId="14" fillId="0" borderId="1" xfId="0" applyFont="1" applyBorder="1" applyAlignment="1">
      <alignment horizontal="center"/>
    </xf>
    <xf numFmtId="0" fontId="6" fillId="0" borderId="0" xfId="0" applyFont="1"/>
    <xf numFmtId="164" fontId="8" fillId="0" borderId="1" xfId="0" applyNumberFormat="1" applyFont="1" applyBorder="1"/>
    <xf numFmtId="0" fontId="8" fillId="0" borderId="6" xfId="0" applyFont="1" applyBorder="1"/>
    <xf numFmtId="164" fontId="8" fillId="0" borderId="7" xfId="0" applyNumberFormat="1" applyFont="1" applyBorder="1"/>
    <xf numFmtId="0" fontId="8" fillId="0" borderId="3" xfId="0" applyFont="1" applyBorder="1"/>
    <xf numFmtId="0" fontId="9" fillId="0" borderId="1" xfId="0" applyFont="1" applyBorder="1" applyAlignment="1">
      <alignment horizontal="center"/>
    </xf>
    <xf numFmtId="0" fontId="11" fillId="0" borderId="0" xfId="0" applyFont="1"/>
    <xf numFmtId="6" fontId="8" fillId="0" borderId="0" xfId="0" applyNumberFormat="1" applyFont="1"/>
    <xf numFmtId="9" fontId="8" fillId="0" borderId="1" xfId="0" applyNumberFormat="1" applyFont="1" applyBorder="1"/>
    <xf numFmtId="4" fontId="8" fillId="0" borderId="1" xfId="0" applyNumberFormat="1" applyFont="1" applyBorder="1"/>
    <xf numFmtId="6" fontId="8" fillId="0" borderId="1" xfId="0" applyNumberFormat="1" applyFont="1" applyBorder="1"/>
    <xf numFmtId="6" fontId="8" fillId="0" borderId="7" xfId="0" applyNumberFormat="1" applyFont="1" applyBorder="1"/>
    <xf numFmtId="0" fontId="15" fillId="5" borderId="1" xfId="0" applyFont="1" applyFill="1" applyBorder="1"/>
    <xf numFmtId="0" fontId="15" fillId="5" borderId="7" xfId="0" applyFont="1" applyFill="1" applyBorder="1"/>
    <xf numFmtId="0" fontId="15" fillId="5" borderId="3" xfId="0" applyFont="1" applyFill="1" applyBorder="1"/>
    <xf numFmtId="0" fontId="16" fillId="0" borderId="0" xfId="0" applyFont="1"/>
    <xf numFmtId="0" fontId="17" fillId="0" borderId="0" xfId="0" applyFont="1"/>
    <xf numFmtId="0" fontId="1" fillId="0" borderId="0" xfId="0" applyFont="1"/>
    <xf numFmtId="0" fontId="11" fillId="0" borderId="0" xfId="0" quotePrefix="1" applyFont="1"/>
    <xf numFmtId="0" fontId="18" fillId="0" borderId="0" xfId="0" applyFont="1"/>
    <xf numFmtId="0" fontId="19" fillId="0" borderId="1" xfId="0" applyFont="1" applyBorder="1" applyAlignment="1">
      <alignment horizontal="center"/>
    </xf>
    <xf numFmtId="0" fontId="19" fillId="0" borderId="1" xfId="0" applyFont="1" applyBorder="1" applyAlignment="1">
      <alignment horizontal="left"/>
    </xf>
    <xf numFmtId="14" fontId="8" fillId="4" borderId="1" xfId="0" applyNumberFormat="1" applyFont="1" applyFill="1" applyBorder="1"/>
    <xf numFmtId="22" fontId="8" fillId="4" borderId="1" xfId="0" applyNumberFormat="1" applyFont="1" applyFill="1" applyBorder="1"/>
    <xf numFmtId="0" fontId="0" fillId="7" borderId="0" xfId="0" applyFill="1"/>
    <xf numFmtId="0" fontId="20" fillId="6" borderId="0" xfId="0" applyFont="1" applyFill="1" applyAlignment="1">
      <alignment horizontal="center"/>
    </xf>
    <xf numFmtId="0" fontId="0" fillId="6" borderId="0" xfId="0" applyFill="1" applyAlignment="1">
      <alignment horizontal="center"/>
    </xf>
    <xf numFmtId="0" fontId="11" fillId="2" borderId="6" xfId="0" applyFont="1" applyFill="1" applyBorder="1" applyAlignment="1">
      <alignment horizontal="center"/>
    </xf>
    <xf numFmtId="0" fontId="10" fillId="0" borderId="5" xfId="0" applyFont="1" applyBorder="1"/>
    <xf numFmtId="0" fontId="4" fillId="2" borderId="3" xfId="0" applyFont="1" applyFill="1" applyBorder="1" applyAlignment="1">
      <alignment horizontal="left"/>
    </xf>
    <xf numFmtId="0" fontId="5" fillId="0" borderId="4"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306B1B"/>
      <color rgb="FF0B8B26"/>
      <color rgb="FF72F695"/>
      <color rgb="FF5EC2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1.xml"/><Relationship Id="rId34" Type="http://schemas.openxmlformats.org/officeDocument/2006/relationships/powerPivotData" Target="model/item.data"/><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customschemas.google.com/relationships/workbookmetadata" Target="metadata"/><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2.xml"/><Relationship Id="rId30" Type="http://schemas.openxmlformats.org/officeDocument/2006/relationships/theme" Target="theme/theme1.xml"/><Relationship Id="rId35" Type="http://schemas.microsoft.com/office/2017/10/relationships/person" Target="persons/person.xml"/><Relationship Id="rId43" Type="http://schemas.openxmlformats.org/officeDocument/2006/relationships/customXml" Target="../customXml/item7.xml"/><Relationship Id="rId48" Type="http://schemas.openxmlformats.org/officeDocument/2006/relationships/customXml" Target="../customXml/item12.xml"/><Relationship Id="rId56" Type="http://schemas.microsoft.com/office/2006/relationships/vbaProject" Target="vbaProject.bin"/><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worksheet" Target="worksheets/sheet20.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3.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Running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Charts2!$D$6</c:f>
              <c:strCache>
                <c:ptCount val="1"/>
                <c:pt idx="0">
                  <c:v>Revenue'000</c:v>
                </c:pt>
              </c:strCache>
            </c:strRef>
          </c:tx>
          <c:spPr>
            <a:solidFill>
              <a:schemeClr val="accent1"/>
            </a:solidFill>
            <a:ln>
              <a:noFill/>
            </a:ln>
            <a:effectLst/>
          </c:spPr>
          <c:invertIfNegative val="0"/>
          <c:cat>
            <c:numRef>
              <c:f>Charts2!$C$7:$C$24</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Charts2!$D$7:$D$24</c:f>
              <c:numCache>
                <c:formatCode>"$"#,##0_);[Red]\("$"#,##0\)</c:formatCode>
                <c:ptCount val="18"/>
                <c:pt idx="0">
                  <c:v>528</c:v>
                </c:pt>
                <c:pt idx="1">
                  <c:v>4550</c:v>
                </c:pt>
                <c:pt idx="2">
                  <c:v>8189</c:v>
                </c:pt>
                <c:pt idx="3">
                  <c:v>1730</c:v>
                </c:pt>
                <c:pt idx="4">
                  <c:v>5262</c:v>
                </c:pt>
                <c:pt idx="5">
                  <c:v>2172</c:v>
                </c:pt>
                <c:pt idx="6">
                  <c:v>4384</c:v>
                </c:pt>
                <c:pt idx="7">
                  <c:v>8709</c:v>
                </c:pt>
                <c:pt idx="8">
                  <c:v>3618</c:v>
                </c:pt>
                <c:pt idx="9">
                  <c:v>6372</c:v>
                </c:pt>
                <c:pt idx="10">
                  <c:v>3456</c:v>
                </c:pt>
                <c:pt idx="11">
                  <c:v>7478</c:v>
                </c:pt>
                <c:pt idx="12">
                  <c:v>4649</c:v>
                </c:pt>
                <c:pt idx="13">
                  <c:v>5831</c:v>
                </c:pt>
                <c:pt idx="14">
                  <c:v>1599</c:v>
                </c:pt>
                <c:pt idx="15">
                  <c:v>3695</c:v>
                </c:pt>
                <c:pt idx="16">
                  <c:v>1678</c:v>
                </c:pt>
                <c:pt idx="17">
                  <c:v>3490</c:v>
                </c:pt>
              </c:numCache>
            </c:numRef>
          </c:val>
          <c:extLst>
            <c:ext xmlns:c16="http://schemas.microsoft.com/office/drawing/2014/chart" uri="{C3380CC4-5D6E-409C-BE32-E72D297353CC}">
              <c16:uniqueId val="{00000001-C50B-419E-ACCA-51239D2E054E}"/>
            </c:ext>
          </c:extLst>
        </c:ser>
        <c:dLbls>
          <c:showLegendKey val="0"/>
          <c:showVal val="0"/>
          <c:showCatName val="0"/>
          <c:showSerName val="0"/>
          <c:showPercent val="0"/>
          <c:showBubbleSize val="0"/>
        </c:dLbls>
        <c:gapWidth val="60"/>
        <c:overlap val="-27"/>
        <c:axId val="937999503"/>
        <c:axId val="739262767"/>
      </c:barChart>
      <c:lineChart>
        <c:grouping val="standard"/>
        <c:varyColors val="0"/>
        <c:ser>
          <c:idx val="2"/>
          <c:order val="1"/>
          <c:tx>
            <c:strRef>
              <c:f>Charts2!$F$6</c:f>
              <c:strCache>
                <c:ptCount val="1"/>
                <c:pt idx="0">
                  <c:v>%</c:v>
                </c:pt>
              </c:strCache>
            </c:strRef>
          </c:tx>
          <c:spPr>
            <a:ln w="28575" cap="rnd">
              <a:solidFill>
                <a:srgbClr val="306B1B">
                  <a:alpha val="89000"/>
                </a:srgbClr>
              </a:solidFill>
              <a:round/>
            </a:ln>
            <a:effectLst/>
          </c:spPr>
          <c:marker>
            <c:symbol val="circle"/>
            <c:size val="7"/>
            <c:spPr>
              <a:solidFill>
                <a:srgbClr val="306B1B"/>
              </a:solidFill>
              <a:ln w="9525">
                <a:solidFill>
                  <a:srgbClr val="306B1B">
                    <a:alpha val="86000"/>
                  </a:srgbClr>
                </a:solidFill>
              </a:ln>
              <a:effectLst/>
            </c:spPr>
          </c:marker>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0B-419E-ACCA-51239D2E05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Charts2!$F$7:$F$24</c:f>
              <c:numCache>
                <c:formatCode>0%</c:formatCode>
                <c:ptCount val="18"/>
                <c:pt idx="1">
                  <c:v>6.5615712624370076E-2</c:v>
                </c:pt>
                <c:pt idx="2">
                  <c:v>0.17143041736658482</c:v>
                </c:pt>
                <c:pt idx="3">
                  <c:v>0.19378472670887711</c:v>
                </c:pt>
                <c:pt idx="4">
                  <c:v>0.26177800749450836</c:v>
                </c:pt>
                <c:pt idx="5">
                  <c:v>0.28984364905026488</c:v>
                </c:pt>
                <c:pt idx="6">
                  <c:v>0.34649179480553044</c:v>
                </c:pt>
                <c:pt idx="7">
                  <c:v>0.45902571391652669</c:v>
                </c:pt>
                <c:pt idx="8">
                  <c:v>0.50577594004393334</c:v>
                </c:pt>
                <c:pt idx="9">
                  <c:v>0.58811215919369431</c:v>
                </c:pt>
                <c:pt idx="10">
                  <c:v>0.6327690916139036</c:v>
                </c:pt>
                <c:pt idx="11">
                  <c:v>0.72939656286341903</c:v>
                </c:pt>
                <c:pt idx="12">
                  <c:v>0.78946892363354437</c:v>
                </c:pt>
                <c:pt idx="13">
                  <c:v>0.86481457552655383</c:v>
                </c:pt>
                <c:pt idx="14">
                  <c:v>0.88547615971055693</c:v>
                </c:pt>
                <c:pt idx="15">
                  <c:v>0.93322134642718702</c:v>
                </c:pt>
                <c:pt idx="16">
                  <c:v>0.95490373433260112</c:v>
                </c:pt>
                <c:pt idx="17">
                  <c:v>1</c:v>
                </c:pt>
              </c:numCache>
            </c:numRef>
          </c:val>
          <c:smooth val="0"/>
          <c:extLst>
            <c:ext xmlns:c16="http://schemas.microsoft.com/office/drawing/2014/chart" uri="{C3380CC4-5D6E-409C-BE32-E72D297353CC}">
              <c16:uniqueId val="{00000002-C50B-419E-ACCA-51239D2E054E}"/>
            </c:ext>
          </c:extLst>
        </c:ser>
        <c:dLbls>
          <c:showLegendKey val="0"/>
          <c:showVal val="0"/>
          <c:showCatName val="0"/>
          <c:showSerName val="0"/>
          <c:showPercent val="0"/>
          <c:showBubbleSize val="0"/>
        </c:dLbls>
        <c:marker val="1"/>
        <c:smooth val="0"/>
        <c:axId val="938052863"/>
        <c:axId val="739263727"/>
      </c:lineChart>
      <c:catAx>
        <c:axId val="93799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262767"/>
        <c:crosses val="autoZero"/>
        <c:auto val="1"/>
        <c:lblAlgn val="ctr"/>
        <c:lblOffset val="100"/>
        <c:noMultiLvlLbl val="0"/>
      </c:catAx>
      <c:valAx>
        <c:axId val="739262767"/>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999503"/>
        <c:crosses val="autoZero"/>
        <c:crossBetween val="between"/>
      </c:valAx>
      <c:valAx>
        <c:axId val="739263727"/>
        <c:scaling>
          <c:orientation val="minMax"/>
          <c:max val="1"/>
          <c:min val="0"/>
        </c:scaling>
        <c:delete val="0"/>
        <c:axPos val="r"/>
        <c:numFmt formatCode="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52863"/>
        <c:crosses val="max"/>
        <c:crossBetween val="between"/>
      </c:valAx>
      <c:catAx>
        <c:axId val="938052863"/>
        <c:scaling>
          <c:orientation val="minMax"/>
        </c:scaling>
        <c:delete val="1"/>
        <c:axPos val="b"/>
        <c:majorTickMark val="out"/>
        <c:minorTickMark val="none"/>
        <c:tickLblPos val="nextTo"/>
        <c:crossAx val="73926372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2F69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[Amit Gaikwad Excel Assignment.xlsm]Sheet2!PivotTable4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diamond"/>
          <c:size val="5"/>
          <c:spPr>
            <a:gradFill rotWithShape="1">
              <a:gsLst>
                <a:gs pos="0">
                  <a:schemeClr val="accent1"/>
                </a:gs>
                <a:gs pos="100000">
                  <a:schemeClr val="accent1">
                    <a:shade val="75000"/>
                    <a:satMod val="120000"/>
                    <a:lumMod val="90000"/>
                  </a:schemeClr>
                </a:gs>
              </a:gsLst>
              <a:lin ang="5400000" scaled="0"/>
            </a:gradFill>
            <a:ln w="9525">
              <a:solidFill>
                <a:schemeClr val="accent1"/>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Sheet2!$J$4</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Sheet2!$I$5:$I$10</c:f>
              <c:strCache>
                <c:ptCount val="5"/>
                <c:pt idx="0">
                  <c:v>California</c:v>
                </c:pt>
                <c:pt idx="1">
                  <c:v>Idaho</c:v>
                </c:pt>
                <c:pt idx="2">
                  <c:v>Oregon</c:v>
                </c:pt>
                <c:pt idx="3">
                  <c:v>Texas</c:v>
                </c:pt>
                <c:pt idx="4">
                  <c:v>West Virginia</c:v>
                </c:pt>
              </c:strCache>
            </c:strRef>
          </c:cat>
          <c:val>
            <c:numRef>
              <c:f>Sheet2!$J$5:$J$10</c:f>
              <c:numCache>
                <c:formatCode>General</c:formatCode>
                <c:ptCount val="5"/>
                <c:pt idx="0">
                  <c:v>4432.4546</c:v>
                </c:pt>
                <c:pt idx="1">
                  <c:v>2209.6983999999998</c:v>
                </c:pt>
                <c:pt idx="2">
                  <c:v>2634.2708000000002</c:v>
                </c:pt>
                <c:pt idx="3">
                  <c:v>1620.2685999999999</c:v>
                </c:pt>
                <c:pt idx="4">
                  <c:v>4485.869424999999</c:v>
                </c:pt>
              </c:numCache>
            </c:numRef>
          </c:val>
          <c:extLst>
            <c:ext xmlns:c16="http://schemas.microsoft.com/office/drawing/2014/chart" uri="{C3380CC4-5D6E-409C-BE32-E72D297353CC}">
              <c16:uniqueId val="{0000000B-B4F4-4662-B29C-9FC84155C372}"/>
            </c:ext>
          </c:extLst>
        </c:ser>
        <c:dLbls>
          <c:dLblPos val="inEnd"/>
          <c:showLegendKey val="0"/>
          <c:showVal val="1"/>
          <c:showCatName val="0"/>
          <c:showSerName val="0"/>
          <c:showPercent val="0"/>
          <c:showBubbleSize val="0"/>
        </c:dLbls>
        <c:gapWidth val="115"/>
        <c:overlap val="-20"/>
        <c:axId val="992466016"/>
        <c:axId val="405110895"/>
      </c:barChart>
      <c:catAx>
        <c:axId val="992466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110895"/>
        <c:crosses val="autoZero"/>
        <c:auto val="1"/>
        <c:lblAlgn val="ctr"/>
        <c:lblOffset val="100"/>
        <c:noMultiLvlLbl val="0"/>
      </c:catAx>
      <c:valAx>
        <c:axId val="40511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660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[Amit Gaikwad Excel Assignment.xlsm]Sheet3!PivotTable5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Products</a:t>
            </a:r>
            <a:endParaRPr lang="en-US"/>
          </a:p>
        </c:rich>
      </c:tx>
      <c:layout>
        <c:manualLayout>
          <c:xMode val="edge"/>
          <c:yMode val="edge"/>
          <c:x val="0.20181603773584905"/>
          <c:y val="0.1617647058823529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1"/>
                </a:gs>
                <a:gs pos="100000">
                  <a:schemeClr val="accent1">
                    <a:shade val="75000"/>
                    <a:satMod val="120000"/>
                    <a:lumMod val="90000"/>
                  </a:schemeClr>
                </a:gs>
              </a:gsLst>
              <a:lin ang="5400000" scaled="0"/>
            </a:gradFill>
            <a:ln w="9525">
              <a:solidFill>
                <a:schemeClr val="accent1"/>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06833244928751E-2"/>
          <c:y val="0.18067102629120513"/>
          <c:w val="0.94264499959412285"/>
          <c:h val="0.70167578011081944"/>
        </c:manualLayout>
      </c:layout>
      <c:barChart>
        <c:barDir val="bar"/>
        <c:grouping val="stacked"/>
        <c:varyColors val="0"/>
        <c:ser>
          <c:idx val="0"/>
          <c:order val="0"/>
          <c:tx>
            <c:strRef>
              <c:f>Sheet3!$I$10</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Sheet3!$H$11:$H$14</c:f>
              <c:strCache>
                <c:ptCount val="3"/>
                <c:pt idx="0">
                  <c:v>Office Furnishings</c:v>
                </c:pt>
                <c:pt idx="1">
                  <c:v>Bookcases</c:v>
                </c:pt>
                <c:pt idx="2">
                  <c:v>Chairs &amp; Chairmats</c:v>
                </c:pt>
              </c:strCache>
            </c:strRef>
          </c:cat>
          <c:val>
            <c:numRef>
              <c:f>Sheet3!$I$11:$I$14</c:f>
              <c:numCache>
                <c:formatCode>General</c:formatCode>
                <c:ptCount val="3"/>
                <c:pt idx="0">
                  <c:v>425.28179999999998</c:v>
                </c:pt>
                <c:pt idx="1">
                  <c:v>4762.4920000000002</c:v>
                </c:pt>
                <c:pt idx="2">
                  <c:v>7882.9456</c:v>
                </c:pt>
              </c:numCache>
            </c:numRef>
          </c:val>
          <c:extLst>
            <c:ext xmlns:c16="http://schemas.microsoft.com/office/drawing/2014/chart" uri="{C3380CC4-5D6E-409C-BE32-E72D297353CC}">
              <c16:uniqueId val="{00000005-E518-4614-8C5F-0E85524AD5DC}"/>
            </c:ext>
          </c:extLst>
        </c:ser>
        <c:dLbls>
          <c:showLegendKey val="0"/>
          <c:showVal val="0"/>
          <c:showCatName val="0"/>
          <c:showSerName val="0"/>
          <c:showPercent val="0"/>
          <c:showBubbleSize val="0"/>
        </c:dLbls>
        <c:gapWidth val="150"/>
        <c:overlap val="100"/>
        <c:axId val="992447456"/>
        <c:axId val="405148815"/>
      </c:barChart>
      <c:catAx>
        <c:axId val="992447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148815"/>
        <c:crosses val="autoZero"/>
        <c:auto val="1"/>
        <c:lblAlgn val="ctr"/>
        <c:lblOffset val="100"/>
        <c:noMultiLvlLbl val="0"/>
      </c:catAx>
      <c:valAx>
        <c:axId val="40514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4745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[Amit Gaikwad Excel Assignment.xlsm]Sheet5!PivotTable7</c:name>
    <c:fmtId val="0"/>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IN"/>
              <a:t>Ship</a:t>
            </a:r>
            <a:r>
              <a:rPr lang="en-IN" baseline="0"/>
              <a:t> Mode</a:t>
            </a:r>
            <a:endParaRPr lang="en-IN"/>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4"/>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7"/>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8"/>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9"/>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2"/>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pieChart>
        <c:varyColors val="1"/>
        <c:ser>
          <c:idx val="0"/>
          <c:order val="0"/>
          <c:tx>
            <c:strRef>
              <c:f>Sheet5!$B$1</c:f>
              <c:strCache>
                <c:ptCount val="1"/>
                <c:pt idx="0">
                  <c:v>Total</c:v>
                </c:pt>
              </c:strCache>
            </c:strRef>
          </c:tx>
          <c:dPt>
            <c:idx val="0"/>
            <c:bubble3D val="0"/>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4-29C7-4505-A2C8-8E88F4587781}"/>
              </c:ext>
            </c:extLst>
          </c:dPt>
          <c:dPt>
            <c:idx val="1"/>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6-29C7-4505-A2C8-8E88F4587781}"/>
              </c:ext>
            </c:extLst>
          </c:dPt>
          <c:dPt>
            <c:idx val="2"/>
            <c:bubble3D val="0"/>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8-29C7-4505-A2C8-8E88F4587781}"/>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Sheet5!$A$2:$A$5</c:f>
              <c:strCache>
                <c:ptCount val="3"/>
                <c:pt idx="0">
                  <c:v>Delivery Truck</c:v>
                </c:pt>
                <c:pt idx="1">
                  <c:v>Express Air</c:v>
                </c:pt>
                <c:pt idx="2">
                  <c:v>Regular Air</c:v>
                </c:pt>
              </c:strCache>
            </c:strRef>
          </c:cat>
          <c:val>
            <c:numRef>
              <c:f>Sheet5!$B$2:$B$5</c:f>
              <c:numCache>
                <c:formatCode>General</c:formatCode>
                <c:ptCount val="3"/>
                <c:pt idx="0">
                  <c:v>5865913</c:v>
                </c:pt>
                <c:pt idx="1">
                  <c:v>919515</c:v>
                </c:pt>
                <c:pt idx="2">
                  <c:v>4476656</c:v>
                </c:pt>
              </c:numCache>
            </c:numRef>
          </c:val>
          <c:extLst>
            <c:ext xmlns:c16="http://schemas.microsoft.com/office/drawing/2014/chart" uri="{C3380CC4-5D6E-409C-BE32-E72D297353CC}">
              <c16:uniqueId val="{00000009-29C7-4505-A2C8-8E88F45877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[Amit Gaikwad Excel Assignment.xlsm]Sheet5!PivotTable7</c:name>
    <c:fmtId val="6"/>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IN" sz="1400" b="1">
                <a:solidFill>
                  <a:schemeClr val="bg1"/>
                </a:solidFill>
                <a:latin typeface="Agency FB" panose="020B0503020202020204" pitchFamily="34" charset="0"/>
              </a:rPr>
              <a:t>Ship</a:t>
            </a:r>
            <a:r>
              <a:rPr lang="en-IN" sz="1400" b="1" baseline="0">
                <a:solidFill>
                  <a:schemeClr val="bg1"/>
                </a:solidFill>
                <a:latin typeface="Agency FB" panose="020B0503020202020204" pitchFamily="34" charset="0"/>
              </a:rPr>
              <a:t> Mode</a:t>
            </a:r>
            <a:endParaRPr lang="en-IN" sz="1400" b="1">
              <a:solidFill>
                <a:schemeClr val="bg1"/>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4"/>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7"/>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8"/>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9"/>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2"/>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6"/>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7"/>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9"/>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20"/>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pieChart>
        <c:varyColors val="1"/>
        <c:ser>
          <c:idx val="0"/>
          <c:order val="0"/>
          <c:tx>
            <c:strRef>
              <c:f>Sheet5!$B$1</c:f>
              <c:strCache>
                <c:ptCount val="1"/>
                <c:pt idx="0">
                  <c:v>Total</c:v>
                </c:pt>
              </c:strCache>
            </c:strRef>
          </c:tx>
          <c:dPt>
            <c:idx val="0"/>
            <c:bubble3D val="0"/>
            <c:spPr>
              <a:gradFill rotWithShape="1">
                <a:gsLst>
                  <a:gs pos="0">
                    <a:schemeClr val="accent1">
                      <a:tint val="65000"/>
                    </a:schemeClr>
                  </a:gs>
                  <a:gs pos="100000">
                    <a:schemeClr val="accent1">
                      <a:tint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0A61-4F79-BA4F-E302CC1B7AD6}"/>
              </c:ext>
            </c:extLst>
          </c:dPt>
          <c:dPt>
            <c:idx val="1"/>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0A61-4F79-BA4F-E302CC1B7AD6}"/>
              </c:ext>
            </c:extLst>
          </c:dPt>
          <c:dPt>
            <c:idx val="2"/>
            <c:bubble3D val="0"/>
            <c:spPr>
              <a:gradFill rotWithShape="1">
                <a:gsLst>
                  <a:gs pos="0">
                    <a:schemeClr val="accent1">
                      <a:shade val="65000"/>
                    </a:schemeClr>
                  </a:gs>
                  <a:gs pos="100000">
                    <a:schemeClr val="accent1">
                      <a:shade val="65000"/>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0A61-4F79-BA4F-E302CC1B7AD6}"/>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Sheet5!$A$2:$A$5</c:f>
              <c:strCache>
                <c:ptCount val="3"/>
                <c:pt idx="0">
                  <c:v>Delivery Truck</c:v>
                </c:pt>
                <c:pt idx="1">
                  <c:v>Express Air</c:v>
                </c:pt>
                <c:pt idx="2">
                  <c:v>Regular Air</c:v>
                </c:pt>
              </c:strCache>
            </c:strRef>
          </c:cat>
          <c:val>
            <c:numRef>
              <c:f>Sheet5!$B$2:$B$5</c:f>
              <c:numCache>
                <c:formatCode>General</c:formatCode>
                <c:ptCount val="3"/>
                <c:pt idx="0">
                  <c:v>5865913</c:v>
                </c:pt>
                <c:pt idx="1">
                  <c:v>919515</c:v>
                </c:pt>
                <c:pt idx="2">
                  <c:v>4476656</c:v>
                </c:pt>
              </c:numCache>
            </c:numRef>
          </c:val>
          <c:extLst>
            <c:ext xmlns:c16="http://schemas.microsoft.com/office/drawing/2014/chart" uri="{C3380CC4-5D6E-409C-BE32-E72D297353CC}">
              <c16:uniqueId val="{00000006-0A61-4F79-BA4F-E302CC1B7A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[Amit Gaikwad Excel Assignment.xlsm]Sheet2!PivotTable4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diamond"/>
          <c:size val="5"/>
          <c:spPr>
            <a:gradFill rotWithShape="1">
              <a:gsLst>
                <a:gs pos="0">
                  <a:schemeClr val="accent1"/>
                </a:gs>
                <a:gs pos="100000">
                  <a:schemeClr val="accent1">
                    <a:shade val="75000"/>
                    <a:satMod val="120000"/>
                    <a:lumMod val="90000"/>
                  </a:schemeClr>
                </a:gs>
              </a:gsLst>
              <a:lin ang="5400000" scaled="0"/>
            </a:gradFill>
            <a:ln w="9525">
              <a:solidFill>
                <a:schemeClr val="accent1"/>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58981088902349"/>
          <c:y val="0.17581048058647841"/>
          <c:w val="0.82935726489377504"/>
          <c:h val="0.5582411052785069"/>
        </c:manualLayout>
      </c:layout>
      <c:barChart>
        <c:barDir val="bar"/>
        <c:grouping val="clustered"/>
        <c:varyColors val="0"/>
        <c:ser>
          <c:idx val="0"/>
          <c:order val="0"/>
          <c:tx>
            <c:strRef>
              <c:f>Sheet2!$J$4</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Sheet2!$I$5:$I$10</c:f>
              <c:strCache>
                <c:ptCount val="5"/>
                <c:pt idx="0">
                  <c:v>California</c:v>
                </c:pt>
                <c:pt idx="1">
                  <c:v>Idaho</c:v>
                </c:pt>
                <c:pt idx="2">
                  <c:v>Oregon</c:v>
                </c:pt>
                <c:pt idx="3">
                  <c:v>Texas</c:v>
                </c:pt>
                <c:pt idx="4">
                  <c:v>West Virginia</c:v>
                </c:pt>
              </c:strCache>
            </c:strRef>
          </c:cat>
          <c:val>
            <c:numRef>
              <c:f>Sheet2!$J$5:$J$10</c:f>
              <c:numCache>
                <c:formatCode>General</c:formatCode>
                <c:ptCount val="5"/>
                <c:pt idx="0">
                  <c:v>4432.4546</c:v>
                </c:pt>
                <c:pt idx="1">
                  <c:v>2209.6983999999998</c:v>
                </c:pt>
                <c:pt idx="2">
                  <c:v>2634.2708000000002</c:v>
                </c:pt>
                <c:pt idx="3">
                  <c:v>1620.2685999999999</c:v>
                </c:pt>
                <c:pt idx="4">
                  <c:v>4485.869424999999</c:v>
                </c:pt>
              </c:numCache>
            </c:numRef>
          </c:val>
          <c:extLst>
            <c:ext xmlns:c16="http://schemas.microsoft.com/office/drawing/2014/chart" uri="{C3380CC4-5D6E-409C-BE32-E72D297353CC}">
              <c16:uniqueId val="{00000000-68F6-4C75-871B-44EE9AF2B15F}"/>
            </c:ext>
          </c:extLst>
        </c:ser>
        <c:dLbls>
          <c:dLblPos val="inEnd"/>
          <c:showLegendKey val="0"/>
          <c:showVal val="1"/>
          <c:showCatName val="0"/>
          <c:showSerName val="0"/>
          <c:showPercent val="0"/>
          <c:showBubbleSize val="0"/>
        </c:dLbls>
        <c:gapWidth val="115"/>
        <c:overlap val="-20"/>
        <c:axId val="992466016"/>
        <c:axId val="405110895"/>
      </c:barChart>
      <c:catAx>
        <c:axId val="9924660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110895"/>
        <c:crosses val="autoZero"/>
        <c:auto val="1"/>
        <c:lblAlgn val="ctr"/>
        <c:lblOffset val="100"/>
        <c:noMultiLvlLbl val="0"/>
      </c:catAx>
      <c:valAx>
        <c:axId val="40511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660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[Amit Gaikwad Excel Assignment.xlsm]Sheet3!PivotTable5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Products</a:t>
            </a:r>
            <a:endParaRPr lang="en-US"/>
          </a:p>
        </c:rich>
      </c:tx>
      <c:layout>
        <c:manualLayout>
          <c:xMode val="edge"/>
          <c:yMode val="edge"/>
          <c:x val="8.6592709984152139E-2"/>
          <c:y val="3.61445783132530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1"/>
                </a:gs>
                <a:gs pos="100000">
                  <a:schemeClr val="accent1">
                    <a:shade val="75000"/>
                    <a:satMod val="120000"/>
                    <a:lumMod val="90000"/>
                  </a:schemeClr>
                </a:gs>
              </a:gsLst>
              <a:lin ang="5400000" scaled="0"/>
            </a:gradFill>
            <a:ln w="9525">
              <a:solidFill>
                <a:schemeClr val="accent1"/>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06833244928751E-2"/>
          <c:y val="0.18067102629120513"/>
          <c:w val="0.94264499959412285"/>
          <c:h val="0.70167578011081944"/>
        </c:manualLayout>
      </c:layout>
      <c:barChart>
        <c:barDir val="bar"/>
        <c:grouping val="stacked"/>
        <c:varyColors val="0"/>
        <c:ser>
          <c:idx val="0"/>
          <c:order val="0"/>
          <c:tx>
            <c:strRef>
              <c:f>Sheet3!$I$10</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Sheet3!$H$11:$H$14</c:f>
              <c:strCache>
                <c:ptCount val="3"/>
                <c:pt idx="0">
                  <c:v>Office Furnishings</c:v>
                </c:pt>
                <c:pt idx="1">
                  <c:v>Bookcases</c:v>
                </c:pt>
                <c:pt idx="2">
                  <c:v>Chairs &amp; Chairmats</c:v>
                </c:pt>
              </c:strCache>
            </c:strRef>
          </c:cat>
          <c:val>
            <c:numRef>
              <c:f>Sheet3!$I$11:$I$14</c:f>
              <c:numCache>
                <c:formatCode>General</c:formatCode>
                <c:ptCount val="3"/>
                <c:pt idx="0">
                  <c:v>425.28179999999998</c:v>
                </c:pt>
                <c:pt idx="1">
                  <c:v>4762.4920000000002</c:v>
                </c:pt>
                <c:pt idx="2">
                  <c:v>7882.9456</c:v>
                </c:pt>
              </c:numCache>
            </c:numRef>
          </c:val>
          <c:extLst>
            <c:ext xmlns:c16="http://schemas.microsoft.com/office/drawing/2014/chart" uri="{C3380CC4-5D6E-409C-BE32-E72D297353CC}">
              <c16:uniqueId val="{00000005-E518-4614-8C5F-0E85524AD5DC}"/>
            </c:ext>
          </c:extLst>
        </c:ser>
        <c:dLbls>
          <c:showLegendKey val="0"/>
          <c:showVal val="0"/>
          <c:showCatName val="0"/>
          <c:showSerName val="0"/>
          <c:showPercent val="0"/>
          <c:showBubbleSize val="0"/>
        </c:dLbls>
        <c:gapWidth val="150"/>
        <c:overlap val="100"/>
        <c:axId val="992447456"/>
        <c:axId val="405148815"/>
      </c:barChart>
      <c:catAx>
        <c:axId val="9924474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148815"/>
        <c:crosses val="autoZero"/>
        <c:auto val="1"/>
        <c:lblAlgn val="ctr"/>
        <c:lblOffset val="100"/>
        <c:noMultiLvlLbl val="0"/>
      </c:catAx>
      <c:valAx>
        <c:axId val="40514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4745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[Amit Gaikwad Excel Assignment.xlsm]Sheet4!PivotTable6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Profitable Cities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1"/>
                </a:gs>
                <a:gs pos="100000">
                  <a:schemeClr val="accent1">
                    <a:shade val="75000"/>
                    <a:satMod val="120000"/>
                    <a:lumMod val="90000"/>
                  </a:schemeClr>
                </a:gs>
              </a:gsLst>
              <a:lin ang="5400000" scaled="0"/>
            </a:gradFill>
            <a:ln w="9525">
              <a:solidFill>
                <a:schemeClr val="accent1"/>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7593219841934"/>
          <c:y val="0.23100303951367782"/>
          <c:w val="0.7818337512280239"/>
          <c:h val="0.45617021276595743"/>
        </c:manualLayout>
      </c:layout>
      <c:barChart>
        <c:barDir val="col"/>
        <c:grouping val="clustered"/>
        <c:varyColors val="0"/>
        <c:ser>
          <c:idx val="0"/>
          <c:order val="0"/>
          <c:tx>
            <c:strRef>
              <c:f>Sheet4!$B$1</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Sheet4!$A$2:$A$12</c:f>
              <c:strCache>
                <c:ptCount val="10"/>
                <c:pt idx="0">
                  <c:v>Huntington</c:v>
                </c:pt>
                <c:pt idx="1">
                  <c:v>Chico</c:v>
                </c:pt>
                <c:pt idx="2">
                  <c:v>Medford</c:v>
                </c:pt>
                <c:pt idx="3">
                  <c:v>Willow Grove</c:v>
                </c:pt>
                <c:pt idx="4">
                  <c:v>Jeffersonville</c:v>
                </c:pt>
                <c:pt idx="5">
                  <c:v>Dayton</c:v>
                </c:pt>
                <c:pt idx="6">
                  <c:v>Eagle</c:v>
                </c:pt>
                <c:pt idx="7">
                  <c:v>Flint</c:v>
                </c:pt>
                <c:pt idx="8">
                  <c:v>Lincoln</c:v>
                </c:pt>
                <c:pt idx="9">
                  <c:v>Yucaipa</c:v>
                </c:pt>
              </c:strCache>
            </c:strRef>
          </c:cat>
          <c:val>
            <c:numRef>
              <c:f>Sheet4!$B$2:$B$12</c:f>
              <c:numCache>
                <c:formatCode>General</c:formatCode>
                <c:ptCount val="10"/>
                <c:pt idx="0">
                  <c:v>5101.8139999999994</c:v>
                </c:pt>
                <c:pt idx="1">
                  <c:v>3031.9724000000001</c:v>
                </c:pt>
                <c:pt idx="2">
                  <c:v>2634.2708000000002</c:v>
                </c:pt>
                <c:pt idx="3">
                  <c:v>1469.7275999999999</c:v>
                </c:pt>
                <c:pt idx="4">
                  <c:v>1399.6400000000003</c:v>
                </c:pt>
                <c:pt idx="5">
                  <c:v>1372.6307999999999</c:v>
                </c:pt>
                <c:pt idx="6">
                  <c:v>1304.9000000000001</c:v>
                </c:pt>
                <c:pt idx="7">
                  <c:v>1291.4507999999998</c:v>
                </c:pt>
                <c:pt idx="8">
                  <c:v>1273.2086999999999</c:v>
                </c:pt>
                <c:pt idx="9">
                  <c:v>1272.5808</c:v>
                </c:pt>
              </c:numCache>
            </c:numRef>
          </c:val>
          <c:extLst>
            <c:ext xmlns:c16="http://schemas.microsoft.com/office/drawing/2014/chart" uri="{C3380CC4-5D6E-409C-BE32-E72D297353CC}">
              <c16:uniqueId val="{00000000-01FF-457A-9D6B-61CC6D3BE410}"/>
            </c:ext>
          </c:extLst>
        </c:ser>
        <c:dLbls>
          <c:showLegendKey val="0"/>
          <c:showVal val="0"/>
          <c:showCatName val="0"/>
          <c:showSerName val="0"/>
          <c:showPercent val="0"/>
          <c:showBubbleSize val="0"/>
        </c:dLbls>
        <c:gapWidth val="100"/>
        <c:overlap val="-24"/>
        <c:axId val="992436320"/>
        <c:axId val="405144975"/>
      </c:barChart>
      <c:catAx>
        <c:axId val="99243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144975"/>
        <c:crosses val="autoZero"/>
        <c:auto val="1"/>
        <c:lblAlgn val="ctr"/>
        <c:lblOffset val="100"/>
        <c:noMultiLvlLbl val="0"/>
      </c:catAx>
      <c:valAx>
        <c:axId val="40514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363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[Amit Gaikwad Excel Assignment.xlsm]Sheet4!PivotTable6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Profitable Cities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1"/>
                </a:gs>
                <a:gs pos="100000">
                  <a:schemeClr val="accent1">
                    <a:shade val="75000"/>
                    <a:satMod val="120000"/>
                    <a:lumMod val="90000"/>
                  </a:schemeClr>
                </a:gs>
              </a:gsLst>
              <a:lin ang="5400000" scaled="0"/>
            </a:gradFill>
            <a:ln w="9525">
              <a:solidFill>
                <a:schemeClr val="accent1"/>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Sheet4!$A$2:$A$12</c:f>
              <c:strCache>
                <c:ptCount val="10"/>
                <c:pt idx="0">
                  <c:v>Huntington</c:v>
                </c:pt>
                <c:pt idx="1">
                  <c:v>Chico</c:v>
                </c:pt>
                <c:pt idx="2">
                  <c:v>Medford</c:v>
                </c:pt>
                <c:pt idx="3">
                  <c:v>Willow Grove</c:v>
                </c:pt>
                <c:pt idx="4">
                  <c:v>Jeffersonville</c:v>
                </c:pt>
                <c:pt idx="5">
                  <c:v>Dayton</c:v>
                </c:pt>
                <c:pt idx="6">
                  <c:v>Eagle</c:v>
                </c:pt>
                <c:pt idx="7">
                  <c:v>Flint</c:v>
                </c:pt>
                <c:pt idx="8">
                  <c:v>Lincoln</c:v>
                </c:pt>
                <c:pt idx="9">
                  <c:v>Yucaipa</c:v>
                </c:pt>
              </c:strCache>
            </c:strRef>
          </c:cat>
          <c:val>
            <c:numRef>
              <c:f>Sheet4!$B$2:$B$12</c:f>
              <c:numCache>
                <c:formatCode>General</c:formatCode>
                <c:ptCount val="10"/>
                <c:pt idx="0">
                  <c:v>5101.8139999999994</c:v>
                </c:pt>
                <c:pt idx="1">
                  <c:v>3031.9724000000001</c:v>
                </c:pt>
                <c:pt idx="2">
                  <c:v>2634.2708000000002</c:v>
                </c:pt>
                <c:pt idx="3">
                  <c:v>1469.7275999999999</c:v>
                </c:pt>
                <c:pt idx="4">
                  <c:v>1399.6400000000003</c:v>
                </c:pt>
                <c:pt idx="5">
                  <c:v>1372.6307999999999</c:v>
                </c:pt>
                <c:pt idx="6">
                  <c:v>1304.9000000000001</c:v>
                </c:pt>
                <c:pt idx="7">
                  <c:v>1291.4507999999998</c:v>
                </c:pt>
                <c:pt idx="8">
                  <c:v>1273.2086999999999</c:v>
                </c:pt>
                <c:pt idx="9">
                  <c:v>1272.5808</c:v>
                </c:pt>
              </c:numCache>
            </c:numRef>
          </c:val>
          <c:extLst>
            <c:ext xmlns:c16="http://schemas.microsoft.com/office/drawing/2014/chart" uri="{C3380CC4-5D6E-409C-BE32-E72D297353CC}">
              <c16:uniqueId val="{00000003-0E3D-494C-ADFC-BE416AB87416}"/>
            </c:ext>
          </c:extLst>
        </c:ser>
        <c:dLbls>
          <c:showLegendKey val="0"/>
          <c:showVal val="0"/>
          <c:showCatName val="0"/>
          <c:showSerName val="0"/>
          <c:showPercent val="0"/>
          <c:showBubbleSize val="0"/>
        </c:dLbls>
        <c:gapWidth val="100"/>
        <c:overlap val="-24"/>
        <c:axId val="992436320"/>
        <c:axId val="405144975"/>
      </c:barChart>
      <c:catAx>
        <c:axId val="99243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144975"/>
        <c:crosses val="autoZero"/>
        <c:auto val="1"/>
        <c:lblAlgn val="ctr"/>
        <c:lblOffset val="100"/>
        <c:noMultiLvlLbl val="0"/>
      </c:catAx>
      <c:valAx>
        <c:axId val="405144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363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Charts1!$D$6</c:f>
              <c:strCache>
                <c:ptCount val="1"/>
                <c:pt idx="0">
                  <c:v>Revenue'000</c:v>
                </c:pt>
              </c:strCache>
            </c:strRef>
          </c:tx>
          <c:spPr>
            <a:ln w="28575" cap="rnd">
              <a:solidFill>
                <a:srgbClr val="0070C0"/>
              </a:solidFill>
              <a:round/>
            </a:ln>
            <a:effectLst/>
          </c:spPr>
          <c:marker>
            <c:symbol val="triangle"/>
            <c:size val="7"/>
            <c:spPr>
              <a:solidFill>
                <a:schemeClr val="accent2"/>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Charts1!$C$7:$C$21</c:f>
              <c:numCache>
                <c:formatCode>General</c:formatCode>
                <c:ptCount val="1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numCache>
            </c:numRef>
          </c:cat>
          <c:val>
            <c:numRef>
              <c:f>Charts1!$D$7:$D$21</c:f>
              <c:numCache>
                <c:formatCode>"₹"\ #,##0;[Red]"₹"\ \-#,##0</c:formatCode>
                <c:ptCount val="15"/>
                <c:pt idx="0">
                  <c:v>2156</c:v>
                </c:pt>
                <c:pt idx="1">
                  <c:v>3562</c:v>
                </c:pt>
                <c:pt idx="2">
                  <c:v>7506</c:v>
                </c:pt>
                <c:pt idx="3">
                  <c:v>6258</c:v>
                </c:pt>
                <c:pt idx="4">
                  <c:v>6279</c:v>
                </c:pt>
                <c:pt idx="5">
                  <c:v>1963</c:v>
                </c:pt>
                <c:pt idx="6">
                  <c:v>6736</c:v>
                </c:pt>
                <c:pt idx="7">
                  <c:v>3280</c:v>
                </c:pt>
                <c:pt idx="8">
                  <c:v>8398</c:v>
                </c:pt>
                <c:pt idx="9">
                  <c:v>2882</c:v>
                </c:pt>
                <c:pt idx="10">
                  <c:v>4686</c:v>
                </c:pt>
                <c:pt idx="11">
                  <c:v>6976</c:v>
                </c:pt>
                <c:pt idx="12">
                  <c:v>2173</c:v>
                </c:pt>
                <c:pt idx="13">
                  <c:v>2166</c:v>
                </c:pt>
                <c:pt idx="14">
                  <c:v>8418</c:v>
                </c:pt>
              </c:numCache>
            </c:numRef>
          </c:val>
          <c:smooth val="0"/>
          <c:extLst>
            <c:ext xmlns:c16="http://schemas.microsoft.com/office/drawing/2014/chart" uri="{C3380CC4-5D6E-409C-BE32-E72D297353CC}">
              <c16:uniqueId val="{00000001-3D25-44F8-A08F-10FB126FCFED}"/>
            </c:ext>
          </c:extLst>
        </c:ser>
        <c:dLbls>
          <c:dLblPos val="t"/>
          <c:showLegendKey val="0"/>
          <c:showVal val="1"/>
          <c:showCatName val="0"/>
          <c:showSerName val="0"/>
          <c:showPercent val="0"/>
          <c:showBubbleSize val="0"/>
        </c:dLbls>
        <c:marker val="1"/>
        <c:smooth val="0"/>
        <c:axId val="2115491055"/>
        <c:axId val="270977295"/>
      </c:lineChart>
      <c:catAx>
        <c:axId val="211549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977295"/>
        <c:crosses val="autoZero"/>
        <c:auto val="1"/>
        <c:lblAlgn val="ctr"/>
        <c:lblOffset val="100"/>
        <c:noMultiLvlLbl val="0"/>
      </c:catAx>
      <c:valAx>
        <c:axId val="270977295"/>
        <c:scaling>
          <c:orientation val="minMax"/>
        </c:scaling>
        <c:delete val="1"/>
        <c:axPos val="l"/>
        <c:numFmt formatCode="&quot;₹&quot;\ #,##0;[Red]&quot;₹&quot;\ \-#,##0" sourceLinked="1"/>
        <c:majorTickMark val="none"/>
        <c:minorTickMark val="none"/>
        <c:tickLblPos val="nextTo"/>
        <c:crossAx val="2115491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ustomXml" Target="../ink/ink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266700</xdr:colOff>
          <xdr:row>6</xdr:row>
          <xdr:rowOff>76200</xdr:rowOff>
        </xdr:from>
        <xdr:to>
          <xdr:col>5</xdr:col>
          <xdr:colOff>914400</xdr:colOff>
          <xdr:row>8</xdr:row>
          <xdr:rowOff>133350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Button 1</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590550</xdr:colOff>
          <xdr:row>7</xdr:row>
          <xdr:rowOff>114300</xdr:rowOff>
        </xdr:from>
        <xdr:to>
          <xdr:col>16</xdr:col>
          <xdr:colOff>12700</xdr:colOff>
          <xdr:row>12</xdr:row>
          <xdr:rowOff>171450</xdr:rowOff>
        </xdr:to>
        <xdr:sp macro="" textlink="">
          <xdr:nvSpPr>
            <xdr:cNvPr id="7169" name="Button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IN" sz="1100" b="0" i="0" u="none" strike="noStrike" baseline="0">
                  <a:solidFill>
                    <a:srgbClr val="000000"/>
                  </a:solidFill>
                  <a:latin typeface="Calibri"/>
                  <a:ea typeface="Calibri"/>
                  <a:cs typeface="Calibri"/>
                </a:rPr>
                <a:t>Button 1</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1</xdr:col>
      <xdr:colOff>495300</xdr:colOff>
      <xdr:row>20</xdr:row>
      <xdr:rowOff>72069</xdr:rowOff>
    </xdr:from>
    <xdr:ext cx="10096500" cy="5143500"/>
    <xdr:pic>
      <xdr:nvPicPr>
        <xdr:cNvPr id="2" name="image1.jpg" title="Image">
          <a:extLst>
            <a:ext uri="{FF2B5EF4-FFF2-40B4-BE49-F238E27FC236}">
              <a16:creationId xmlns:a16="http://schemas.microsoft.com/office/drawing/2014/main" id="{1830F928-86C0-4B63-AE85-522A4D2C4660}"/>
            </a:ext>
          </a:extLst>
        </xdr:cNvPr>
        <xdr:cNvPicPr preferRelativeResize="0"/>
      </xdr:nvPicPr>
      <xdr:blipFill>
        <a:blip xmlns:r="http://schemas.openxmlformats.org/officeDocument/2006/relationships" r:embed="rId1" cstate="print"/>
        <a:stretch>
          <a:fillRect/>
        </a:stretch>
      </xdr:blipFill>
      <xdr:spPr>
        <a:xfrm>
          <a:off x="1096160" y="3622607"/>
          <a:ext cx="10096500" cy="51435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534329</xdr:colOff>
      <xdr:row>0</xdr:row>
      <xdr:rowOff>116160</xdr:rowOff>
    </xdr:from>
    <xdr:ext cx="3027866" cy="2377378"/>
    <xdr:pic>
      <xdr:nvPicPr>
        <xdr:cNvPr id="2" name="image1.png">
          <a:extLst>
            <a:ext uri="{FF2B5EF4-FFF2-40B4-BE49-F238E27FC236}">
              <a16:creationId xmlns:a16="http://schemas.microsoft.com/office/drawing/2014/main" id="{853EBD5E-9BF3-4414-851A-3BB1CAA38C46}"/>
            </a:ext>
          </a:extLst>
        </xdr:cNvPr>
        <xdr:cNvPicPr preferRelativeResize="0"/>
      </xdr:nvPicPr>
      <xdr:blipFill>
        <a:blip xmlns:r="http://schemas.openxmlformats.org/officeDocument/2006/relationships" r:embed="rId1" cstate="print"/>
        <a:stretch>
          <a:fillRect/>
        </a:stretch>
      </xdr:blipFill>
      <xdr:spPr>
        <a:xfrm>
          <a:off x="11244146" y="116160"/>
          <a:ext cx="3027866" cy="2377378"/>
        </a:xfrm>
        <a:prstGeom prst="rect">
          <a:avLst/>
        </a:prstGeom>
        <a:noFill/>
      </xdr:spPr>
    </xdr:pic>
    <xdr:clientData fLocksWithSheet="0"/>
  </xdr:oneCellAnchor>
  <xdr:twoCellAnchor>
    <xdr:from>
      <xdr:col>6</xdr:col>
      <xdr:colOff>362414</xdr:colOff>
      <xdr:row>7</xdr:row>
      <xdr:rowOff>18430</xdr:rowOff>
    </xdr:from>
    <xdr:to>
      <xdr:col>17</xdr:col>
      <xdr:colOff>232317</xdr:colOff>
      <xdr:row>26</xdr:row>
      <xdr:rowOff>46463</xdr:rowOff>
    </xdr:to>
    <xdr:graphicFrame macro="">
      <xdr:nvGraphicFramePr>
        <xdr:cNvPr id="11" name="Chart 10">
          <a:extLst>
            <a:ext uri="{FF2B5EF4-FFF2-40B4-BE49-F238E27FC236}">
              <a16:creationId xmlns:a16="http://schemas.microsoft.com/office/drawing/2014/main" id="{F3D17602-D18F-D182-7AD5-F8166DDB6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349250</xdr:colOff>
      <xdr:row>1</xdr:row>
      <xdr:rowOff>19050</xdr:rowOff>
    </xdr:from>
    <xdr:to>
      <xdr:col>11</xdr:col>
      <xdr:colOff>50800</xdr:colOff>
      <xdr:row>16</xdr:row>
      <xdr:rowOff>0</xdr:rowOff>
    </xdr:to>
    <xdr:graphicFrame macro="">
      <xdr:nvGraphicFramePr>
        <xdr:cNvPr id="3" name="Chart 2">
          <a:extLst>
            <a:ext uri="{FF2B5EF4-FFF2-40B4-BE49-F238E27FC236}">
              <a16:creationId xmlns:a16="http://schemas.microsoft.com/office/drawing/2014/main" id="{C15C9970-A056-ECEE-C9B8-6F0A1CB5C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260350</xdr:colOff>
      <xdr:row>14</xdr:row>
      <xdr:rowOff>107950</xdr:rowOff>
    </xdr:from>
    <xdr:to>
      <xdr:col>8</xdr:col>
      <xdr:colOff>444500</xdr:colOff>
      <xdr:row>28</xdr:row>
      <xdr:rowOff>120650</xdr:rowOff>
    </xdr:to>
    <xdr:graphicFrame macro="">
      <xdr:nvGraphicFramePr>
        <xdr:cNvPr id="2" name="Chart 1">
          <a:extLst>
            <a:ext uri="{FF2B5EF4-FFF2-40B4-BE49-F238E27FC236}">
              <a16:creationId xmlns:a16="http://schemas.microsoft.com/office/drawing/2014/main" id="{8F09101A-D8EA-6E61-C833-08D48FBFD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546100</xdr:colOff>
      <xdr:row>2</xdr:row>
      <xdr:rowOff>57150</xdr:rowOff>
    </xdr:from>
    <xdr:to>
      <xdr:col>12</xdr:col>
      <xdr:colOff>88900</xdr:colOff>
      <xdr:row>17</xdr:row>
      <xdr:rowOff>38100</xdr:rowOff>
    </xdr:to>
    <xdr:graphicFrame macro="">
      <xdr:nvGraphicFramePr>
        <xdr:cNvPr id="2" name="Chart 1">
          <a:extLst>
            <a:ext uri="{FF2B5EF4-FFF2-40B4-BE49-F238E27FC236}">
              <a16:creationId xmlns:a16="http://schemas.microsoft.com/office/drawing/2014/main" id="{2BD637B8-5E23-B38C-2A24-6539228CF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4</xdr:row>
      <xdr:rowOff>0</xdr:rowOff>
    </xdr:from>
    <xdr:to>
      <xdr:col>19</xdr:col>
      <xdr:colOff>238125</xdr:colOff>
      <xdr:row>12</xdr:row>
      <xdr:rowOff>33866</xdr:rowOff>
    </xdr:to>
    <mc:AlternateContent xmlns:mc="http://schemas.openxmlformats.org/markup-compatibility/2006">
      <mc:Choice xmlns:a14="http://schemas.microsoft.com/office/drawing/2010/main" Requires="a14">
        <xdr:graphicFrame macro="">
          <xdr:nvGraphicFramePr>
            <xdr:cNvPr id="3" name="Customer Segment 2">
              <a:extLst>
                <a:ext uri="{FF2B5EF4-FFF2-40B4-BE49-F238E27FC236}">
                  <a16:creationId xmlns:a16="http://schemas.microsoft.com/office/drawing/2014/main" id="{872CF833-372B-4274-B290-C3BA1842A0A7}"/>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dr:sp macro="" textlink="">
          <xdr:nvSpPr>
            <xdr:cNvPr id="0" name=""/>
            <xdr:cNvSpPr>
              <a:spLocks noTextEdit="1"/>
            </xdr:cNvSpPr>
          </xdr:nvSpPr>
          <xdr:spPr>
            <a:xfrm>
              <a:off x="10369550" y="736600"/>
              <a:ext cx="1355725" cy="1507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25400</xdr:colOff>
      <xdr:row>3</xdr:row>
      <xdr:rowOff>57150</xdr:rowOff>
    </xdr:from>
    <xdr:to>
      <xdr:col>7</xdr:col>
      <xdr:colOff>152400</xdr:colOff>
      <xdr:row>13</xdr:row>
      <xdr:rowOff>25400</xdr:rowOff>
    </xdr:to>
    <xdr:graphicFrame macro="">
      <xdr:nvGraphicFramePr>
        <xdr:cNvPr id="2" name="Chart 1">
          <a:extLst>
            <a:ext uri="{FF2B5EF4-FFF2-40B4-BE49-F238E27FC236}">
              <a16:creationId xmlns:a16="http://schemas.microsoft.com/office/drawing/2014/main" id="{510B4873-EAA6-44DF-96CD-DCF733757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165100</xdr:colOff>
      <xdr:row>3</xdr:row>
      <xdr:rowOff>38100</xdr:rowOff>
    </xdr:from>
    <xdr:to>
      <xdr:col>15</xdr:col>
      <xdr:colOff>0</xdr:colOff>
      <xdr:row>13</xdr:row>
      <xdr:rowOff>38100</xdr:rowOff>
    </xdr:to>
    <xdr:graphicFrame macro="">
      <xdr:nvGraphicFramePr>
        <xdr:cNvPr id="3" name="Chart 2">
          <a:extLst>
            <a:ext uri="{FF2B5EF4-FFF2-40B4-BE49-F238E27FC236}">
              <a16:creationId xmlns:a16="http://schemas.microsoft.com/office/drawing/2014/main" id="{A0C55218-A098-4301-8377-6765CB1A5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164880</xdr:colOff>
      <xdr:row>1</xdr:row>
      <xdr:rowOff>152090</xdr:rowOff>
    </xdr:from>
    <xdr:to>
      <xdr:col>7</xdr:col>
      <xdr:colOff>165240</xdr:colOff>
      <xdr:row>1</xdr:row>
      <xdr:rowOff>152450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EC421B18-0F4D-4222-A072-AE71B43E5DEC}"/>
                </a:ext>
              </a:extLst>
            </xdr14:cNvPr>
            <xdr14:cNvContentPartPr/>
          </xdr14:nvContentPartPr>
          <xdr14:nvPr macro=""/>
          <xdr14:xfrm>
            <a:off x="3822480" y="336240"/>
            <a:ext cx="360" cy="360"/>
          </xdr14:xfrm>
        </xdr:contentPart>
      </mc:Choice>
      <mc:Fallback xmlns="">
        <xdr:pic>
          <xdr:nvPicPr>
            <xdr:cNvPr id="3" name="Ink 2">
              <a:extLst>
                <a:ext uri="{FF2B5EF4-FFF2-40B4-BE49-F238E27FC236}">
                  <a16:creationId xmlns:a16="http://schemas.microsoft.com/office/drawing/2014/main" id="{FA406D97-986E-3F97-668A-ADA65310E0FA}"/>
                </a:ext>
              </a:extLst>
            </xdr:cNvPr>
            <xdr:cNvPicPr/>
          </xdr:nvPicPr>
          <xdr:blipFill>
            <a:blip xmlns:r="http://schemas.openxmlformats.org/officeDocument/2006/relationships" r:embed="rId4"/>
            <a:stretch>
              <a:fillRect/>
            </a:stretch>
          </xdr:blipFill>
          <xdr:spPr>
            <a:xfrm>
              <a:off x="3813480" y="282600"/>
              <a:ext cx="18000" cy="108000"/>
            </a:xfrm>
            <a:prstGeom prst="rect">
              <a:avLst/>
            </a:prstGeom>
          </xdr:spPr>
        </xdr:pic>
      </mc:Fallback>
    </mc:AlternateContent>
    <xdr:clientData/>
  </xdr:twoCellAnchor>
  <xdr:twoCellAnchor>
    <xdr:from>
      <xdr:col>3</xdr:col>
      <xdr:colOff>31750</xdr:colOff>
      <xdr:row>13</xdr:row>
      <xdr:rowOff>44450</xdr:rowOff>
    </xdr:from>
    <xdr:to>
      <xdr:col>9</xdr:col>
      <xdr:colOff>412750</xdr:colOff>
      <xdr:row>24</xdr:row>
      <xdr:rowOff>165100</xdr:rowOff>
    </xdr:to>
    <xdr:graphicFrame macro="">
      <xdr:nvGraphicFramePr>
        <xdr:cNvPr id="5" name="Chart 4">
          <a:extLst>
            <a:ext uri="{FF2B5EF4-FFF2-40B4-BE49-F238E27FC236}">
              <a16:creationId xmlns:a16="http://schemas.microsoft.com/office/drawing/2014/main" id="{7C7E6C8A-0BEE-4F0C-A75F-13B2A8D35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419100</xdr:colOff>
      <xdr:row>13</xdr:row>
      <xdr:rowOff>31750</xdr:rowOff>
    </xdr:from>
    <xdr:to>
      <xdr:col>15</xdr:col>
      <xdr:colOff>0</xdr:colOff>
      <xdr:row>24</xdr:row>
      <xdr:rowOff>152400</xdr:rowOff>
    </xdr:to>
    <xdr:graphicFrame macro="">
      <xdr:nvGraphicFramePr>
        <xdr:cNvPr id="6" name="Chart 5">
          <a:extLst>
            <a:ext uri="{FF2B5EF4-FFF2-40B4-BE49-F238E27FC236}">
              <a16:creationId xmlns:a16="http://schemas.microsoft.com/office/drawing/2014/main" id="{1BF70BB7-974B-4AEF-A69F-832CC05A1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57151</xdr:colOff>
      <xdr:row>3</xdr:row>
      <xdr:rowOff>69850</xdr:rowOff>
    </xdr:from>
    <xdr:to>
      <xdr:col>17</xdr:col>
      <xdr:colOff>12700</xdr:colOff>
      <xdr:row>11</xdr:row>
      <xdr:rowOff>25400</xdr:rowOff>
    </xdr:to>
    <mc:AlternateContent xmlns:mc="http://schemas.openxmlformats.org/markup-compatibility/2006">
      <mc:Choice xmlns:a14="http://schemas.microsoft.com/office/drawing/2010/main" Requires="a14">
        <xdr:graphicFrame macro="">
          <xdr:nvGraphicFramePr>
            <xdr:cNvPr id="7" name="Customer Segment 3">
              <a:extLst>
                <a:ext uri="{FF2B5EF4-FFF2-40B4-BE49-F238E27FC236}">
                  <a16:creationId xmlns:a16="http://schemas.microsoft.com/office/drawing/2014/main" id="{3380D632-DC4B-4B17-913B-AC04AEE607F3}"/>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dr:sp macro="" textlink="">
          <xdr:nvSpPr>
            <xdr:cNvPr id="0" name=""/>
            <xdr:cNvSpPr>
              <a:spLocks noTextEdit="1"/>
            </xdr:cNvSpPr>
          </xdr:nvSpPr>
          <xdr:spPr>
            <a:xfrm>
              <a:off x="8391526" y="632691"/>
              <a:ext cx="1066799" cy="1456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76201</xdr:colOff>
      <xdr:row>11</xdr:row>
      <xdr:rowOff>69851</xdr:rowOff>
    </xdr:from>
    <xdr:to>
      <xdr:col>17</xdr:col>
      <xdr:colOff>31751</xdr:colOff>
      <xdr:row>18</xdr:row>
      <xdr:rowOff>82551</xdr:rowOff>
    </xdr:to>
    <mc:AlternateContent xmlns:mc="http://schemas.openxmlformats.org/markup-compatibility/2006">
      <mc:Choice xmlns:a14="http://schemas.microsoft.com/office/drawing/2010/main" Requires="a14">
        <xdr:graphicFrame macro="">
          <xdr:nvGraphicFramePr>
            <xdr:cNvPr id="8" name="Product Category 2">
              <a:extLst>
                <a:ext uri="{FF2B5EF4-FFF2-40B4-BE49-F238E27FC236}">
                  <a16:creationId xmlns:a16="http://schemas.microsoft.com/office/drawing/2014/main" id="{056AE6D0-9830-49AB-9F7A-6EA3F26383F4}"/>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8410576" y="2133601"/>
              <a:ext cx="1066800" cy="1325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82550</xdr:colOff>
      <xdr:row>18</xdr:row>
      <xdr:rowOff>120651</xdr:rowOff>
    </xdr:from>
    <xdr:to>
      <xdr:col>17</xdr:col>
      <xdr:colOff>57150</xdr:colOff>
      <xdr:row>24</xdr:row>
      <xdr:rowOff>171450</xdr:rowOff>
    </xdr:to>
    <mc:AlternateContent xmlns:mc="http://schemas.openxmlformats.org/markup-compatibility/2006">
      <mc:Choice xmlns:a14="http://schemas.microsoft.com/office/drawing/2010/main" Requires="a14">
        <xdr:graphicFrame macro="">
          <xdr:nvGraphicFramePr>
            <xdr:cNvPr id="9" name="Ship Mode 2">
              <a:extLst>
                <a:ext uri="{FF2B5EF4-FFF2-40B4-BE49-F238E27FC236}">
                  <a16:creationId xmlns:a16="http://schemas.microsoft.com/office/drawing/2014/main" id="{6E7069A8-2587-432C-B940-50659D4D9366}"/>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8416925" y="3497696"/>
              <a:ext cx="1085850" cy="1176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44450</xdr:colOff>
      <xdr:row>1</xdr:row>
      <xdr:rowOff>127000</xdr:rowOff>
    </xdr:from>
    <xdr:to>
      <xdr:col>12</xdr:col>
      <xdr:colOff>146050</xdr:colOff>
      <xdr:row>16</xdr:row>
      <xdr:rowOff>107950</xdr:rowOff>
    </xdr:to>
    <xdr:graphicFrame macro="">
      <xdr:nvGraphicFramePr>
        <xdr:cNvPr id="2" name="Chart 1">
          <a:extLst>
            <a:ext uri="{FF2B5EF4-FFF2-40B4-BE49-F238E27FC236}">
              <a16:creationId xmlns:a16="http://schemas.microsoft.com/office/drawing/2014/main" id="{EE2F1589-8828-496D-F11E-55B858BDE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15</xdr:col>
      <xdr:colOff>336549</xdr:colOff>
      <xdr:row>4</xdr:row>
      <xdr:rowOff>133350</xdr:rowOff>
    </xdr:from>
    <xdr:ext cx="2936875" cy="1809750"/>
    <xdr:pic>
      <xdr:nvPicPr>
        <xdr:cNvPr id="2" name="image2.png">
          <a:extLst>
            <a:ext uri="{FF2B5EF4-FFF2-40B4-BE49-F238E27FC236}">
              <a16:creationId xmlns:a16="http://schemas.microsoft.com/office/drawing/2014/main" id="{D3D4BDD7-EAAF-42CD-BF3A-C038DDF51478}"/>
            </a:ext>
          </a:extLst>
        </xdr:cNvPr>
        <xdr:cNvPicPr preferRelativeResize="0"/>
      </xdr:nvPicPr>
      <xdr:blipFill>
        <a:blip xmlns:r="http://schemas.openxmlformats.org/officeDocument/2006/relationships" r:embed="rId1" cstate="print"/>
        <a:stretch>
          <a:fillRect/>
        </a:stretch>
      </xdr:blipFill>
      <xdr:spPr>
        <a:xfrm>
          <a:off x="9423399" y="844550"/>
          <a:ext cx="2936875" cy="1809750"/>
        </a:xfrm>
        <a:prstGeom prst="rect">
          <a:avLst/>
        </a:prstGeom>
        <a:noFill/>
      </xdr:spPr>
    </xdr:pic>
    <xdr:clientData fLocksWithSheet="0"/>
  </xdr:oneCellAnchor>
  <xdr:twoCellAnchor>
    <xdr:from>
      <xdr:col>4</xdr:col>
      <xdr:colOff>222250</xdr:colOff>
      <xdr:row>4</xdr:row>
      <xdr:rowOff>165100</xdr:rowOff>
    </xdr:from>
    <xdr:to>
      <xdr:col>15</xdr:col>
      <xdr:colOff>184150</xdr:colOff>
      <xdr:row>22</xdr:row>
      <xdr:rowOff>50800</xdr:rowOff>
    </xdr:to>
    <xdr:graphicFrame macro="">
      <xdr:nvGraphicFramePr>
        <xdr:cNvPr id="4" name="Chart 3">
          <a:extLst>
            <a:ext uri="{FF2B5EF4-FFF2-40B4-BE49-F238E27FC236}">
              <a16:creationId xmlns:a16="http://schemas.microsoft.com/office/drawing/2014/main" id="{D3136B38-C79D-900A-BB16-2BD82E796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525096</xdr:colOff>
      <xdr:row>0</xdr:row>
      <xdr:rowOff>0</xdr:rowOff>
    </xdr:from>
    <xdr:to>
      <xdr:col>15</xdr:col>
      <xdr:colOff>28139</xdr:colOff>
      <xdr:row>19</xdr:row>
      <xdr:rowOff>8833</xdr:rowOff>
    </xdr:to>
    <xdr:pic>
      <xdr:nvPicPr>
        <xdr:cNvPr id="2" name="Picture 1">
          <a:extLst>
            <a:ext uri="{FF2B5EF4-FFF2-40B4-BE49-F238E27FC236}">
              <a16:creationId xmlns:a16="http://schemas.microsoft.com/office/drawing/2014/main" id="{325F0661-8D7D-9061-56B8-5CCDF44BA55A}"/>
            </a:ext>
          </a:extLst>
        </xdr:cNvPr>
        <xdr:cNvPicPr>
          <a:picLocks noChangeAspect="1"/>
        </xdr:cNvPicPr>
      </xdr:nvPicPr>
      <xdr:blipFill>
        <a:blip xmlns:r="http://schemas.openxmlformats.org/officeDocument/2006/relationships" r:embed="rId1"/>
        <a:stretch>
          <a:fillRect/>
        </a:stretch>
      </xdr:blipFill>
      <xdr:spPr>
        <a:xfrm>
          <a:off x="2356827" y="0"/>
          <a:ext cx="6243813" cy="3489121"/>
        </a:xfrm>
        <a:prstGeom prst="rect">
          <a:avLst/>
        </a:prstGeom>
      </xdr:spPr>
    </xdr:pic>
    <xdr:clientData/>
  </xdr:twoCellAnchor>
  <xdr:twoCellAnchor editAs="oneCell">
    <xdr:from>
      <xdr:col>4</xdr:col>
      <xdr:colOff>45357</xdr:colOff>
      <xdr:row>23</xdr:row>
      <xdr:rowOff>75596</xdr:rowOff>
    </xdr:from>
    <xdr:to>
      <xdr:col>14</xdr:col>
      <xdr:colOff>230552</xdr:colOff>
      <xdr:row>41</xdr:row>
      <xdr:rowOff>60477</xdr:rowOff>
    </xdr:to>
    <xdr:pic>
      <xdr:nvPicPr>
        <xdr:cNvPr id="3" name="Picture 2">
          <a:extLst>
            <a:ext uri="{FF2B5EF4-FFF2-40B4-BE49-F238E27FC236}">
              <a16:creationId xmlns:a16="http://schemas.microsoft.com/office/drawing/2014/main" id="{24B0AD26-3D7A-2097-375B-B159D8A637C4}"/>
            </a:ext>
          </a:extLst>
        </xdr:cNvPr>
        <xdr:cNvPicPr>
          <a:picLocks noChangeAspect="1"/>
        </xdr:cNvPicPr>
      </xdr:nvPicPr>
      <xdr:blipFill>
        <a:blip xmlns:r="http://schemas.openxmlformats.org/officeDocument/2006/relationships" r:embed="rId2"/>
        <a:stretch>
          <a:fillRect/>
        </a:stretch>
      </xdr:blipFill>
      <xdr:spPr>
        <a:xfrm>
          <a:off x="2464405" y="4248453"/>
          <a:ext cx="5750168" cy="32505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15</xdr:col>
      <xdr:colOff>38389</xdr:colOff>
      <xdr:row>15</xdr:row>
      <xdr:rowOff>12833</xdr:rowOff>
    </xdr:to>
    <xdr:pic>
      <xdr:nvPicPr>
        <xdr:cNvPr id="2" name="Picture 1">
          <a:extLst>
            <a:ext uri="{FF2B5EF4-FFF2-40B4-BE49-F238E27FC236}">
              <a16:creationId xmlns:a16="http://schemas.microsoft.com/office/drawing/2014/main" id="{8377CF9A-2F5A-C46B-07CE-3035A166BE7D}"/>
            </a:ext>
          </a:extLst>
        </xdr:cNvPr>
        <xdr:cNvPicPr>
          <a:picLocks noChangeAspect="1"/>
        </xdr:cNvPicPr>
      </xdr:nvPicPr>
      <xdr:blipFill>
        <a:blip xmlns:r="http://schemas.openxmlformats.org/officeDocument/2006/relationships" r:embed="rId1"/>
        <a:stretch>
          <a:fillRect/>
        </a:stretch>
      </xdr:blipFill>
      <xdr:spPr>
        <a:xfrm>
          <a:off x="3048000" y="184150"/>
          <a:ext cx="5626389" cy="2590933"/>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08:44:33.080"/>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1,'0'0</inkml:trace>
</inkml:ink>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218.607665162039" backgroundQuery="1" createdVersion="8" refreshedVersion="8" minRefreshableVersion="3" recordCount="0" supportSubquery="1" supportAdvancedDrill="1" xr:uid="{7259B739-7FA8-4256-8CBD-3680383B7EEF}">
  <cacheSource type="external" connectionId="5"/>
  <cacheFields count="4">
    <cacheField name="[Orders].[State or Province].[State or Province]" caption="State or Province" numFmtId="0" hierarchy="16" level="1">
      <sharedItems count="5">
        <s v="California"/>
        <s v="Idaho"/>
        <s v="Oregon"/>
        <s v="Texas"/>
        <s v="West Virginia"/>
      </sharedItems>
    </cacheField>
    <cacheField name="[Measures].[Sum of Profit]" caption="Sum of Profit" numFmtId="0" hierarchy="35" level="32767"/>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218.607666087963" backgroundQuery="1" createdVersion="8" refreshedVersion="8" minRefreshableVersion="3" recordCount="0" supportSubquery="1" supportAdvancedDrill="1" xr:uid="{9011DABA-61B1-4D0B-B1B6-2C7EA4790848}">
  <cacheSource type="external" connectionId="5"/>
  <cacheFields count="5">
    <cacheField name="[Orders].[Product Name].[Product Name]" caption="Product Name" numFmtId="0" hierarchy="12" level="1">
      <sharedItems count="3">
        <s v="Fellowes PB500 Electric Punch Plastic Comb Binding Machine with Manual Bind"/>
        <s v="GBC DocuBind TL300 Electric Binding System"/>
        <s v="Global Troy™ Executive Leather Low-Back Tilter"/>
      </sharedItems>
    </cacheField>
    <cacheField name="[Measures].[Sum of Profit]" caption="Sum of Profit" numFmtId="0" hierarchy="35" level="32767"/>
    <cacheField name="[Orders].[Product Sub-Category].[Product Sub-Category]" caption="Product Sub-Category" numFmtId="0" hierarchy="10" level="1">
      <sharedItems count="3">
        <s v="Bookcases"/>
        <s v="Chairs &amp; Chairmats"/>
        <s v="Office Furnishings"/>
      </sharedItems>
    </cacheField>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4"/>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2"/>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218.607666666663" backgroundQuery="1" createdVersion="8" refreshedVersion="8" minRefreshableVersion="3" recordCount="0" supportSubquery="1" supportAdvancedDrill="1" xr:uid="{B2CFF181-31C4-4515-B2D2-DC8F72323BD2}">
  <cacheSource type="external" connectionId="5"/>
  <cacheFields count="4">
    <cacheField name="[Orders].[City].[City]" caption="City" numFmtId="0" hierarchy="17" level="1">
      <sharedItems count="10">
        <s v="Chico"/>
        <s v="Dayton"/>
        <s v="Eagle"/>
        <s v="Flint"/>
        <s v="Huntington"/>
        <s v="Jeffersonville"/>
        <s v="Lincoln"/>
        <s v="Medford"/>
        <s v="Willow Grove"/>
        <s v="Yucaipa"/>
      </sharedItems>
    </cacheField>
    <cacheField name="[Measures].[Sum of Profit]" caption="Sum of Profit" numFmtId="0" hierarchy="35" level="32767"/>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218.607667129632" backgroundQuery="1" createdVersion="8" refreshedVersion="8" minRefreshableVersion="3" recordCount="0" supportSubquery="1" supportAdvancedDrill="1" xr:uid="{012E11E1-A175-494E-8B50-16D822D5B4ED}">
  <cacheSource type="external" connectionId="5"/>
  <cacheFields count="4">
    <cacheField name="[Orders].[Ship Mode].[Ship Mode]" caption="Ship Mode" numFmtId="0" hierarchy="7" level="1">
      <sharedItems count="3">
        <s v="Delivery Truck"/>
        <s v="Express Air"/>
        <s v="Regular Air"/>
      </sharedItems>
    </cacheField>
    <cacheField name="[Measures].[Sum of Order ID]" caption="Sum of Order ID" numFmtId="0" hierarchy="33" level="32767"/>
    <cacheField name="[Orders].[Customer Segment].[Customer Segment]" caption="Customer Segment" numFmtId="0" hierarchy="8" level="1">
      <sharedItems containsSemiMixedTypes="0" containsNonDate="0" containsString="0"/>
    </cacheField>
    <cacheField name="[Orders].[Product Category].[Product Category]" caption="Product Category" numFmtId="0" hierarchy="9" level="1">
      <sharedItems containsSemiMixedTypes="0" containsNonDate="0" containsString="0"/>
    </cacheField>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3"/>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refreshedDate="46217.820560069442" backgroundQuery="1" createdVersion="3" refreshedVersion="8" minRefreshableVersion="3" recordCount="0" supportSubquery="1" supportAdvancedDrill="1" xr:uid="{D8356212-A41E-427F-9104-28EED702A60E}">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612645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79F29-177D-4CA8-8B73-32F1A2E92FF9}" name="PivotTable4" cacheId="3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10"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Customer Segment].&amp;[Corporate]"/>
      </members>
    </pivotHierarchy>
    <pivotHierarchy multipleItemSelectionAllowed="1" dragToData="1">
      <members count="1" level="1">
        <member name="[Orders].[Product 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E69A8-5F56-451D-89D7-639AF6B3B730}" name="PivotTable5" cacheId="3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0:I14" firstHeaderRow="1" firstDataRow="1" firstDataCol="1"/>
  <pivotFields count="5">
    <pivotField allDrilled="1" subtotalTop="0" showAll="0" measureFilter="1" dataSourceSort="1" defaultSubtotal="0" defaultAttributeDrillState="1">
      <items count="3">
        <item x="0"/>
        <item x="1"/>
        <item x="2"/>
      </items>
    </pivotField>
    <pivotField dataField="1" subtotalTop="0" showAll="0" defaultSubtotal="0"/>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v="2"/>
    </i>
    <i>
      <x/>
    </i>
    <i>
      <x v="1"/>
    </i>
    <i t="grand">
      <x/>
    </i>
  </rowItems>
  <colItems count="1">
    <i/>
  </colItems>
  <dataFields count="1">
    <dataField name="Sum of Profit" fld="1"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Customer Segment].&amp;[Corporate]"/>
      </members>
    </pivotHierarchy>
    <pivotHierarchy multipleItemSelectionAllowed="1" dragToData="1">
      <members count="1" level="1">
        <member name="[Orders].[Product 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35">
      <autoFilter ref="A1">
        <filterColumn colId="0">
          <top10 val="3" filterVal="3"/>
        </filterColumn>
      </autoFilter>
    </filter>
    <filter fld="0" type="count" id="1" iMeasureHier="35">
      <autoFilter ref="A1">
        <filterColumn colId="0">
          <top1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70A07C-C3A7-4277-82D2-98F61AB354A5}" name="PivotTable7" cacheId="3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Order ID" fld="1" baseField="0" baseItem="0"/>
  </dataFields>
  <chartFormats count="8">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0" count="1" selected="0">
            <x v="0"/>
          </reference>
        </references>
      </pivotArea>
    </chartFormat>
    <chartFormat chart="6" format="19">
      <pivotArea type="data" outline="0" fieldPosition="0">
        <references count="2">
          <reference field="4294967294" count="1" selected="0">
            <x v="0"/>
          </reference>
          <reference field="0" count="1" selected="0">
            <x v="1"/>
          </reference>
        </references>
      </pivotArea>
    </chartFormat>
    <chartFormat chart="6" format="20">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Customer Segment].&amp;[Corporate]"/>
      </members>
    </pivotHierarchy>
    <pivotHierarchy multipleItemSelectionAllowed="1" dragToData="1">
      <members count="1" level="1">
        <member name="[Orders].[Product 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937A7-E67A-41E6-9125-6FC53F5F3DF1}" name="PivotTable6" cacheId="3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12"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i>
    <i>
      <x v="7"/>
    </i>
    <i>
      <x v="8"/>
    </i>
    <i>
      <x v="5"/>
    </i>
    <i>
      <x v="1"/>
    </i>
    <i>
      <x v="2"/>
    </i>
    <i>
      <x v="3"/>
    </i>
    <i>
      <x v="6"/>
    </i>
    <i>
      <x v="9"/>
    </i>
    <i t="grand">
      <x/>
    </i>
  </rowItems>
  <colItems count="1">
    <i/>
  </colItems>
  <dataFields count="1">
    <dataField name="Sum of Profit" fld="1"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Customer Segment].&amp;[Corporate]"/>
      </members>
    </pivotHierarchy>
    <pivotHierarchy multipleItemSelectionAllowed="1" dragToData="1">
      <members count="1" level="1">
        <member name="[Orders].[Product 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257A575-BA44-41C4-AAE1-1B1A4720BB13}" sourceName="[Orders].[Customer Segment]">
  <pivotTables>
    <pivotTable tabId="25" name="PivotTable4"/>
    <pivotTable tabId="26" name="PivotTable5"/>
    <pivotTable tabId="27" name="PivotTable6"/>
    <pivotTable tabId="28" name="PivotTable7"/>
  </pivotTables>
  <data>
    <olap pivotCacheId="16126454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mp;[Corporat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8934705-E31F-4DB1-AE54-3331108280C5}" sourceName="[Orders].[Product Category]">
  <pivotTables>
    <pivotTable tabId="25" name="PivotTable4"/>
    <pivotTable tabId="26" name="PivotTable5"/>
    <pivotTable tabId="27" name="PivotTable6"/>
    <pivotTable tabId="28" name="PivotTable7"/>
  </pivotTables>
  <data>
    <olap pivotCacheId="16126454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mp;[Furnitur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58F557D-651B-47A9-9745-76483789AEB7}" sourceName="[Orders].[Ship Mode]">
  <pivotTables>
    <pivotTable tabId="25" name="PivotTable4"/>
    <pivotTable tabId="26" name="PivotTable5"/>
    <pivotTable tabId="27" name="PivotTable6"/>
    <pivotTable tabId="28" name="PivotTable7"/>
  </pivotTables>
  <data>
    <olap pivotCacheId="16126454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2" xr10:uid="{E8215EE1-150F-4A86-BC05-A76208BED21C}" cache="Slicer_Customer_Segment" caption="Customer Segmen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3" xr10:uid="{66F4718A-6069-4982-97D1-13A3C759BF68}" cache="Slicer_Customer_Segment" caption="Customer Segment" level="1" rowHeight="241300"/>
  <slicer name="Product Category 2" xr10:uid="{09E634D1-2112-4344-95B7-77E2C338678E}" cache="Slicer_Product_Category" caption="Product Category" level="1" rowHeight="241300"/>
  <slicer name="Ship Mode 2" xr10:uid="{B6E9BC4B-6B30-4006-8D11-9D05C65663B9}" cache="Slicer_Ship_Mode" caption="Ship Mode" level="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B116-AEE3-4CBF-A0E2-BA81D6E22992}">
  <sheetPr codeName="Username">
    <outlinePr summaryBelow="0" summaryRight="0"/>
  </sheetPr>
  <dimension ref="A2:K5"/>
  <sheetViews>
    <sheetView workbookViewId="0">
      <selection activeCell="I11" sqref="I11"/>
    </sheetView>
  </sheetViews>
  <sheetFormatPr defaultColWidth="14.5" defaultRowHeight="15" customHeight="1"/>
  <sheetData>
    <row r="2" spans="1:11" ht="15" customHeight="1">
      <c r="A2" t="s">
        <v>199</v>
      </c>
      <c r="B2" s="15">
        <v>22</v>
      </c>
      <c r="C2" s="15" t="s">
        <v>24</v>
      </c>
      <c r="D2" s="15"/>
      <c r="E2" s="15"/>
      <c r="F2" s="15"/>
      <c r="G2" s="15"/>
      <c r="H2" s="15"/>
      <c r="I2" s="15"/>
      <c r="J2" s="15"/>
      <c r="K2" s="15"/>
    </row>
    <row r="3" spans="1:11" ht="15" customHeight="1">
      <c r="B3" s="15"/>
      <c r="C3" s="34"/>
      <c r="D3" s="15"/>
      <c r="E3" s="15"/>
      <c r="F3" s="15"/>
      <c r="G3" s="15"/>
      <c r="H3" s="15"/>
      <c r="I3" s="15"/>
      <c r="J3" s="15"/>
      <c r="K3" s="15"/>
    </row>
    <row r="4" spans="1:11" ht="15" customHeight="1">
      <c r="B4" s="15"/>
      <c r="C4" s="34" t="s">
        <v>198</v>
      </c>
      <c r="D4" s="15"/>
      <c r="E4" s="15"/>
      <c r="F4" s="15"/>
      <c r="G4" s="15"/>
      <c r="H4" s="15"/>
      <c r="I4" s="15"/>
      <c r="J4" s="15"/>
      <c r="K4" s="15"/>
    </row>
    <row r="5" spans="1:11" ht="15" customHeight="1">
      <c r="B5" s="15"/>
      <c r="C5" s="15"/>
      <c r="D5" s="15"/>
      <c r="E5" s="15"/>
      <c r="F5" s="15"/>
      <c r="G5" s="15"/>
      <c r="H5" s="15"/>
      <c r="I5" s="15"/>
      <c r="J5" s="15"/>
      <c r="K5" s="1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OpenForm">
                <anchor moveWithCells="1" sizeWithCells="1">
                  <from>
                    <xdr:col>5</xdr:col>
                    <xdr:colOff>266700</xdr:colOff>
                    <xdr:row>6</xdr:row>
                    <xdr:rowOff>76200</xdr:rowOff>
                  </from>
                  <to>
                    <xdr:col>5</xdr:col>
                    <xdr:colOff>914400</xdr:colOff>
                    <xdr:row>8</xdr:row>
                    <xdr:rowOff>133350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CB114-31DA-4734-9157-922B3D3373A4}">
  <sheetPr codeName="Sheet2"/>
  <dimension ref="A1:Z1000"/>
  <sheetViews>
    <sheetView zoomScale="45" workbookViewId="0">
      <selection activeCell="H6" sqref="H6:H38"/>
    </sheetView>
  </sheetViews>
  <sheetFormatPr defaultColWidth="14.5" defaultRowHeight="15" customHeight="1"/>
  <cols>
    <col min="1" max="3" width="8.69921875" customWidth="1"/>
    <col min="4" max="4" width="15.8984375" customWidth="1"/>
    <col min="5" max="5" width="21.09765625" customWidth="1"/>
    <col min="6" max="6" width="15.796875" customWidth="1"/>
    <col min="7" max="7" width="11.69921875" customWidth="1"/>
    <col min="8" max="8" width="18.09765625" customWidth="1"/>
    <col min="9" max="9" width="20.3984375" customWidth="1"/>
    <col min="10" max="26" width="8.69921875" customWidth="1"/>
  </cols>
  <sheetData>
    <row r="1" spans="1:26" ht="14.2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14.25" customHeight="1">
      <c r="A2" s="15"/>
      <c r="B2" s="15"/>
      <c r="C2" s="34" t="s">
        <v>197</v>
      </c>
      <c r="D2" s="15"/>
      <c r="E2" s="15"/>
      <c r="F2" s="15"/>
      <c r="G2" s="15"/>
      <c r="H2" s="15"/>
      <c r="I2" s="34" t="s">
        <v>196</v>
      </c>
      <c r="J2" s="15"/>
      <c r="K2" s="15"/>
      <c r="L2" s="15"/>
      <c r="M2" s="15"/>
      <c r="N2" s="15"/>
      <c r="O2" s="15"/>
      <c r="P2" s="15"/>
      <c r="Q2" s="15"/>
      <c r="R2" s="15"/>
      <c r="S2" s="15"/>
      <c r="T2" s="15"/>
      <c r="U2" s="15"/>
      <c r="V2" s="15"/>
      <c r="W2" s="15"/>
      <c r="X2" s="15"/>
      <c r="Y2" s="15"/>
      <c r="Z2" s="15"/>
    </row>
    <row r="3" spans="1:26" ht="14.25" customHeight="1">
      <c r="A3" s="15"/>
      <c r="B3" s="15"/>
      <c r="C3" s="34" t="s">
        <v>195</v>
      </c>
      <c r="D3" s="15"/>
      <c r="E3" s="15"/>
      <c r="F3" s="15"/>
      <c r="G3" s="15"/>
      <c r="H3" s="15"/>
      <c r="I3" s="15"/>
      <c r="J3" s="15"/>
      <c r="K3" s="15"/>
      <c r="L3" s="15"/>
      <c r="M3" s="15"/>
      <c r="N3" s="15"/>
      <c r="O3" s="15"/>
      <c r="P3" s="15"/>
      <c r="Q3" s="15"/>
      <c r="R3" s="15"/>
      <c r="S3" s="15"/>
      <c r="T3" s="15"/>
      <c r="U3" s="15"/>
      <c r="V3" s="15"/>
      <c r="W3" s="15"/>
      <c r="X3" s="15"/>
      <c r="Y3" s="15"/>
      <c r="Z3" s="15"/>
    </row>
    <row r="4" spans="1:26" ht="14.25" customHeight="1">
      <c r="A4" s="15"/>
      <c r="B4" s="15"/>
      <c r="C4" s="15"/>
      <c r="D4" s="15"/>
      <c r="E4" s="15"/>
      <c r="F4" s="15"/>
      <c r="G4" s="15"/>
      <c r="H4" s="15"/>
      <c r="I4" s="15"/>
      <c r="J4" s="15"/>
      <c r="K4" s="15"/>
      <c r="L4" s="15"/>
      <c r="M4" s="15"/>
      <c r="N4" s="15"/>
      <c r="O4" s="15"/>
      <c r="P4" s="15"/>
      <c r="Q4" s="15"/>
      <c r="R4" s="15"/>
      <c r="S4" s="15"/>
      <c r="T4" s="15"/>
      <c r="U4" s="15"/>
      <c r="V4" s="15"/>
      <c r="W4" s="15"/>
      <c r="X4" s="15"/>
      <c r="Y4" s="15"/>
      <c r="Z4" s="15"/>
    </row>
    <row r="5" spans="1:26" ht="14.25" customHeight="1">
      <c r="A5" s="15"/>
      <c r="B5" s="15"/>
      <c r="C5" s="14" t="s">
        <v>194</v>
      </c>
      <c r="D5" s="14" t="s">
        <v>193</v>
      </c>
      <c r="E5" s="14" t="s">
        <v>192</v>
      </c>
      <c r="F5" s="14" t="s">
        <v>191</v>
      </c>
      <c r="G5" s="14" t="s">
        <v>190</v>
      </c>
      <c r="H5" s="14" t="s">
        <v>189</v>
      </c>
      <c r="I5" s="15"/>
      <c r="J5" s="15"/>
      <c r="K5" s="15"/>
      <c r="L5" s="15"/>
      <c r="M5" s="15"/>
      <c r="N5" s="15"/>
      <c r="O5" s="15"/>
      <c r="P5" s="15"/>
      <c r="Q5" s="15"/>
      <c r="R5" s="15"/>
      <c r="S5" s="15"/>
      <c r="T5" s="15"/>
      <c r="U5" s="15"/>
      <c r="V5" s="15"/>
      <c r="W5" s="15"/>
      <c r="X5" s="15"/>
      <c r="Y5" s="15"/>
      <c r="Z5" s="15"/>
    </row>
    <row r="6" spans="1:26" ht="14.25" customHeight="1">
      <c r="A6" s="15"/>
      <c r="B6" s="15"/>
      <c r="C6" s="14">
        <v>20847</v>
      </c>
      <c r="D6" s="14" t="s">
        <v>186</v>
      </c>
      <c r="E6" s="14">
        <v>4</v>
      </c>
      <c r="F6" s="14">
        <v>2.84</v>
      </c>
      <c r="G6" s="14">
        <v>0.93</v>
      </c>
      <c r="H6" s="14">
        <f>F6*G6</f>
        <v>2.6412</v>
      </c>
      <c r="I6" s="15"/>
      <c r="J6" s="15"/>
      <c r="K6" s="15"/>
      <c r="L6" s="15"/>
      <c r="M6" s="15"/>
      <c r="N6" s="15"/>
      <c r="O6" s="15"/>
      <c r="P6" s="15"/>
      <c r="Q6" s="15"/>
      <c r="R6" s="15"/>
      <c r="S6" s="15"/>
      <c r="T6" s="15"/>
      <c r="U6" s="15"/>
      <c r="V6" s="15"/>
      <c r="W6" s="15"/>
      <c r="X6" s="15"/>
      <c r="Y6" s="15"/>
      <c r="Z6" s="15"/>
    </row>
    <row r="7" spans="1:26" ht="14.25" customHeight="1">
      <c r="A7" s="15"/>
      <c r="B7" s="15"/>
      <c r="C7" s="14">
        <v>20228</v>
      </c>
      <c r="D7" s="14" t="s">
        <v>185</v>
      </c>
      <c r="E7" s="14">
        <v>12</v>
      </c>
      <c r="F7" s="14">
        <v>500.98</v>
      </c>
      <c r="G7" s="14">
        <v>26</v>
      </c>
      <c r="H7" s="14">
        <f t="shared" ref="H7:H38" si="0">F7*G7</f>
        <v>13025.48</v>
      </c>
      <c r="I7" s="15"/>
      <c r="J7" s="15"/>
      <c r="K7" s="15"/>
      <c r="L7" s="15"/>
      <c r="M7" s="15"/>
      <c r="N7" s="15"/>
      <c r="O7" s="15"/>
      <c r="P7" s="15"/>
      <c r="Q7" s="15"/>
      <c r="R7" s="15"/>
      <c r="S7" s="15"/>
      <c r="T7" s="15"/>
      <c r="U7" s="15"/>
      <c r="V7" s="15"/>
      <c r="W7" s="15"/>
      <c r="X7" s="15"/>
      <c r="Y7" s="15"/>
      <c r="Z7" s="15"/>
    </row>
    <row r="8" spans="1:26" ht="14.25" customHeight="1">
      <c r="A8" s="15"/>
      <c r="B8" s="15"/>
      <c r="C8" s="14">
        <v>21776</v>
      </c>
      <c r="D8" s="14" t="s">
        <v>188</v>
      </c>
      <c r="E8" s="14">
        <v>22</v>
      </c>
      <c r="F8" s="14">
        <v>9.48</v>
      </c>
      <c r="G8" s="14">
        <v>7.29</v>
      </c>
      <c r="H8" s="14">
        <f t="shared" si="0"/>
        <v>69.109200000000001</v>
      </c>
      <c r="I8" s="15"/>
      <c r="J8" s="15"/>
      <c r="K8" s="15"/>
      <c r="L8" s="15"/>
      <c r="M8" s="15"/>
      <c r="N8" s="15"/>
      <c r="O8" s="15"/>
      <c r="P8" s="15"/>
      <c r="Q8" s="15"/>
      <c r="R8" s="15"/>
      <c r="S8" s="15"/>
      <c r="T8" s="15"/>
      <c r="U8" s="15"/>
      <c r="V8" s="15"/>
      <c r="W8" s="15"/>
      <c r="X8" s="15"/>
      <c r="Y8" s="15"/>
      <c r="Z8" s="15"/>
    </row>
    <row r="9" spans="1:26" ht="14.25" customHeight="1">
      <c r="A9" s="15"/>
      <c r="B9" s="15"/>
      <c r="C9" s="14">
        <v>24844</v>
      </c>
      <c r="D9" s="14" t="s">
        <v>187</v>
      </c>
      <c r="E9" s="14">
        <v>16</v>
      </c>
      <c r="F9" s="14">
        <v>78.69</v>
      </c>
      <c r="G9" s="14">
        <v>19.989999999999998</v>
      </c>
      <c r="H9" s="14">
        <f t="shared" si="0"/>
        <v>1573.0130999999999</v>
      </c>
      <c r="I9" s="15"/>
      <c r="J9" s="15"/>
      <c r="K9" s="15"/>
      <c r="L9" s="15"/>
      <c r="M9" s="15"/>
      <c r="N9" s="15"/>
      <c r="O9" s="15"/>
      <c r="P9" s="15"/>
      <c r="Q9" s="15"/>
      <c r="R9" s="15"/>
      <c r="S9" s="15"/>
      <c r="T9" s="15"/>
      <c r="U9" s="15"/>
      <c r="V9" s="15"/>
      <c r="W9" s="15"/>
      <c r="X9" s="15"/>
      <c r="Y9" s="15"/>
      <c r="Z9" s="15"/>
    </row>
    <row r="10" spans="1:26" ht="14.25" customHeight="1">
      <c r="A10" s="15"/>
      <c r="B10" s="15"/>
      <c r="C10" s="14">
        <v>24846</v>
      </c>
      <c r="D10" s="14" t="s">
        <v>187</v>
      </c>
      <c r="E10" s="14">
        <v>7</v>
      </c>
      <c r="F10" s="14">
        <v>3.28</v>
      </c>
      <c r="G10" s="14">
        <v>2.31</v>
      </c>
      <c r="H10" s="14">
        <f t="shared" si="0"/>
        <v>7.5767999999999995</v>
      </c>
      <c r="I10" s="15"/>
      <c r="J10" s="15"/>
      <c r="K10" s="15"/>
      <c r="L10" s="15"/>
      <c r="M10" s="15"/>
      <c r="N10" s="15"/>
      <c r="O10" s="15"/>
      <c r="P10" s="15"/>
      <c r="Q10" s="15"/>
      <c r="R10" s="15"/>
      <c r="S10" s="15"/>
      <c r="T10" s="15"/>
      <c r="U10" s="15"/>
      <c r="V10" s="15"/>
      <c r="W10" s="15"/>
      <c r="X10" s="15"/>
      <c r="Y10" s="15"/>
      <c r="Z10" s="15"/>
    </row>
    <row r="11" spans="1:26" ht="14.25" customHeight="1">
      <c r="A11" s="15"/>
      <c r="B11" s="15"/>
      <c r="C11" s="14">
        <v>24847</v>
      </c>
      <c r="D11" s="14" t="s">
        <v>187</v>
      </c>
      <c r="E11" s="14">
        <v>4</v>
      </c>
      <c r="F11" s="14">
        <v>3.28</v>
      </c>
      <c r="G11" s="14">
        <v>4.2</v>
      </c>
      <c r="H11" s="14">
        <f t="shared" si="0"/>
        <v>13.776</v>
      </c>
      <c r="I11" s="15"/>
      <c r="J11" s="15"/>
      <c r="K11" s="15"/>
      <c r="L11" s="15"/>
      <c r="M11" s="15"/>
      <c r="N11" s="15"/>
      <c r="O11" s="15"/>
      <c r="P11" s="15"/>
      <c r="Q11" s="15"/>
      <c r="R11" s="15"/>
      <c r="S11" s="15"/>
      <c r="T11" s="15"/>
      <c r="U11" s="15"/>
      <c r="V11" s="15"/>
      <c r="W11" s="15"/>
      <c r="X11" s="15"/>
      <c r="Y11" s="15"/>
      <c r="Z11" s="15"/>
    </row>
    <row r="12" spans="1:26" ht="14.25" customHeight="1">
      <c r="A12" s="15"/>
      <c r="B12" s="15"/>
      <c r="C12" s="14">
        <v>24848</v>
      </c>
      <c r="D12" s="14" t="s">
        <v>187</v>
      </c>
      <c r="E12" s="14">
        <v>4</v>
      </c>
      <c r="F12" s="14">
        <v>3.58</v>
      </c>
      <c r="G12" s="14">
        <v>1.63</v>
      </c>
      <c r="H12" s="14">
        <f t="shared" si="0"/>
        <v>5.8353999999999999</v>
      </c>
      <c r="I12" s="15"/>
      <c r="J12" s="15"/>
      <c r="K12" s="15"/>
      <c r="L12" s="15"/>
      <c r="M12" s="15"/>
      <c r="N12" s="15"/>
      <c r="O12" s="15"/>
      <c r="P12" s="15"/>
      <c r="Q12" s="15"/>
      <c r="R12" s="15"/>
      <c r="S12" s="15"/>
      <c r="T12" s="15"/>
      <c r="U12" s="15"/>
      <c r="V12" s="15"/>
      <c r="W12" s="15"/>
      <c r="X12" s="15"/>
      <c r="Y12" s="15"/>
      <c r="Z12" s="15"/>
    </row>
    <row r="13" spans="1:26" ht="14.25" customHeight="1">
      <c r="A13" s="15"/>
      <c r="B13" s="15"/>
      <c r="C13" s="14">
        <v>18181</v>
      </c>
      <c r="D13" s="14" t="s">
        <v>188</v>
      </c>
      <c r="E13" s="14">
        <v>7</v>
      </c>
      <c r="F13" s="14">
        <v>4.42</v>
      </c>
      <c r="G13" s="14">
        <v>4.99</v>
      </c>
      <c r="H13" s="14">
        <f t="shared" si="0"/>
        <v>22.055800000000001</v>
      </c>
      <c r="I13" s="15"/>
      <c r="J13" s="15"/>
      <c r="K13" s="15"/>
      <c r="L13" s="15"/>
      <c r="M13" s="15"/>
      <c r="N13" s="15"/>
      <c r="O13" s="15"/>
      <c r="P13" s="15"/>
      <c r="Q13" s="15"/>
      <c r="R13" s="15"/>
      <c r="S13" s="15"/>
      <c r="T13" s="15"/>
      <c r="U13" s="15"/>
      <c r="V13" s="15"/>
      <c r="W13" s="15"/>
      <c r="X13" s="15"/>
      <c r="Y13" s="15"/>
      <c r="Z13" s="15"/>
    </row>
    <row r="14" spans="1:26" ht="14.25" customHeight="1">
      <c r="A14" s="15"/>
      <c r="B14" s="15"/>
      <c r="C14" s="14">
        <v>20925</v>
      </c>
      <c r="D14" s="14" t="s">
        <v>187</v>
      </c>
      <c r="E14" s="14">
        <v>10</v>
      </c>
      <c r="F14" s="14">
        <v>35.94</v>
      </c>
      <c r="G14" s="14">
        <v>6.66</v>
      </c>
      <c r="H14" s="14">
        <f t="shared" si="0"/>
        <v>239.3604</v>
      </c>
      <c r="I14" s="15"/>
      <c r="J14" s="15"/>
      <c r="K14" s="15"/>
      <c r="L14" s="15"/>
      <c r="M14" s="15"/>
      <c r="N14" s="15"/>
      <c r="O14" s="15"/>
      <c r="P14" s="15"/>
      <c r="Q14" s="15"/>
      <c r="R14" s="15"/>
      <c r="S14" s="15"/>
      <c r="T14" s="15"/>
      <c r="U14" s="15"/>
      <c r="V14" s="15"/>
      <c r="W14" s="15"/>
      <c r="X14" s="15"/>
      <c r="Y14" s="15"/>
      <c r="Z14" s="15"/>
    </row>
    <row r="15" spans="1:26" ht="14.25" customHeight="1">
      <c r="A15" s="15"/>
      <c r="B15" s="15"/>
      <c r="C15" s="14">
        <v>26267</v>
      </c>
      <c r="D15" s="14" t="s">
        <v>186</v>
      </c>
      <c r="E15" s="14">
        <v>6</v>
      </c>
      <c r="F15" s="14">
        <v>2.98</v>
      </c>
      <c r="G15" s="14">
        <v>1.58</v>
      </c>
      <c r="H15" s="14">
        <f t="shared" si="0"/>
        <v>4.7084000000000001</v>
      </c>
      <c r="I15" s="15"/>
      <c r="J15" s="15"/>
      <c r="K15" s="15"/>
      <c r="L15" s="15"/>
      <c r="M15" s="15"/>
      <c r="N15" s="15"/>
      <c r="O15" s="15"/>
      <c r="P15" s="15"/>
      <c r="Q15" s="15"/>
      <c r="R15" s="15"/>
      <c r="S15" s="15"/>
      <c r="T15" s="15"/>
      <c r="U15" s="15"/>
      <c r="V15" s="15"/>
      <c r="W15" s="15"/>
      <c r="X15" s="15"/>
      <c r="Y15" s="15"/>
      <c r="Z15" s="15"/>
    </row>
    <row r="16" spans="1:26" ht="14.25" customHeight="1">
      <c r="A16" s="15"/>
      <c r="B16" s="15"/>
      <c r="C16" s="14">
        <v>26268</v>
      </c>
      <c r="D16" s="14" t="s">
        <v>186</v>
      </c>
      <c r="E16" s="14">
        <v>10</v>
      </c>
      <c r="F16" s="14">
        <v>115.99</v>
      </c>
      <c r="G16" s="14">
        <v>2.5</v>
      </c>
      <c r="H16" s="14">
        <f t="shared" si="0"/>
        <v>289.97499999999997</v>
      </c>
      <c r="I16" s="15"/>
      <c r="J16" s="15"/>
      <c r="K16" s="15"/>
      <c r="L16" s="15"/>
      <c r="M16" s="15"/>
      <c r="N16" s="15"/>
      <c r="O16" s="15"/>
      <c r="P16" s="15"/>
      <c r="Q16" s="15"/>
      <c r="R16" s="15"/>
      <c r="S16" s="15"/>
      <c r="T16" s="15"/>
      <c r="U16" s="15"/>
      <c r="V16" s="15"/>
      <c r="W16" s="15"/>
      <c r="X16" s="15"/>
      <c r="Y16" s="15"/>
      <c r="Z16" s="15"/>
    </row>
    <row r="17" spans="1:26" ht="14.25" customHeight="1">
      <c r="A17" s="15"/>
      <c r="B17" s="15"/>
      <c r="C17" s="14">
        <v>23890</v>
      </c>
      <c r="D17" s="14" t="s">
        <v>186</v>
      </c>
      <c r="E17" s="14">
        <v>17</v>
      </c>
      <c r="F17" s="14">
        <v>26.48</v>
      </c>
      <c r="G17" s="14">
        <v>6.93</v>
      </c>
      <c r="H17" s="14">
        <f t="shared" si="0"/>
        <v>183.50639999999999</v>
      </c>
      <c r="I17" s="15"/>
      <c r="J17" s="15"/>
      <c r="K17" s="15"/>
      <c r="L17" s="15"/>
      <c r="M17" s="15"/>
      <c r="N17" s="15"/>
      <c r="O17" s="15"/>
      <c r="P17" s="15"/>
      <c r="Q17" s="15"/>
      <c r="R17" s="15"/>
      <c r="S17" s="15"/>
      <c r="T17" s="15"/>
      <c r="U17" s="15"/>
      <c r="V17" s="15"/>
      <c r="W17" s="15"/>
      <c r="X17" s="15"/>
      <c r="Y17" s="15"/>
      <c r="Z17" s="15"/>
    </row>
    <row r="18" spans="1:26" ht="14.25" customHeight="1">
      <c r="A18" s="15"/>
      <c r="B18" s="15"/>
      <c r="C18" s="14">
        <v>24063</v>
      </c>
      <c r="D18" s="14" t="s">
        <v>185</v>
      </c>
      <c r="E18" s="14">
        <v>18</v>
      </c>
      <c r="F18" s="14">
        <v>12.99</v>
      </c>
      <c r="G18" s="14">
        <v>9.44</v>
      </c>
      <c r="H18" s="14">
        <f t="shared" si="0"/>
        <v>122.62559999999999</v>
      </c>
      <c r="I18" s="15"/>
      <c r="J18" s="15"/>
      <c r="K18" s="15"/>
      <c r="L18" s="15"/>
      <c r="M18" s="15"/>
      <c r="N18" s="15"/>
      <c r="O18" s="15"/>
      <c r="P18" s="15"/>
      <c r="Q18" s="15"/>
      <c r="R18" s="15"/>
      <c r="S18" s="15"/>
      <c r="T18" s="15"/>
      <c r="U18" s="15"/>
      <c r="V18" s="15"/>
      <c r="W18" s="15"/>
      <c r="X18" s="15"/>
      <c r="Y18" s="15"/>
      <c r="Z18" s="15"/>
    </row>
    <row r="19" spans="1:26" ht="14.25" customHeight="1">
      <c r="A19" s="15"/>
      <c r="B19" s="15"/>
      <c r="C19" s="14">
        <v>5890</v>
      </c>
      <c r="D19" s="14" t="s">
        <v>186</v>
      </c>
      <c r="E19" s="14">
        <v>70</v>
      </c>
      <c r="F19" s="14">
        <v>26.48</v>
      </c>
      <c r="G19" s="14">
        <v>6.93</v>
      </c>
      <c r="H19" s="14">
        <f t="shared" si="0"/>
        <v>183.50639999999999</v>
      </c>
      <c r="I19" s="15"/>
      <c r="J19" s="15"/>
      <c r="K19" s="15"/>
      <c r="L19" s="15"/>
      <c r="M19" s="15"/>
      <c r="N19" s="15"/>
      <c r="O19" s="15"/>
      <c r="P19" s="15"/>
      <c r="Q19" s="15"/>
      <c r="R19" s="15"/>
      <c r="S19" s="15"/>
      <c r="T19" s="15"/>
      <c r="U19" s="15"/>
      <c r="V19" s="15"/>
      <c r="W19" s="15"/>
      <c r="X19" s="15"/>
      <c r="Y19" s="15"/>
      <c r="Z19" s="15"/>
    </row>
    <row r="20" spans="1:26" ht="14.25" customHeight="1">
      <c r="A20" s="15"/>
      <c r="B20" s="15"/>
      <c r="C20" s="14">
        <v>6062</v>
      </c>
      <c r="D20" s="14" t="s">
        <v>185</v>
      </c>
      <c r="E20" s="14">
        <v>58</v>
      </c>
      <c r="F20" s="14">
        <v>5</v>
      </c>
      <c r="G20" s="14">
        <v>3.39</v>
      </c>
      <c r="H20" s="14">
        <f t="shared" si="0"/>
        <v>16.95</v>
      </c>
      <c r="I20" s="15"/>
      <c r="J20" s="15"/>
      <c r="K20" s="15"/>
      <c r="L20" s="15"/>
      <c r="M20" s="15"/>
      <c r="N20" s="15"/>
      <c r="O20" s="15"/>
      <c r="P20" s="15"/>
      <c r="Q20" s="15"/>
      <c r="R20" s="15"/>
      <c r="S20" s="15"/>
      <c r="T20" s="15"/>
      <c r="U20" s="15"/>
      <c r="V20" s="15"/>
      <c r="W20" s="15"/>
      <c r="X20" s="15"/>
      <c r="Y20" s="15"/>
      <c r="Z20" s="15"/>
    </row>
    <row r="21" spans="1:26" ht="14.25" customHeight="1">
      <c r="A21" s="15"/>
      <c r="B21" s="15"/>
      <c r="C21" s="14">
        <v>6063</v>
      </c>
      <c r="D21" s="14" t="s">
        <v>185</v>
      </c>
      <c r="E21" s="14">
        <v>71</v>
      </c>
      <c r="F21" s="14">
        <v>12.99</v>
      </c>
      <c r="G21" s="14">
        <v>9.44</v>
      </c>
      <c r="H21" s="14">
        <f t="shared" si="0"/>
        <v>122.62559999999999</v>
      </c>
      <c r="I21" s="15"/>
      <c r="J21" s="15"/>
      <c r="K21" s="15"/>
      <c r="L21" s="15"/>
      <c r="M21" s="15"/>
      <c r="N21" s="15"/>
      <c r="O21" s="15"/>
      <c r="P21" s="15"/>
      <c r="Q21" s="15"/>
      <c r="R21" s="15"/>
      <c r="S21" s="15"/>
      <c r="T21" s="15"/>
      <c r="U21" s="15"/>
      <c r="V21" s="15"/>
      <c r="W21" s="15"/>
      <c r="X21" s="15"/>
      <c r="Y21" s="15"/>
      <c r="Z21" s="15"/>
    </row>
    <row r="22" spans="1:26" ht="14.25" customHeight="1">
      <c r="A22" s="15"/>
      <c r="B22" s="15"/>
      <c r="C22" s="14">
        <v>20631</v>
      </c>
      <c r="D22" s="14" t="s">
        <v>186</v>
      </c>
      <c r="E22" s="14">
        <v>1</v>
      </c>
      <c r="F22" s="14">
        <v>55.48</v>
      </c>
      <c r="G22" s="14">
        <v>14.3</v>
      </c>
      <c r="H22" s="14">
        <f t="shared" si="0"/>
        <v>793.36400000000003</v>
      </c>
      <c r="I22" s="15"/>
      <c r="J22" s="15"/>
      <c r="K22" s="15"/>
      <c r="L22" s="15"/>
      <c r="M22" s="15"/>
      <c r="N22" s="15"/>
      <c r="O22" s="15"/>
      <c r="P22" s="15"/>
      <c r="Q22" s="15"/>
      <c r="R22" s="15"/>
      <c r="S22" s="15"/>
      <c r="T22" s="15"/>
      <c r="U22" s="15"/>
      <c r="V22" s="15"/>
      <c r="W22" s="15"/>
      <c r="X22" s="15"/>
      <c r="Y22" s="15"/>
      <c r="Z22" s="15"/>
    </row>
    <row r="23" spans="1:26" ht="14.25" customHeight="1">
      <c r="A23" s="15"/>
      <c r="B23" s="15"/>
      <c r="C23" s="14">
        <v>20632</v>
      </c>
      <c r="D23" s="14" t="s">
        <v>186</v>
      </c>
      <c r="E23" s="14">
        <v>1</v>
      </c>
      <c r="F23" s="14">
        <v>1.68</v>
      </c>
      <c r="G23" s="14">
        <v>1.57</v>
      </c>
      <c r="H23" s="14">
        <f t="shared" si="0"/>
        <v>2.6375999999999999</v>
      </c>
      <c r="I23" s="15"/>
      <c r="J23" s="15"/>
      <c r="K23" s="15"/>
      <c r="L23" s="15"/>
      <c r="M23" s="15"/>
      <c r="N23" s="15"/>
      <c r="O23" s="15"/>
      <c r="P23" s="15"/>
      <c r="Q23" s="15"/>
      <c r="R23" s="15"/>
      <c r="S23" s="15"/>
      <c r="T23" s="15"/>
      <c r="U23" s="15"/>
      <c r="V23" s="15"/>
      <c r="W23" s="15"/>
      <c r="X23" s="15"/>
      <c r="Y23" s="15"/>
      <c r="Z23" s="15"/>
    </row>
    <row r="24" spans="1:26" ht="14.25" customHeight="1">
      <c r="A24" s="15"/>
      <c r="B24" s="15"/>
      <c r="C24" s="14">
        <v>23967</v>
      </c>
      <c r="D24" s="14" t="s">
        <v>185</v>
      </c>
      <c r="E24" s="14">
        <v>12</v>
      </c>
      <c r="F24" s="14">
        <v>4.1399999999999997</v>
      </c>
      <c r="G24" s="14">
        <v>6.6</v>
      </c>
      <c r="H24" s="14">
        <f t="shared" si="0"/>
        <v>27.323999999999998</v>
      </c>
      <c r="I24" s="15"/>
      <c r="J24" s="15"/>
      <c r="K24" s="15"/>
      <c r="L24" s="15"/>
      <c r="M24" s="15"/>
      <c r="N24" s="15"/>
      <c r="O24" s="15"/>
      <c r="P24" s="15"/>
      <c r="Q24" s="15"/>
      <c r="R24" s="15"/>
      <c r="S24" s="15"/>
      <c r="T24" s="15"/>
      <c r="U24" s="15"/>
      <c r="V24" s="15"/>
      <c r="W24" s="15"/>
      <c r="X24" s="15"/>
      <c r="Y24" s="15"/>
      <c r="Z24" s="15"/>
    </row>
    <row r="25" spans="1:26" ht="14.25" customHeight="1">
      <c r="A25" s="15"/>
      <c r="B25" s="15"/>
      <c r="C25" s="14">
        <v>23509</v>
      </c>
      <c r="D25" s="14" t="s">
        <v>186</v>
      </c>
      <c r="E25" s="14">
        <v>13</v>
      </c>
      <c r="F25" s="14">
        <v>34.99</v>
      </c>
      <c r="G25" s="14">
        <v>7.73</v>
      </c>
      <c r="H25" s="14">
        <f t="shared" si="0"/>
        <v>270.47270000000003</v>
      </c>
      <c r="I25" s="15"/>
      <c r="J25" s="15"/>
      <c r="K25" s="15"/>
      <c r="L25" s="15"/>
      <c r="M25" s="15"/>
      <c r="N25" s="15"/>
      <c r="O25" s="15"/>
      <c r="P25" s="15"/>
      <c r="Q25" s="15"/>
      <c r="R25" s="15"/>
      <c r="S25" s="15"/>
      <c r="T25" s="15"/>
      <c r="U25" s="15"/>
      <c r="V25" s="15"/>
      <c r="W25" s="15"/>
      <c r="X25" s="15"/>
      <c r="Y25" s="15"/>
      <c r="Z25" s="15"/>
    </row>
    <row r="26" spans="1:26" ht="14.25" customHeight="1">
      <c r="A26" s="15"/>
      <c r="B26" s="15"/>
      <c r="C26" s="14">
        <v>23612</v>
      </c>
      <c r="D26" s="14" t="s">
        <v>186</v>
      </c>
      <c r="E26" s="14">
        <v>2</v>
      </c>
      <c r="F26" s="14">
        <v>17.98</v>
      </c>
      <c r="G26" s="14">
        <v>8.51</v>
      </c>
      <c r="H26" s="14">
        <f t="shared" si="0"/>
        <v>153.00980000000001</v>
      </c>
      <c r="I26" s="15"/>
      <c r="J26" s="15"/>
      <c r="K26" s="15"/>
      <c r="L26" s="15"/>
      <c r="M26" s="15"/>
      <c r="N26" s="15"/>
      <c r="O26" s="15"/>
      <c r="P26" s="15"/>
      <c r="Q26" s="15"/>
      <c r="R26" s="15"/>
      <c r="S26" s="15"/>
      <c r="T26" s="15"/>
      <c r="U26" s="15"/>
      <c r="V26" s="15"/>
      <c r="W26" s="15"/>
      <c r="X26" s="15"/>
      <c r="Y26" s="15"/>
      <c r="Z26" s="15"/>
    </row>
    <row r="27" spans="1:26" ht="14.25" customHeight="1">
      <c r="A27" s="15"/>
      <c r="B27" s="15"/>
      <c r="C27" s="14">
        <v>23278</v>
      </c>
      <c r="D27" s="14" t="s">
        <v>187</v>
      </c>
      <c r="E27" s="14">
        <v>8</v>
      </c>
      <c r="F27" s="14">
        <v>125.99</v>
      </c>
      <c r="G27" s="14">
        <v>7.69</v>
      </c>
      <c r="H27" s="14">
        <f t="shared" si="0"/>
        <v>968.86310000000003</v>
      </c>
      <c r="I27" s="15"/>
      <c r="J27" s="15"/>
      <c r="K27" s="15"/>
      <c r="L27" s="15"/>
      <c r="M27" s="15"/>
      <c r="N27" s="15"/>
      <c r="O27" s="15"/>
      <c r="P27" s="15"/>
      <c r="Q27" s="15"/>
      <c r="R27" s="15"/>
      <c r="S27" s="15"/>
      <c r="T27" s="15"/>
      <c r="U27" s="15"/>
      <c r="V27" s="15"/>
      <c r="W27" s="15"/>
      <c r="X27" s="15"/>
      <c r="Y27" s="15"/>
      <c r="Z27" s="15"/>
    </row>
    <row r="28" spans="1:26" ht="14.25" customHeight="1">
      <c r="A28" s="15"/>
      <c r="B28" s="15"/>
      <c r="C28" s="14">
        <v>19355</v>
      </c>
      <c r="D28" s="14" t="s">
        <v>184</v>
      </c>
      <c r="E28" s="14">
        <v>22</v>
      </c>
      <c r="F28" s="14">
        <v>205.99</v>
      </c>
      <c r="G28" s="14">
        <v>8.99</v>
      </c>
      <c r="H28" s="14">
        <f t="shared" si="0"/>
        <v>1851.8501000000001</v>
      </c>
      <c r="I28" s="15"/>
      <c r="J28" s="15"/>
      <c r="K28" s="15"/>
      <c r="L28" s="15"/>
      <c r="M28" s="15"/>
      <c r="N28" s="15"/>
      <c r="O28" s="15"/>
      <c r="P28" s="15"/>
      <c r="Q28" s="15"/>
      <c r="R28" s="15"/>
      <c r="S28" s="15"/>
      <c r="T28" s="15"/>
      <c r="U28" s="15"/>
      <c r="V28" s="15"/>
      <c r="W28" s="15"/>
      <c r="X28" s="15"/>
      <c r="Y28" s="15"/>
      <c r="Z28" s="15"/>
    </row>
    <row r="29" spans="1:26" ht="14.25" customHeight="1">
      <c r="A29" s="15"/>
      <c r="B29" s="15"/>
      <c r="C29" s="14">
        <v>23654</v>
      </c>
      <c r="D29" s="14" t="s">
        <v>185</v>
      </c>
      <c r="E29" s="14">
        <v>13</v>
      </c>
      <c r="F29" s="14">
        <v>4.24</v>
      </c>
      <c r="G29" s="14">
        <v>5.41</v>
      </c>
      <c r="H29" s="14">
        <f t="shared" si="0"/>
        <v>22.938400000000001</v>
      </c>
      <c r="I29" s="15"/>
      <c r="J29" s="15"/>
      <c r="K29" s="15"/>
      <c r="L29" s="15"/>
      <c r="M29" s="15"/>
      <c r="N29" s="15"/>
      <c r="O29" s="15"/>
      <c r="P29" s="15"/>
      <c r="Q29" s="15"/>
      <c r="R29" s="15"/>
      <c r="S29" s="15"/>
      <c r="T29" s="15"/>
      <c r="U29" s="15"/>
      <c r="V29" s="15"/>
      <c r="W29" s="15"/>
      <c r="X29" s="15"/>
      <c r="Y29" s="15"/>
      <c r="Z29" s="15"/>
    </row>
    <row r="30" spans="1:26" ht="14.25" customHeight="1">
      <c r="A30" s="15"/>
      <c r="B30" s="15"/>
      <c r="C30" s="14">
        <v>23655</v>
      </c>
      <c r="D30" s="14" t="s">
        <v>185</v>
      </c>
      <c r="E30" s="14">
        <v>18</v>
      </c>
      <c r="F30" s="14">
        <v>2.94</v>
      </c>
      <c r="G30" s="14">
        <v>0.7</v>
      </c>
      <c r="H30" s="14">
        <f t="shared" si="0"/>
        <v>2.0579999999999998</v>
      </c>
      <c r="I30" s="15"/>
      <c r="J30" s="15"/>
      <c r="K30" s="15"/>
      <c r="L30" s="15"/>
      <c r="M30" s="15"/>
      <c r="N30" s="15"/>
      <c r="O30" s="15"/>
      <c r="P30" s="15"/>
      <c r="Q30" s="15"/>
      <c r="R30" s="15"/>
      <c r="S30" s="15"/>
      <c r="T30" s="15"/>
      <c r="U30" s="15"/>
      <c r="V30" s="15"/>
      <c r="W30" s="15"/>
      <c r="X30" s="15"/>
      <c r="Y30" s="15"/>
      <c r="Z30" s="15"/>
    </row>
    <row r="31" spans="1:26" ht="14.25" customHeight="1">
      <c r="A31" s="15"/>
      <c r="B31" s="15"/>
      <c r="C31" s="14">
        <v>25933</v>
      </c>
      <c r="D31" s="14" t="s">
        <v>186</v>
      </c>
      <c r="E31" s="14">
        <v>6</v>
      </c>
      <c r="F31" s="14">
        <v>99.99</v>
      </c>
      <c r="G31" s="14">
        <v>19.989999999999998</v>
      </c>
      <c r="H31" s="14">
        <f t="shared" si="0"/>
        <v>1998.8000999999997</v>
      </c>
      <c r="I31" s="15"/>
      <c r="J31" s="15"/>
      <c r="K31" s="15"/>
      <c r="L31" s="15"/>
      <c r="M31" s="15"/>
      <c r="N31" s="15"/>
      <c r="O31" s="15"/>
      <c r="P31" s="15"/>
      <c r="Q31" s="15"/>
      <c r="R31" s="15"/>
      <c r="S31" s="15"/>
      <c r="T31" s="15"/>
      <c r="U31" s="15"/>
      <c r="V31" s="15"/>
      <c r="W31" s="15"/>
      <c r="X31" s="15"/>
      <c r="Y31" s="15"/>
      <c r="Z31" s="15"/>
    </row>
    <row r="32" spans="1:26" ht="14.25" customHeight="1">
      <c r="A32" s="15"/>
      <c r="B32" s="15"/>
      <c r="C32" s="14">
        <v>20697</v>
      </c>
      <c r="D32" s="14" t="s">
        <v>187</v>
      </c>
      <c r="E32" s="14">
        <v>6</v>
      </c>
      <c r="F32" s="14">
        <v>115.99</v>
      </c>
      <c r="G32" s="14">
        <v>2.5</v>
      </c>
      <c r="H32" s="14">
        <f t="shared" si="0"/>
        <v>289.97499999999997</v>
      </c>
      <c r="I32" s="15"/>
      <c r="J32" s="15"/>
      <c r="K32" s="15"/>
      <c r="L32" s="15"/>
      <c r="M32" s="15"/>
      <c r="N32" s="15"/>
      <c r="O32" s="15"/>
      <c r="P32" s="15"/>
      <c r="Q32" s="15"/>
      <c r="R32" s="15"/>
      <c r="S32" s="15"/>
      <c r="T32" s="15"/>
      <c r="U32" s="15"/>
      <c r="V32" s="15"/>
      <c r="W32" s="15"/>
      <c r="X32" s="15"/>
      <c r="Y32" s="15"/>
      <c r="Z32" s="15"/>
    </row>
    <row r="33" spans="1:26" ht="14.25" customHeight="1">
      <c r="A33" s="15"/>
      <c r="B33" s="15"/>
      <c r="C33" s="14">
        <v>20698</v>
      </c>
      <c r="D33" s="14" t="s">
        <v>187</v>
      </c>
      <c r="E33" s="14">
        <v>1</v>
      </c>
      <c r="F33" s="14">
        <v>3502.14</v>
      </c>
      <c r="G33" s="14">
        <v>8.73</v>
      </c>
      <c r="H33" s="14">
        <f t="shared" si="0"/>
        <v>30573.682199999999</v>
      </c>
      <c r="I33" s="15"/>
      <c r="J33" s="15"/>
      <c r="K33" s="15"/>
      <c r="L33" s="15"/>
      <c r="M33" s="15"/>
      <c r="N33" s="15"/>
      <c r="O33" s="15"/>
      <c r="P33" s="15"/>
      <c r="Q33" s="15"/>
      <c r="R33" s="15"/>
      <c r="S33" s="15"/>
      <c r="T33" s="15"/>
      <c r="U33" s="15"/>
      <c r="V33" s="15"/>
      <c r="W33" s="15"/>
      <c r="X33" s="15"/>
      <c r="Y33" s="15"/>
      <c r="Z33" s="15"/>
    </row>
    <row r="34" spans="1:26" ht="14.25" customHeight="1">
      <c r="A34" s="15"/>
      <c r="B34" s="15"/>
      <c r="C34" s="14">
        <v>22890</v>
      </c>
      <c r="D34" s="14" t="s">
        <v>186</v>
      </c>
      <c r="E34" s="14">
        <v>17</v>
      </c>
      <c r="F34" s="14">
        <v>175.99</v>
      </c>
      <c r="G34" s="14">
        <v>5.79</v>
      </c>
      <c r="H34" s="14">
        <f t="shared" si="0"/>
        <v>1018.9821000000001</v>
      </c>
      <c r="I34" s="15"/>
      <c r="J34" s="15"/>
      <c r="K34" s="15"/>
      <c r="L34" s="15"/>
      <c r="M34" s="15"/>
      <c r="N34" s="15"/>
      <c r="O34" s="15"/>
      <c r="P34" s="15"/>
      <c r="Q34" s="15"/>
      <c r="R34" s="15"/>
      <c r="S34" s="15"/>
      <c r="T34" s="15"/>
      <c r="U34" s="15"/>
      <c r="V34" s="15"/>
      <c r="W34" s="15"/>
      <c r="X34" s="15"/>
      <c r="Y34" s="15"/>
      <c r="Z34" s="15"/>
    </row>
    <row r="35" spans="1:26" ht="14.25" customHeight="1">
      <c r="A35" s="15"/>
      <c r="B35" s="15"/>
      <c r="C35" s="14">
        <v>25354</v>
      </c>
      <c r="D35" s="14" t="s">
        <v>186</v>
      </c>
      <c r="E35" s="14">
        <v>20</v>
      </c>
      <c r="F35" s="14">
        <v>155.06</v>
      </c>
      <c r="G35" s="14">
        <v>1.49</v>
      </c>
      <c r="H35" s="14">
        <f t="shared" si="0"/>
        <v>231.0394</v>
      </c>
      <c r="I35" s="15"/>
      <c r="J35" s="15"/>
      <c r="K35" s="15"/>
      <c r="L35" s="15"/>
      <c r="M35" s="15"/>
      <c r="N35" s="15"/>
      <c r="O35" s="15"/>
      <c r="P35" s="15"/>
      <c r="Q35" s="15"/>
      <c r="R35" s="15"/>
      <c r="S35" s="15"/>
      <c r="T35" s="15"/>
      <c r="U35" s="15"/>
      <c r="V35" s="15"/>
      <c r="W35" s="15"/>
      <c r="X35" s="15"/>
      <c r="Y35" s="15"/>
      <c r="Z35" s="15"/>
    </row>
    <row r="36" spans="1:26" ht="14.25" customHeight="1">
      <c r="A36" s="15"/>
      <c r="B36" s="15"/>
      <c r="C36" s="14">
        <v>21017</v>
      </c>
      <c r="D36" s="14" t="s">
        <v>185</v>
      </c>
      <c r="E36" s="14">
        <v>17</v>
      </c>
      <c r="F36" s="14">
        <v>5.98</v>
      </c>
      <c r="G36" s="14">
        <v>0.7</v>
      </c>
      <c r="H36" s="14">
        <f t="shared" si="0"/>
        <v>4.1859999999999999</v>
      </c>
      <c r="I36" s="15"/>
      <c r="J36" s="15"/>
      <c r="K36" s="15"/>
      <c r="L36" s="15"/>
      <c r="M36" s="15"/>
      <c r="N36" s="15"/>
      <c r="O36" s="15"/>
      <c r="P36" s="15"/>
      <c r="Q36" s="15"/>
      <c r="R36" s="15"/>
      <c r="S36" s="15"/>
      <c r="T36" s="15"/>
      <c r="U36" s="15"/>
      <c r="V36" s="15"/>
      <c r="W36" s="15"/>
      <c r="X36" s="15"/>
      <c r="Y36" s="15"/>
      <c r="Z36" s="15"/>
    </row>
    <row r="37" spans="1:26" ht="14.25" customHeight="1">
      <c r="A37" s="15"/>
      <c r="B37" s="15"/>
      <c r="C37" s="14">
        <v>21019</v>
      </c>
      <c r="D37" s="14" t="s">
        <v>185</v>
      </c>
      <c r="E37" s="14">
        <v>3</v>
      </c>
      <c r="F37" s="14">
        <v>29.14</v>
      </c>
      <c r="G37" s="14">
        <v>5.15</v>
      </c>
      <c r="H37" s="14">
        <f t="shared" si="0"/>
        <v>150.07100000000003</v>
      </c>
      <c r="I37" s="15"/>
      <c r="J37" s="15"/>
      <c r="K37" s="15"/>
      <c r="L37" s="15"/>
      <c r="M37" s="15"/>
      <c r="N37" s="15"/>
      <c r="O37" s="15"/>
      <c r="P37" s="15"/>
      <c r="Q37" s="15"/>
      <c r="R37" s="15"/>
      <c r="S37" s="15"/>
      <c r="T37" s="15"/>
      <c r="U37" s="15"/>
      <c r="V37" s="15"/>
      <c r="W37" s="15"/>
      <c r="X37" s="15"/>
      <c r="Y37" s="15"/>
      <c r="Z37" s="15"/>
    </row>
    <row r="38" spans="1:26" ht="14.25" customHeight="1">
      <c r="A38" s="15"/>
      <c r="B38" s="15"/>
      <c r="C38" s="14">
        <v>23274</v>
      </c>
      <c r="D38" s="14" t="s">
        <v>184</v>
      </c>
      <c r="E38" s="14">
        <v>17</v>
      </c>
      <c r="F38" s="14">
        <v>3.69</v>
      </c>
      <c r="G38" s="14">
        <v>4.8600000000000003</v>
      </c>
      <c r="H38" s="14">
        <f t="shared" si="0"/>
        <v>17.933400000000002</v>
      </c>
      <c r="I38" s="15"/>
      <c r="J38" s="15"/>
      <c r="K38" s="15"/>
      <c r="L38" s="15"/>
      <c r="M38" s="15"/>
      <c r="N38" s="15"/>
      <c r="O38" s="15"/>
      <c r="P38" s="15"/>
      <c r="Q38" s="15"/>
      <c r="R38" s="15"/>
      <c r="S38" s="15"/>
      <c r="T38" s="15"/>
      <c r="U38" s="15"/>
      <c r="V38" s="15"/>
      <c r="W38" s="15"/>
      <c r="X38" s="15"/>
      <c r="Y38" s="15"/>
      <c r="Z38" s="15"/>
    </row>
    <row r="39" spans="1:26" ht="14.2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4.2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4.2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4.2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4.2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4.2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4.2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4.2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4.2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4.2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4.2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4.2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4.2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4.2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4.2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4.2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4.2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4.2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4.2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4.2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4.2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4.2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4.2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4.2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4.2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4.2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4.2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4.2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4.2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4.2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4.2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4.2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4.2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4.2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4.2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4.2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4.2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4.2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4.2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4.2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4.2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4.2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4.2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4.2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4.2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4.2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4.2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4.2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4.2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4.2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4.2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4.2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4.2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4.2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4.2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4.2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4.2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4.2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4.2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4.2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4.2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4.2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4.2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4.2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4.2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4.2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4.2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4.2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4.2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4.2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4.2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4.2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4.2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4.2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4.2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4.2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4.2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4.2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4.2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4.2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4.2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4.2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4.2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4.2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4.2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4.2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4.2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4.2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4.2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4.2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4.2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4.2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4.2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4.2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4.2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4.2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4.2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4.2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4.2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4.2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4.2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4.2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4.2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4.2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4.2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4.2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4.2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4.2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4.2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4.2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4.2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4.2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4.2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4.2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4.2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4.2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4.2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4.2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4.2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4.2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4.2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4.2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4.2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4.2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4.2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4.2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4.2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4.2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4.2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4.2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4.2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4.2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4.2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4.2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4.2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4.2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4.2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4.2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4.2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4.2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4.2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4.2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4.2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4.2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4.2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4.2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4.2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4.2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4.2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4.2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4.2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4.2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4.2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4.2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4.2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4.2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4.2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4.2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4.2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4.2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4.2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4.2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4.2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4.2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4.2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4.2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4.2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4.2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4.2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4.2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4.2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4.2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4.2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4.2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4.2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4.2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4.2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4.2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4.2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4.2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4.2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4.2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4.2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4.2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4.2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4.2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4.2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4.2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4.2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4.2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4.2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4.2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4.2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4.2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4.2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4.2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4.2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4.2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4.2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4.2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4.2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4.2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4.2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4.2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4.2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4.2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4.2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4.2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4.2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4.2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4.2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4.2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4.2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4.2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4.2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4.2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4.2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4.2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4.2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4.2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4.2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4.2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4.2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4.2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4.2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4.2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4.2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4.2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4.2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4.2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4.2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4.2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4.2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4.2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4.2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4.2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4.2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4.2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4.2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4.2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4.2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4.2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4.2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4.2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4.2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4.2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4.2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4.2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4.2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4.2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4.2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4.2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4.2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4.2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4.2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4.2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4.2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4.2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4.2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4.2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4.2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4.2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4.2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4.2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4.2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4.2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4.2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4.2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4.2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4.2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4.2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4.2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4.2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4.2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4.2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4.2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4.2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4.2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4.2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4.2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4.2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4.2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4.2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4.2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4.2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4.2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4.2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4.2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4.2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4.2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4.2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4.2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4.2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4.2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4.2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4.2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4.2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4.2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4.2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4.2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4.2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4.2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4.2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4.2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4.2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4.2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4.2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4.2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4.2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4.2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4.2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4.2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4.2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4.2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4.2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4.2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4.2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4.2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4.2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4.2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4.2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4.2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4.2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4.2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4.2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4.2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4.2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4.2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4.2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4.2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4.2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4.2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4.2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4.2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4.2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4.2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4.2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4.2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4.2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4.2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4.2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4.2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4.2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4.2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4.2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4.2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4.2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4.2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4.2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4.2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4.2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4.2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4.2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4.2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4.2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4.2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4.2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4.2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4.2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4.2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4.2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4.2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4.2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4.2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4.2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4.2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4.2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4.2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4.2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4.2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4.2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4.2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4.2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4.2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4.2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4.2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4.2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4.2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4.2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4.2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4.2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4.2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4.2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4.2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4.2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4.2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4.2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4.2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4.2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4.2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4.2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4.2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4.2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4.2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4.2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4.2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4.2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4.2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4.2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4.2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4.2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4.2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4.2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4.2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4.2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4.2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4.2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4.2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4.2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4.2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4.2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4.2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4.2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4.2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4.2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4.2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4.2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4.2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4.2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4.2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4.2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4.2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4.2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4.2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4.2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4.2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4.2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4.2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4.2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4.2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4.2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4.2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4.2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4.2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4.2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4.2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4.2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4.2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4.2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4.2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4.2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4.2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4.2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4.2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4.2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4.2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4.2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4.2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4.2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4.2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4.2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4.2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4.2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4.2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4.2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4.2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4.2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4.2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4.2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4.2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4.2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4.2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4.2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4.2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4.2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4.2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4.2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4.2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4.2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4.2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4.2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4.2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4.2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4.2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4.2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4.2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4.2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4.2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4.2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4.2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4.2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4.2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4.2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4.2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4.2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4.2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4.2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4.2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4.2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4.2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4.2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4.2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4.2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4.2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4.2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4.2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4.2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4.2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4.2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4.2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4.2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4.2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4.2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4.2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4.2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4.2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4.2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4.2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4.2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4.2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4.2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4.2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4.2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4.2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4.2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4.2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4.2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4.2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4.2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4.2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4.2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4.2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4.2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4.2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4.2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4.2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4.2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4.2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4.2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4.2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4.2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4.2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4.2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4.2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4.2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4.2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4.2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4.2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4.2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4.2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4.2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4.2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4.2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4.2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4.2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4.2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4.2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4.2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4.2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4.2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4.2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4.2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4.2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4.2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4.2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4.2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4.2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4.2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4.2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4.2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4.2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4.2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4.2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4.2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4.2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4.2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4.2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4.2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4.2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4.2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4.2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4.2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4.2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4.2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4.2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4.2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4.2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4.2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4.2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4.2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4.2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4.2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4.2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4.2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4.2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4.2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4.2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4.2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4.2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4.2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4.2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4.2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4.2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4.2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4.2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4.2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4.2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4.2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4.2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4.2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4.2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4.2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4.2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4.2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4.2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4.2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4.2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4.2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4.2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4.2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4.2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4.2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4.2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4.2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4.2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4.2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4.2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4.2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4.2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4.2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4.2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4.2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4.2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4.2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4.2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4.2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4.2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4.2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4.2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4.2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4.2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4.2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4.2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4.2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4.2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4.2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4.2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4.2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4.2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4.2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4.2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4.2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4.2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4.2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4.2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4.2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4.2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4.2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4.2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4.2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4.2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4.2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4.2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4.2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4.2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4.2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4.2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4.2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4.2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4.2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4.2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4.2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4.2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4.2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4.2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4.2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4.2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4.2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4.2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4.2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4.2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4.2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4.2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4.2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4.2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4.2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4.2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4.2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4.2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4.2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4.2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4.2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4.2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4.2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4.2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4.2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4.2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4.2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4.2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4.2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4.2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4.2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4.2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4.2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4.2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4.2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4.2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4.2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4.2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4.2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4.2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4.2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4.2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4.2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4.2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4.2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4.2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4.2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4.2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4.2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4.2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4.2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4.2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4.2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4.2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4.2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4.2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4.2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4.2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4.2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4.2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4.2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4.2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4.2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4.2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4.2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4.2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4.2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4.2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4.2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4.2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4.2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4.2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4.2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4.2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4.2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4.2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4.2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4.2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4.2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4.2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4.2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4.2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4.2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4.2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4.2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4.2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4.2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4.2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4.2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4.2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4.2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4.2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4.2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4.2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4.2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4.2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4.2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4.2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4.2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4.2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4.2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4.2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4.2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4.2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4.2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4.2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4.2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4.2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4.2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4.2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4.2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4.2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4.2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4.2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4.2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4.2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4.2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4.2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4.2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4.2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4.2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4.2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4.2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4.2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4.2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4.2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4.2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4.2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4.2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4.2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4.2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4.2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4.2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4.2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4.2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4.2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4.2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4.2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4.2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4.2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4.2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4.2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4.2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4.2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4.2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4.2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4.2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4.2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4.2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4.2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4.2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4.2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4.2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4.2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4.2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4.2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4.2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4.2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4.2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4.2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4.2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4.2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4.2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4.2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4.2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4.2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4.2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4.2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4.2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4.2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4.2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4.2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4.2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4.2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4.2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4.2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4.2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4.2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4.2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4.2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4.2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4.2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4.2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4.2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4.2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4.2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4.2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4.2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4.2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4.2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4.2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4.2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4.2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4.2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4.2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4.2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4.2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4.2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4.2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4.2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4.2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4.2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4.2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4.2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4.2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4.2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4.2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4.2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4.2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4.2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4.2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4.2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4.2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4.2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4.2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4.2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4.2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4.2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4.2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4.2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4.2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4.2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4.2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4.2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4.2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4.2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4.2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4.2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4.2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4.2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4.2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4.2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4.2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4.2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4.2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4.2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4.2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4.2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4.2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4.2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4.2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4.2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4.2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4.2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4.2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4.2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4.2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4.2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4.2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4.2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4.2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4.2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4.2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4.2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4.2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4.2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4.2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4.2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4.2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4.2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4.2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4.2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4.2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4.2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4.2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4.2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4.2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4.2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4.2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4.2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4.2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4.2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4.2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4.2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4.2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4.2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4.2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4.2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4.2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4.2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4.2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4.2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4.2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4.2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4.2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4.2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4.2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4.2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4.2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4.2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4.2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4.2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4.2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4.2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4.2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4.2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4.2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4.2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4.2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4.2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4.2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7169" r:id="rId3" name="Button 1">
              <controlPr defaultSize="0" print="0" autoFill="0" autoPict="0" macro="[0]!CalculateSales">
                <anchor moveWithCells="1" sizeWithCells="1">
                  <from>
                    <xdr:col>11</xdr:col>
                    <xdr:colOff>590550</xdr:colOff>
                    <xdr:row>7</xdr:row>
                    <xdr:rowOff>114300</xdr:rowOff>
                  </from>
                  <to>
                    <xdr:col>16</xdr:col>
                    <xdr:colOff>12700</xdr:colOff>
                    <xdr:row>12</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75FF-CE0C-4A2E-9DB8-CC53658E15B8}">
  <sheetPr codeName="Sheet3"/>
  <dimension ref="B1:C999"/>
  <sheetViews>
    <sheetView topLeftCell="B4" zoomScale="85" zoomScaleNormal="70" workbookViewId="0">
      <selection activeCell="A25" sqref="A25"/>
    </sheetView>
  </sheetViews>
  <sheetFormatPr defaultColWidth="14.5" defaultRowHeight="15" customHeight="1"/>
  <cols>
    <col min="1" max="1" width="9.5" customWidth="1"/>
    <col min="2" max="2" width="8.69921875" customWidth="1"/>
    <col min="3" max="3" width="129.09765625" customWidth="1"/>
    <col min="4" max="4" width="8.69921875" customWidth="1"/>
    <col min="5" max="26" width="9.5" customWidth="1"/>
  </cols>
  <sheetData>
    <row r="1" spans="3:3" ht="14.25" customHeight="1"/>
    <row r="2" spans="3:3" ht="14.25" customHeight="1">
      <c r="C2" s="34" t="s">
        <v>183</v>
      </c>
    </row>
    <row r="3" spans="3:3" ht="14.25" customHeight="1">
      <c r="C3" s="46" t="s">
        <v>182</v>
      </c>
    </row>
    <row r="4" spans="3:3" ht="14.25" customHeight="1">
      <c r="C4" s="46" t="s">
        <v>181</v>
      </c>
    </row>
    <row r="5" spans="3:3" ht="14.25" customHeight="1">
      <c r="C5" s="46" t="s">
        <v>180</v>
      </c>
    </row>
    <row r="6" spans="3:3" ht="14.25" customHeight="1">
      <c r="C6" s="34" t="s">
        <v>179</v>
      </c>
    </row>
    <row r="7" spans="3:3" ht="14.25" customHeight="1">
      <c r="C7" s="34"/>
    </row>
    <row r="8" spans="3:3" ht="14.25" customHeight="1">
      <c r="C8" s="34" t="s">
        <v>178</v>
      </c>
    </row>
    <row r="9" spans="3:3" ht="14.25" customHeight="1">
      <c r="C9" s="45" t="s">
        <v>177</v>
      </c>
    </row>
    <row r="10" spans="3:3" ht="14.25" customHeight="1">
      <c r="C10" s="45" t="s">
        <v>176</v>
      </c>
    </row>
    <row r="11" spans="3:3" ht="14.25" customHeight="1">
      <c r="C11" s="45" t="s">
        <v>175</v>
      </c>
    </row>
    <row r="12" spans="3:3" ht="14.25" customHeight="1">
      <c r="C12" s="45" t="s">
        <v>174</v>
      </c>
    </row>
    <row r="13" spans="3:3" ht="14.25" customHeight="1"/>
    <row r="14" spans="3:3" ht="14.25" customHeight="1">
      <c r="C14" s="34" t="s">
        <v>173</v>
      </c>
    </row>
    <row r="15" spans="3:3" ht="14.25" customHeight="1"/>
    <row r="16" spans="3:3" ht="14.25" customHeight="1"/>
    <row r="17" spans="2:3" ht="14.25" customHeight="1"/>
    <row r="18" spans="2:3" ht="14.25" customHeight="1">
      <c r="B18" s="44" t="s">
        <v>172</v>
      </c>
      <c r="C18" s="43" t="s">
        <v>171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A5F1-2415-45AB-83EB-07214AECF421}">
  <sheetPr codeName="Sheet4"/>
  <dimension ref="C1:G1000"/>
  <sheetViews>
    <sheetView zoomScale="82" workbookViewId="0">
      <selection activeCell="P5" sqref="P5"/>
    </sheetView>
  </sheetViews>
  <sheetFormatPr defaultColWidth="14.5" defaultRowHeight="15" customHeight="1"/>
  <cols>
    <col min="1" max="2" width="9.5" customWidth="1"/>
    <col min="3" max="3" width="8.69921875" customWidth="1"/>
    <col min="4" max="4" width="11.69921875" customWidth="1"/>
    <col min="5" max="5" width="16.796875" customWidth="1"/>
    <col min="6" max="7" width="8.69921875" customWidth="1"/>
    <col min="8" max="26" width="9.5" customWidth="1"/>
  </cols>
  <sheetData>
    <row r="1" spans="3:7" ht="14.25" customHeight="1"/>
    <row r="2" spans="3:7" ht="14.25" customHeight="1">
      <c r="C2" s="34" t="s">
        <v>170</v>
      </c>
    </row>
    <row r="3" spans="3:7" ht="14.25" customHeight="1">
      <c r="C3" s="34" t="s">
        <v>165</v>
      </c>
    </row>
    <row r="4" spans="3:7" ht="14.25" customHeight="1">
      <c r="C4" s="34" t="s">
        <v>164</v>
      </c>
    </row>
    <row r="5" spans="3:7" ht="14.25" customHeight="1"/>
    <row r="6" spans="3:7" ht="14.25" customHeight="1">
      <c r="C6" s="42" t="s">
        <v>154</v>
      </c>
      <c r="D6" s="41" t="s">
        <v>163</v>
      </c>
      <c r="E6" s="41" t="s">
        <v>169</v>
      </c>
      <c r="F6" s="40" t="s">
        <v>168</v>
      </c>
    </row>
    <row r="7" spans="3:7" ht="14.25" customHeight="1">
      <c r="C7" s="32">
        <v>2005</v>
      </c>
      <c r="D7" s="39">
        <v>528</v>
      </c>
      <c r="E7" s="36"/>
      <c r="F7" s="10"/>
      <c r="G7" s="52"/>
    </row>
    <row r="8" spans="3:7" ht="14.25" customHeight="1">
      <c r="C8" s="32">
        <v>2006</v>
      </c>
      <c r="D8" s="39">
        <v>4550</v>
      </c>
      <c r="E8" s="37">
        <f>SUM($D$6:D8)</f>
        <v>5078</v>
      </c>
      <c r="F8" s="36">
        <f t="shared" ref="F8:F24" si="0">E8/$E$24</f>
        <v>6.5615712624370076E-2</v>
      </c>
    </row>
    <row r="9" spans="3:7" ht="14.25" customHeight="1">
      <c r="C9" s="32">
        <v>2007</v>
      </c>
      <c r="D9" s="39">
        <v>8189</v>
      </c>
      <c r="E9" s="37">
        <f>SUM($D$6:D9)</f>
        <v>13267</v>
      </c>
      <c r="F9" s="36">
        <f t="shared" si="0"/>
        <v>0.17143041736658482</v>
      </c>
    </row>
    <row r="10" spans="3:7" ht="14.25" customHeight="1">
      <c r="C10" s="32">
        <v>2008</v>
      </c>
      <c r="D10" s="39">
        <v>1730</v>
      </c>
      <c r="E10" s="37">
        <f>SUM($D$6:D10)</f>
        <v>14997</v>
      </c>
      <c r="F10" s="36">
        <f t="shared" si="0"/>
        <v>0.19378472670887711</v>
      </c>
    </row>
    <row r="11" spans="3:7" ht="14.25" customHeight="1">
      <c r="C11" s="32">
        <v>2009</v>
      </c>
      <c r="D11" s="39">
        <v>5262</v>
      </c>
      <c r="E11" s="37">
        <f>SUM($D$6:D11)</f>
        <v>20259</v>
      </c>
      <c r="F11" s="36">
        <f t="shared" si="0"/>
        <v>0.26177800749450836</v>
      </c>
    </row>
    <row r="12" spans="3:7" ht="14.25" customHeight="1">
      <c r="C12" s="32">
        <v>2010</v>
      </c>
      <c r="D12" s="39">
        <v>2172</v>
      </c>
      <c r="E12" s="37">
        <f>SUM($D$6:D12)</f>
        <v>22431</v>
      </c>
      <c r="F12" s="36">
        <f t="shared" si="0"/>
        <v>0.28984364905026488</v>
      </c>
    </row>
    <row r="13" spans="3:7" ht="14.25" customHeight="1">
      <c r="C13" s="32">
        <v>2011</v>
      </c>
      <c r="D13" s="39">
        <v>4384</v>
      </c>
      <c r="E13" s="37">
        <f>SUM($D$6:D13)</f>
        <v>26815</v>
      </c>
      <c r="F13" s="36">
        <f t="shared" si="0"/>
        <v>0.34649179480553044</v>
      </c>
    </row>
    <row r="14" spans="3:7" ht="14.25" customHeight="1">
      <c r="C14" s="32">
        <v>2012</v>
      </c>
      <c r="D14" s="39">
        <v>8709</v>
      </c>
      <c r="E14" s="37">
        <f>SUM($D$6:D14)</f>
        <v>35524</v>
      </c>
      <c r="F14" s="36">
        <f t="shared" si="0"/>
        <v>0.45902571391652669</v>
      </c>
    </row>
    <row r="15" spans="3:7" ht="14.25" customHeight="1">
      <c r="C15" s="32">
        <v>2013</v>
      </c>
      <c r="D15" s="39">
        <v>3618</v>
      </c>
      <c r="E15" s="37">
        <f>SUM($D$6:D15)</f>
        <v>39142</v>
      </c>
      <c r="F15" s="36">
        <f t="shared" si="0"/>
        <v>0.50577594004393334</v>
      </c>
    </row>
    <row r="16" spans="3:7" ht="14.25" customHeight="1">
      <c r="C16" s="32">
        <v>2014</v>
      </c>
      <c r="D16" s="39">
        <v>6372</v>
      </c>
      <c r="E16" s="37">
        <f>SUM($D$6:D16)</f>
        <v>45514</v>
      </c>
      <c r="F16" s="36">
        <f t="shared" si="0"/>
        <v>0.58811215919369431</v>
      </c>
    </row>
    <row r="17" spans="3:6" ht="14.25" customHeight="1">
      <c r="C17" s="32">
        <v>2015</v>
      </c>
      <c r="D17" s="39">
        <v>3456</v>
      </c>
      <c r="E17" s="37">
        <f>SUM($D$6:D17)</f>
        <v>48970</v>
      </c>
      <c r="F17" s="36">
        <f t="shared" si="0"/>
        <v>0.6327690916139036</v>
      </c>
    </row>
    <row r="18" spans="3:6" ht="14.25" customHeight="1">
      <c r="C18" s="32">
        <v>2016</v>
      </c>
      <c r="D18" s="39">
        <v>7478</v>
      </c>
      <c r="E18" s="37">
        <f>SUM($D$6:D18)</f>
        <v>56448</v>
      </c>
      <c r="F18" s="36">
        <f t="shared" si="0"/>
        <v>0.72939656286341903</v>
      </c>
    </row>
    <row r="19" spans="3:6" ht="14.25" customHeight="1">
      <c r="C19" s="32">
        <v>2017</v>
      </c>
      <c r="D19" s="39">
        <v>4649</v>
      </c>
      <c r="E19" s="37">
        <f>SUM($D$6:D19)</f>
        <v>61097</v>
      </c>
      <c r="F19" s="36">
        <f t="shared" si="0"/>
        <v>0.78946892363354437</v>
      </c>
    </row>
    <row r="20" spans="3:6" ht="14.25" customHeight="1">
      <c r="C20" s="32">
        <v>2018</v>
      </c>
      <c r="D20" s="39">
        <v>5831</v>
      </c>
      <c r="E20" s="37">
        <f>SUM($D$6:D20)</f>
        <v>66928</v>
      </c>
      <c r="F20" s="36">
        <f t="shared" si="0"/>
        <v>0.86481457552655383</v>
      </c>
    </row>
    <row r="21" spans="3:6" ht="14.25" customHeight="1">
      <c r="C21" s="32">
        <v>2019</v>
      </c>
      <c r="D21" s="39">
        <v>1599</v>
      </c>
      <c r="E21" s="37">
        <f>SUM($D$6:D21)</f>
        <v>68527</v>
      </c>
      <c r="F21" s="36">
        <f t="shared" si="0"/>
        <v>0.88547615971055693</v>
      </c>
    </row>
    <row r="22" spans="3:6" ht="14.25" customHeight="1">
      <c r="C22" s="32">
        <v>2020</v>
      </c>
      <c r="D22" s="39">
        <v>3695</v>
      </c>
      <c r="E22" s="37">
        <f>SUM($D$6:D22)</f>
        <v>72222</v>
      </c>
      <c r="F22" s="36">
        <f t="shared" si="0"/>
        <v>0.93322134642718702</v>
      </c>
    </row>
    <row r="23" spans="3:6" ht="14.25" customHeight="1">
      <c r="C23" s="32">
        <v>2021</v>
      </c>
      <c r="D23" s="39">
        <v>1678</v>
      </c>
      <c r="E23" s="37">
        <f>SUM($D$6:D23)</f>
        <v>73900</v>
      </c>
      <c r="F23" s="36">
        <f t="shared" si="0"/>
        <v>0.95490373433260112</v>
      </c>
    </row>
    <row r="24" spans="3:6" ht="14.25" customHeight="1">
      <c r="C24" s="30">
        <v>2022</v>
      </c>
      <c r="D24" s="38">
        <v>3490</v>
      </c>
      <c r="E24" s="37">
        <f>SUM($D$6:D24)</f>
        <v>77390</v>
      </c>
      <c r="F24" s="36">
        <f t="shared" si="0"/>
        <v>1</v>
      </c>
    </row>
    <row r="25" spans="3:6" ht="14.25" customHeight="1">
      <c r="C25" s="15" t="s">
        <v>167</v>
      </c>
      <c r="D25" s="35">
        <f>SUM(D7:D24)</f>
        <v>77390</v>
      </c>
    </row>
    <row r="26" spans="3:6" ht="14.25" customHeight="1"/>
    <row r="27" spans="3:6" ht="14.25" customHeight="1"/>
    <row r="28" spans="3:6" ht="14.25" customHeight="1"/>
    <row r="29" spans="3:6" ht="14.25" customHeight="1"/>
    <row r="30" spans="3:6" ht="14.25" customHeight="1"/>
    <row r="31" spans="3:6" ht="14.25" customHeight="1"/>
    <row r="32" spans="3: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BBFD-9613-44B1-87EA-5C7A272D2FE9}">
  <dimension ref="I4:J10"/>
  <sheetViews>
    <sheetView workbookViewId="0">
      <selection activeCell="M10" sqref="M10"/>
    </sheetView>
  </sheetViews>
  <sheetFormatPr defaultRowHeight="14.5"/>
  <cols>
    <col min="9" max="9" width="14.3984375" bestFit="1" customWidth="1"/>
    <col min="10" max="10" width="13.5" bestFit="1" customWidth="1"/>
  </cols>
  <sheetData>
    <row r="4" spans="9:10">
      <c r="I4" s="59" t="s">
        <v>201</v>
      </c>
      <c r="J4" t="s">
        <v>208</v>
      </c>
    </row>
    <row r="5" spans="9:10">
      <c r="I5" s="60" t="s">
        <v>202</v>
      </c>
      <c r="J5" s="61">
        <v>4432.4546</v>
      </c>
    </row>
    <row r="6" spans="9:10">
      <c r="I6" s="60" t="s">
        <v>203</v>
      </c>
      <c r="J6" s="61">
        <v>2209.6983999999998</v>
      </c>
    </row>
    <row r="7" spans="9:10">
      <c r="I7" s="60" t="s">
        <v>204</v>
      </c>
      <c r="J7" s="61">
        <v>2634.2708000000002</v>
      </c>
    </row>
    <row r="8" spans="9:10">
      <c r="I8" s="60" t="s">
        <v>205</v>
      </c>
      <c r="J8" s="61">
        <v>1620.2685999999999</v>
      </c>
    </row>
    <row r="9" spans="9:10">
      <c r="I9" s="60" t="s">
        <v>206</v>
      </c>
      <c r="J9" s="61">
        <v>4485.869424999999</v>
      </c>
    </row>
    <row r="10" spans="9:10">
      <c r="I10" s="60" t="s">
        <v>207</v>
      </c>
      <c r="J10" s="61">
        <v>15382.561824999997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B3F3-FD99-4773-8157-F434F9F8E9AD}">
  <dimension ref="H10:I14"/>
  <sheetViews>
    <sheetView topLeftCell="A10" workbookViewId="0">
      <selection activeCell="I10" sqref="I10"/>
    </sheetView>
  </sheetViews>
  <sheetFormatPr defaultRowHeight="14.5"/>
  <cols>
    <col min="8" max="8" width="17.8984375" bestFit="1" customWidth="1"/>
    <col min="9" max="9" width="13.5" bestFit="1" customWidth="1"/>
  </cols>
  <sheetData>
    <row r="10" spans="8:9">
      <c r="H10" s="59" t="s">
        <v>201</v>
      </c>
      <c r="I10" t="s">
        <v>208</v>
      </c>
    </row>
    <row r="11" spans="8:9">
      <c r="H11" s="60" t="s">
        <v>211</v>
      </c>
      <c r="I11" s="61">
        <v>425.28179999999998</v>
      </c>
    </row>
    <row r="12" spans="8:9">
      <c r="H12" s="60" t="s">
        <v>210</v>
      </c>
      <c r="I12" s="61">
        <v>4762.4920000000002</v>
      </c>
    </row>
    <row r="13" spans="8:9">
      <c r="H13" s="60" t="s">
        <v>209</v>
      </c>
      <c r="I13" s="61">
        <v>7882.9456</v>
      </c>
    </row>
    <row r="14" spans="8:9">
      <c r="H14" s="60" t="s">
        <v>207</v>
      </c>
      <c r="I14" s="61">
        <v>13070.719399999996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602A-9CD6-42CC-AB94-A8641B77E899}">
  <dimension ref="A1:B5"/>
  <sheetViews>
    <sheetView workbookViewId="0">
      <selection activeCell="M2" sqref="M2"/>
    </sheetView>
  </sheetViews>
  <sheetFormatPr defaultRowHeight="14.5"/>
  <cols>
    <col min="1" max="1" width="14.3984375" bestFit="1" customWidth="1"/>
    <col min="2" max="2" width="16.8984375" bestFit="1" customWidth="1"/>
  </cols>
  <sheetData>
    <row r="1" spans="1:2">
      <c r="A1" s="59" t="s">
        <v>201</v>
      </c>
      <c r="B1" t="s">
        <v>225</v>
      </c>
    </row>
    <row r="2" spans="1:2">
      <c r="A2" s="60" t="s">
        <v>222</v>
      </c>
      <c r="B2" s="61">
        <v>5865913</v>
      </c>
    </row>
    <row r="3" spans="1:2">
      <c r="A3" s="60" t="s">
        <v>223</v>
      </c>
      <c r="B3" s="61">
        <v>919515</v>
      </c>
    </row>
    <row r="4" spans="1:2">
      <c r="A4" s="60" t="s">
        <v>224</v>
      </c>
      <c r="B4" s="61">
        <v>4476656</v>
      </c>
    </row>
    <row r="5" spans="1:2">
      <c r="A5" s="60" t="s">
        <v>207</v>
      </c>
      <c r="B5" s="61">
        <v>11262084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A0A34-FEE4-4AC6-86AD-FA96D560851B}">
  <dimension ref="D2:Q3"/>
  <sheetViews>
    <sheetView tabSelected="1" zoomScale="88" workbookViewId="0">
      <selection activeCell="S13" sqref="S13"/>
    </sheetView>
  </sheetViews>
  <sheetFormatPr defaultRowHeight="14.5"/>
  <sheetData>
    <row r="2" spans="4:17">
      <c r="D2" s="54"/>
      <c r="E2" s="54"/>
      <c r="F2" s="54"/>
      <c r="G2" s="53" t="s">
        <v>200</v>
      </c>
      <c r="H2" s="54"/>
      <c r="I2" s="54"/>
      <c r="J2" s="54"/>
      <c r="K2" s="54"/>
      <c r="L2" s="54"/>
      <c r="M2" s="54"/>
      <c r="N2" s="54"/>
      <c r="O2" s="54"/>
      <c r="P2" s="54"/>
      <c r="Q2" s="54"/>
    </row>
    <row r="3" spans="4:17">
      <c r="D3" s="54"/>
      <c r="E3" s="54"/>
      <c r="F3" s="54"/>
      <c r="G3" s="54"/>
      <c r="H3" s="54"/>
      <c r="I3" s="54"/>
      <c r="J3" s="54"/>
      <c r="K3" s="54"/>
      <c r="L3" s="54"/>
      <c r="M3" s="54"/>
      <c r="N3" s="54"/>
      <c r="O3" s="54"/>
      <c r="P3" s="54"/>
      <c r="Q3" s="54"/>
    </row>
  </sheetData>
  <mergeCells count="3">
    <mergeCell ref="G2:O3"/>
    <mergeCell ref="D2:F3"/>
    <mergeCell ref="P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999E7-F81C-4D22-B665-B9F771DFD730}">
  <dimension ref="A1:B12"/>
  <sheetViews>
    <sheetView workbookViewId="0">
      <selection activeCell="N12" sqref="N12"/>
    </sheetView>
  </sheetViews>
  <sheetFormatPr defaultRowHeight="14.5"/>
  <cols>
    <col min="1" max="1" width="14.3984375" bestFit="1" customWidth="1"/>
    <col min="2" max="2" width="13.5" bestFit="1" customWidth="1"/>
  </cols>
  <sheetData>
    <row r="1" spans="1:2">
      <c r="A1" s="59" t="s">
        <v>201</v>
      </c>
      <c r="B1" t="s">
        <v>208</v>
      </c>
    </row>
    <row r="2" spans="1:2">
      <c r="A2" s="60" t="s">
        <v>216</v>
      </c>
      <c r="B2" s="61">
        <v>5101.8139999999994</v>
      </c>
    </row>
    <row r="3" spans="1:2">
      <c r="A3" s="60" t="s">
        <v>212</v>
      </c>
      <c r="B3" s="61">
        <v>3031.9724000000001</v>
      </c>
    </row>
    <row r="4" spans="1:2">
      <c r="A4" s="60" t="s">
        <v>219</v>
      </c>
      <c r="B4" s="61">
        <v>2634.2708000000002</v>
      </c>
    </row>
    <row r="5" spans="1:2">
      <c r="A5" s="60" t="s">
        <v>220</v>
      </c>
      <c r="B5" s="61">
        <v>1469.7275999999999</v>
      </c>
    </row>
    <row r="6" spans="1:2">
      <c r="A6" s="60" t="s">
        <v>217</v>
      </c>
      <c r="B6" s="61">
        <v>1399.6400000000003</v>
      </c>
    </row>
    <row r="7" spans="1:2">
      <c r="A7" s="60" t="s">
        <v>213</v>
      </c>
      <c r="B7" s="61">
        <v>1372.6307999999999</v>
      </c>
    </row>
    <row r="8" spans="1:2">
      <c r="A8" s="60" t="s">
        <v>214</v>
      </c>
      <c r="B8" s="61">
        <v>1304.9000000000001</v>
      </c>
    </row>
    <row r="9" spans="1:2">
      <c r="A9" s="60" t="s">
        <v>215</v>
      </c>
      <c r="B9" s="61">
        <v>1291.4507999999998</v>
      </c>
    </row>
    <row r="10" spans="1:2">
      <c r="A10" s="60" t="s">
        <v>218</v>
      </c>
      <c r="B10" s="61">
        <v>1273.2086999999999</v>
      </c>
    </row>
    <row r="11" spans="1:2">
      <c r="A11" s="60" t="s">
        <v>221</v>
      </c>
      <c r="B11" s="61">
        <v>1272.5808</v>
      </c>
    </row>
    <row r="12" spans="1:2">
      <c r="A12" s="60" t="s">
        <v>207</v>
      </c>
      <c r="B12" s="61">
        <v>20152.195899999999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3C3D-8128-4ACA-AAEE-6F7651FBC63A}">
  <sheetPr codeName="Sheet5"/>
  <dimension ref="C1:D1000"/>
  <sheetViews>
    <sheetView topLeftCell="B4" workbookViewId="0">
      <selection activeCell="R19" sqref="R19"/>
    </sheetView>
  </sheetViews>
  <sheetFormatPr defaultColWidth="14.5" defaultRowHeight="15" customHeight="1"/>
  <cols>
    <col min="1" max="2" width="9.5" customWidth="1"/>
    <col min="3" max="3" width="8.69921875" customWidth="1"/>
    <col min="4" max="4" width="11.69921875" customWidth="1"/>
    <col min="5" max="5" width="8.69921875" customWidth="1"/>
    <col min="6" max="26" width="9.5" customWidth="1"/>
  </cols>
  <sheetData>
    <row r="1" spans="3:4" ht="14.25" customHeight="1"/>
    <row r="2" spans="3:4" ht="14.25" customHeight="1">
      <c r="C2" s="34" t="s">
        <v>166</v>
      </c>
    </row>
    <row r="3" spans="3:4" ht="14.25" customHeight="1">
      <c r="C3" s="34" t="s">
        <v>165</v>
      </c>
    </row>
    <row r="4" spans="3:4" ht="14.25" customHeight="1">
      <c r="C4" s="34" t="s">
        <v>164</v>
      </c>
    </row>
    <row r="5" spans="3:4" ht="14.25" customHeight="1"/>
    <row r="6" spans="3:4" ht="14.25" customHeight="1">
      <c r="C6" s="33" t="s">
        <v>154</v>
      </c>
      <c r="D6" s="33" t="s">
        <v>163</v>
      </c>
    </row>
    <row r="7" spans="3:4" ht="14.25" customHeight="1">
      <c r="C7" s="32">
        <v>1990</v>
      </c>
      <c r="D7" s="31">
        <v>2156</v>
      </c>
    </row>
    <row r="8" spans="3:4" ht="14.25" customHeight="1">
      <c r="C8" s="32">
        <v>1991</v>
      </c>
      <c r="D8" s="31">
        <v>3562</v>
      </c>
    </row>
    <row r="9" spans="3:4" ht="14.25" customHeight="1">
      <c r="C9" s="32">
        <v>1992</v>
      </c>
      <c r="D9" s="31">
        <v>7506</v>
      </c>
    </row>
    <row r="10" spans="3:4" ht="14.25" customHeight="1">
      <c r="C10" s="32">
        <v>1993</v>
      </c>
      <c r="D10" s="31">
        <v>6258</v>
      </c>
    </row>
    <row r="11" spans="3:4" ht="14.25" customHeight="1">
      <c r="C11" s="32">
        <v>1994</v>
      </c>
      <c r="D11" s="31">
        <v>6279</v>
      </c>
    </row>
    <row r="12" spans="3:4" ht="14.25" customHeight="1">
      <c r="C12" s="32">
        <v>1995</v>
      </c>
      <c r="D12" s="31">
        <v>1963</v>
      </c>
    </row>
    <row r="13" spans="3:4" ht="14.25" customHeight="1">
      <c r="C13" s="32">
        <v>1996</v>
      </c>
      <c r="D13" s="31">
        <v>6736</v>
      </c>
    </row>
    <row r="14" spans="3:4" ht="14.25" customHeight="1">
      <c r="C14" s="32">
        <v>1997</v>
      </c>
      <c r="D14" s="31">
        <v>3280</v>
      </c>
    </row>
    <row r="15" spans="3:4" ht="14.25" customHeight="1">
      <c r="C15" s="32">
        <v>1998</v>
      </c>
      <c r="D15" s="31">
        <v>8398</v>
      </c>
    </row>
    <row r="16" spans="3:4" ht="14.25" customHeight="1">
      <c r="C16" s="32">
        <v>1999</v>
      </c>
      <c r="D16" s="31">
        <v>2882</v>
      </c>
    </row>
    <row r="17" spans="3:4" ht="14.25" customHeight="1">
      <c r="C17" s="32">
        <v>2000</v>
      </c>
      <c r="D17" s="31">
        <v>4686</v>
      </c>
    </row>
    <row r="18" spans="3:4" ht="14.25" customHeight="1">
      <c r="C18" s="32">
        <v>2001</v>
      </c>
      <c r="D18" s="31">
        <v>6976</v>
      </c>
    </row>
    <row r="19" spans="3:4" ht="14.25" customHeight="1">
      <c r="C19" s="32">
        <v>2002</v>
      </c>
      <c r="D19" s="31">
        <v>2173</v>
      </c>
    </row>
    <row r="20" spans="3:4" ht="14.25" customHeight="1">
      <c r="C20" s="32">
        <v>2003</v>
      </c>
      <c r="D20" s="31">
        <v>2166</v>
      </c>
    </row>
    <row r="21" spans="3:4" ht="14.25" customHeight="1">
      <c r="C21" s="30">
        <v>2004</v>
      </c>
      <c r="D21" s="29">
        <v>8418</v>
      </c>
    </row>
    <row r="22" spans="3:4" ht="14.25" customHeight="1"/>
    <row r="23" spans="3:4" ht="14.25" customHeight="1"/>
    <row r="24" spans="3:4" ht="14.25" customHeight="1"/>
    <row r="25" spans="3:4" ht="14.25" customHeight="1"/>
    <row r="26" spans="3:4" ht="14.25" customHeight="1"/>
    <row r="27" spans="3:4" ht="14.25" customHeight="1"/>
    <row r="28" spans="3:4" ht="14.25" customHeight="1"/>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B9CD-BDB6-46CF-BDA3-79C7F9AA40B5}">
  <sheetPr codeName="Sheet6" filterMode="1"/>
  <dimension ref="C1:N998"/>
  <sheetViews>
    <sheetView workbookViewId="0">
      <selection activeCell="L312" sqref="L312"/>
    </sheetView>
  </sheetViews>
  <sheetFormatPr defaultColWidth="14.5" defaultRowHeight="15" customHeight="1"/>
  <cols>
    <col min="1" max="2" width="9.59765625" customWidth="1"/>
    <col min="3" max="3" width="8.796875" customWidth="1"/>
    <col min="4" max="4" width="14.8984375" customWidth="1"/>
    <col min="5" max="5" width="21.59765625" customWidth="1"/>
    <col min="6" max="6" width="10.296875" customWidth="1"/>
    <col min="7" max="15" width="8.796875" customWidth="1"/>
    <col min="16" max="26" width="9.59765625" customWidth="1"/>
  </cols>
  <sheetData>
    <row r="1" spans="3:14" ht="14.25" customHeight="1"/>
    <row r="2" spans="3:14" ht="14.25" customHeight="1">
      <c r="C2" s="9" t="s">
        <v>162</v>
      </c>
    </row>
    <row r="3" spans="3:14" ht="14.25" customHeight="1">
      <c r="C3" s="9" t="s">
        <v>161</v>
      </c>
      <c r="D3" s="28"/>
      <c r="E3" s="28"/>
      <c r="F3" s="28"/>
      <c r="G3" s="28"/>
      <c r="H3" s="28"/>
      <c r="I3" s="28"/>
      <c r="J3" s="28"/>
      <c r="K3" s="28"/>
      <c r="L3" s="28"/>
      <c r="M3" s="28"/>
      <c r="N3" s="28"/>
    </row>
    <row r="4" spans="3:14" ht="14.25" customHeight="1">
      <c r="C4" s="9" t="s">
        <v>160</v>
      </c>
    </row>
    <row r="5" spans="3:14" ht="14.25" customHeight="1"/>
    <row r="6" spans="3:14" ht="14.25" customHeight="1">
      <c r="C6" s="14" t="s">
        <v>157</v>
      </c>
      <c r="D6" s="27" t="s">
        <v>156</v>
      </c>
      <c r="E6" s="48" t="s">
        <v>155</v>
      </c>
      <c r="F6" s="49" t="s">
        <v>154</v>
      </c>
      <c r="G6" s="27" t="s">
        <v>153</v>
      </c>
    </row>
    <row r="7" spans="3:14" ht="14.25" hidden="1" customHeight="1">
      <c r="C7" s="2">
        <v>1</v>
      </c>
      <c r="D7" s="27" t="s">
        <v>152</v>
      </c>
      <c r="E7" s="27" t="s">
        <v>150</v>
      </c>
      <c r="F7" s="26">
        <v>44348</v>
      </c>
      <c r="G7" s="27">
        <v>108879</v>
      </c>
    </row>
    <row r="8" spans="3:14" ht="14.25" customHeight="1">
      <c r="C8" s="2">
        <v>2</v>
      </c>
      <c r="D8" s="27" t="s">
        <v>152</v>
      </c>
      <c r="E8" s="27" t="s">
        <v>147</v>
      </c>
      <c r="F8" s="26">
        <v>44470</v>
      </c>
      <c r="G8" s="27">
        <v>165656</v>
      </c>
    </row>
    <row r="9" spans="3:14" ht="14.25" customHeight="1">
      <c r="C9" s="2">
        <v>3</v>
      </c>
      <c r="D9" s="27" t="s">
        <v>152</v>
      </c>
      <c r="E9" s="27" t="s">
        <v>147</v>
      </c>
      <c r="F9" s="26">
        <v>44256</v>
      </c>
      <c r="G9" s="27">
        <v>25467</v>
      </c>
    </row>
    <row r="10" spans="3:14" ht="14.25" hidden="1" customHeight="1">
      <c r="C10" s="2">
        <v>4</v>
      </c>
      <c r="D10" s="27" t="s">
        <v>152</v>
      </c>
      <c r="E10" s="27" t="s">
        <v>143</v>
      </c>
      <c r="F10" s="26">
        <v>44256</v>
      </c>
      <c r="G10" s="27">
        <v>16452</v>
      </c>
    </row>
    <row r="11" spans="3:14" ht="14.25" customHeight="1">
      <c r="C11" s="2">
        <v>5</v>
      </c>
      <c r="D11" s="27" t="s">
        <v>152</v>
      </c>
      <c r="E11" s="27" t="s">
        <v>147</v>
      </c>
      <c r="F11" s="26">
        <v>44440</v>
      </c>
      <c r="G11" s="27">
        <v>135801</v>
      </c>
    </row>
    <row r="12" spans="3:14" ht="14.25" hidden="1" customHeight="1">
      <c r="C12" s="2">
        <v>6</v>
      </c>
      <c r="D12" s="27" t="s">
        <v>152</v>
      </c>
      <c r="E12" s="27" t="s">
        <v>143</v>
      </c>
      <c r="F12" s="26">
        <v>44348</v>
      </c>
      <c r="G12" s="27">
        <v>247286</v>
      </c>
    </row>
    <row r="13" spans="3:14" ht="14.25" hidden="1" customHeight="1">
      <c r="C13" s="2">
        <v>7</v>
      </c>
      <c r="D13" s="27" t="s">
        <v>152</v>
      </c>
      <c r="E13" s="27" t="s">
        <v>145</v>
      </c>
      <c r="F13" s="26">
        <v>44287</v>
      </c>
      <c r="G13" s="27">
        <v>191293</v>
      </c>
    </row>
    <row r="14" spans="3:14" ht="14.25" hidden="1" customHeight="1">
      <c r="C14" s="2">
        <v>8</v>
      </c>
      <c r="D14" s="27" t="s">
        <v>152</v>
      </c>
      <c r="E14" s="27" t="s">
        <v>151</v>
      </c>
      <c r="F14" s="26">
        <v>44197</v>
      </c>
      <c r="G14" s="27">
        <v>36125</v>
      </c>
    </row>
    <row r="15" spans="3:14" ht="14.25" hidden="1" customHeight="1">
      <c r="C15" s="2">
        <v>9</v>
      </c>
      <c r="D15" s="27" t="s">
        <v>152</v>
      </c>
      <c r="E15" s="27" t="s">
        <v>145</v>
      </c>
      <c r="F15" s="26">
        <v>44197</v>
      </c>
      <c r="G15" s="27">
        <v>123287</v>
      </c>
    </row>
    <row r="16" spans="3:14" ht="14.25" hidden="1" customHeight="1">
      <c r="C16" s="2">
        <v>10</v>
      </c>
      <c r="D16" s="27" t="s">
        <v>152</v>
      </c>
      <c r="E16" s="27" t="s">
        <v>145</v>
      </c>
      <c r="F16" s="26">
        <v>44378</v>
      </c>
      <c r="G16" s="27">
        <v>-34980</v>
      </c>
    </row>
    <row r="17" spans="3:7" ht="14.25" hidden="1" customHeight="1">
      <c r="C17" s="2">
        <v>11</v>
      </c>
      <c r="D17" s="27" t="s">
        <v>152</v>
      </c>
      <c r="E17" s="27" t="s">
        <v>143</v>
      </c>
      <c r="F17" s="26">
        <v>44317</v>
      </c>
      <c r="G17" s="27">
        <v>72086</v>
      </c>
    </row>
    <row r="18" spans="3:7" ht="14.25" hidden="1" customHeight="1">
      <c r="C18" s="2">
        <v>12</v>
      </c>
      <c r="D18" s="27" t="s">
        <v>152</v>
      </c>
      <c r="E18" s="27" t="s">
        <v>145</v>
      </c>
      <c r="F18" s="26">
        <v>44470</v>
      </c>
      <c r="G18" s="27">
        <v>84660</v>
      </c>
    </row>
    <row r="19" spans="3:7" ht="14.25" customHeight="1">
      <c r="C19" s="2">
        <v>13</v>
      </c>
      <c r="D19" s="27" t="s">
        <v>152</v>
      </c>
      <c r="E19" s="27" t="s">
        <v>147</v>
      </c>
      <c r="F19" s="26">
        <v>44531</v>
      </c>
      <c r="G19" s="27">
        <v>201069</v>
      </c>
    </row>
    <row r="20" spans="3:7" ht="14.25" hidden="1" customHeight="1">
      <c r="C20" s="2">
        <v>14</v>
      </c>
      <c r="D20" s="27" t="s">
        <v>152</v>
      </c>
      <c r="E20" s="27" t="s">
        <v>145</v>
      </c>
      <c r="F20" s="26">
        <v>44531</v>
      </c>
      <c r="G20" s="27">
        <v>74221</v>
      </c>
    </row>
    <row r="21" spans="3:7" ht="14.25" hidden="1" customHeight="1">
      <c r="C21" s="2">
        <v>15</v>
      </c>
      <c r="D21" s="27" t="s">
        <v>152</v>
      </c>
      <c r="E21" s="27" t="s">
        <v>143</v>
      </c>
      <c r="F21" s="26">
        <v>44348</v>
      </c>
      <c r="G21" s="27">
        <v>155904</v>
      </c>
    </row>
    <row r="22" spans="3:7" ht="14.25" hidden="1" customHeight="1">
      <c r="C22" s="2">
        <v>16</v>
      </c>
      <c r="D22" s="27" t="s">
        <v>152</v>
      </c>
      <c r="E22" s="27" t="s">
        <v>150</v>
      </c>
      <c r="F22" s="26">
        <v>44470</v>
      </c>
      <c r="G22" s="27">
        <v>-37886</v>
      </c>
    </row>
    <row r="23" spans="3:7" ht="14.25" hidden="1" customHeight="1">
      <c r="C23" s="2">
        <v>17</v>
      </c>
      <c r="D23" s="27" t="s">
        <v>152</v>
      </c>
      <c r="E23" s="27" t="s">
        <v>143</v>
      </c>
      <c r="F23" s="26">
        <v>44531</v>
      </c>
      <c r="G23" s="27">
        <v>169991</v>
      </c>
    </row>
    <row r="24" spans="3:7" ht="14.25" hidden="1" customHeight="1">
      <c r="C24" s="2">
        <v>18</v>
      </c>
      <c r="D24" s="27" t="s">
        <v>152</v>
      </c>
      <c r="E24" s="27" t="s">
        <v>145</v>
      </c>
      <c r="F24" s="26">
        <v>44501</v>
      </c>
      <c r="G24" s="27">
        <v>207031</v>
      </c>
    </row>
    <row r="25" spans="3:7" ht="14.25" hidden="1" customHeight="1">
      <c r="C25" s="2">
        <v>19</v>
      </c>
      <c r="D25" s="27" t="s">
        <v>152</v>
      </c>
      <c r="E25" s="27" t="s">
        <v>150</v>
      </c>
      <c r="F25" s="26">
        <v>44501</v>
      </c>
      <c r="G25" s="27">
        <v>39668</v>
      </c>
    </row>
    <row r="26" spans="3:7" ht="14.25" hidden="1" customHeight="1">
      <c r="C26" s="2">
        <v>20</v>
      </c>
      <c r="D26" s="27" t="s">
        <v>152</v>
      </c>
      <c r="E26" s="27" t="s">
        <v>151</v>
      </c>
      <c r="F26" s="26">
        <v>44228</v>
      </c>
      <c r="G26" s="27">
        <v>180474</v>
      </c>
    </row>
    <row r="27" spans="3:7" ht="14.25" hidden="1" customHeight="1">
      <c r="C27" s="2">
        <v>21</v>
      </c>
      <c r="D27" s="27" t="s">
        <v>152</v>
      </c>
      <c r="E27" s="27" t="s">
        <v>145</v>
      </c>
      <c r="F27" s="26">
        <v>44197</v>
      </c>
      <c r="G27" s="27">
        <v>-7921</v>
      </c>
    </row>
    <row r="28" spans="3:7" ht="14.25" hidden="1" customHeight="1">
      <c r="C28" s="2">
        <v>22</v>
      </c>
      <c r="D28" s="27" t="s">
        <v>148</v>
      </c>
      <c r="E28" s="27" t="s">
        <v>143</v>
      </c>
      <c r="F28" s="26">
        <v>44197</v>
      </c>
      <c r="G28" s="27">
        <v>193122</v>
      </c>
    </row>
    <row r="29" spans="3:7" ht="14.25" hidden="1" customHeight="1">
      <c r="C29" s="2">
        <v>23</v>
      </c>
      <c r="D29" s="27" t="s">
        <v>146</v>
      </c>
      <c r="E29" s="27" t="s">
        <v>150</v>
      </c>
      <c r="F29" s="26">
        <v>44409</v>
      </c>
      <c r="G29" s="27">
        <v>149617</v>
      </c>
    </row>
    <row r="30" spans="3:7" ht="14.25" hidden="1" customHeight="1">
      <c r="C30" s="2">
        <v>24</v>
      </c>
      <c r="D30" s="27" t="s">
        <v>148</v>
      </c>
      <c r="E30" s="27" t="s">
        <v>145</v>
      </c>
      <c r="F30" s="26">
        <v>44470</v>
      </c>
      <c r="G30" s="27">
        <v>93656</v>
      </c>
    </row>
    <row r="31" spans="3:7" ht="14.25" customHeight="1">
      <c r="C31" s="2">
        <v>25</v>
      </c>
      <c r="D31" s="27" t="s">
        <v>149</v>
      </c>
      <c r="E31" s="27" t="s">
        <v>147</v>
      </c>
      <c r="F31" s="26">
        <v>44440</v>
      </c>
      <c r="G31" s="27">
        <v>60921</v>
      </c>
    </row>
    <row r="32" spans="3:7" ht="14.25" customHeight="1">
      <c r="C32" s="2">
        <v>26</v>
      </c>
      <c r="D32" s="27" t="s">
        <v>144</v>
      </c>
      <c r="E32" s="27" t="s">
        <v>147</v>
      </c>
      <c r="F32" s="26">
        <v>44197</v>
      </c>
      <c r="G32" s="27">
        <v>180969</v>
      </c>
    </row>
    <row r="33" spans="3:7" ht="14.25" hidden="1" customHeight="1">
      <c r="C33" s="2">
        <v>27</v>
      </c>
      <c r="D33" s="27" t="s">
        <v>149</v>
      </c>
      <c r="E33" s="27" t="s">
        <v>151</v>
      </c>
      <c r="F33" s="26">
        <v>44317</v>
      </c>
      <c r="G33" s="27">
        <v>166490</v>
      </c>
    </row>
    <row r="34" spans="3:7" ht="14.25" hidden="1" customHeight="1">
      <c r="C34" s="2">
        <v>28</v>
      </c>
      <c r="D34" s="27" t="s">
        <v>148</v>
      </c>
      <c r="E34" s="27" t="s">
        <v>151</v>
      </c>
      <c r="F34" s="26">
        <v>44378</v>
      </c>
      <c r="G34" s="27">
        <v>12909</v>
      </c>
    </row>
    <row r="35" spans="3:7" ht="14.25" hidden="1" customHeight="1">
      <c r="C35" s="2">
        <v>29</v>
      </c>
      <c r="D35" s="27" t="s">
        <v>149</v>
      </c>
      <c r="E35" s="27" t="s">
        <v>151</v>
      </c>
      <c r="F35" s="26">
        <v>44531</v>
      </c>
      <c r="G35" s="27">
        <v>219249</v>
      </c>
    </row>
    <row r="36" spans="3:7" ht="14.25" hidden="1" customHeight="1">
      <c r="C36" s="2">
        <v>30</v>
      </c>
      <c r="D36" s="27" t="s">
        <v>148</v>
      </c>
      <c r="E36" s="27" t="s">
        <v>151</v>
      </c>
      <c r="F36" s="26">
        <v>44378</v>
      </c>
      <c r="G36" s="27">
        <v>36046</v>
      </c>
    </row>
    <row r="37" spans="3:7" ht="14.25" customHeight="1">
      <c r="C37" s="2">
        <v>31</v>
      </c>
      <c r="D37" s="27" t="s">
        <v>149</v>
      </c>
      <c r="E37" s="27" t="s">
        <v>147</v>
      </c>
      <c r="F37" s="26">
        <v>44409</v>
      </c>
      <c r="G37" s="27">
        <v>87532</v>
      </c>
    </row>
    <row r="38" spans="3:7" ht="14.25" customHeight="1">
      <c r="C38" s="2">
        <v>32</v>
      </c>
      <c r="D38" s="27" t="s">
        <v>146</v>
      </c>
      <c r="E38" s="27" t="s">
        <v>147</v>
      </c>
      <c r="F38" s="26">
        <v>44531</v>
      </c>
      <c r="G38" s="27">
        <v>82089</v>
      </c>
    </row>
    <row r="39" spans="3:7" ht="14.25" hidden="1" customHeight="1">
      <c r="C39" s="2">
        <v>33</v>
      </c>
      <c r="D39" s="27" t="s">
        <v>149</v>
      </c>
      <c r="E39" s="27" t="s">
        <v>150</v>
      </c>
      <c r="F39" s="26">
        <v>44440</v>
      </c>
      <c r="G39" s="27">
        <v>242254</v>
      </c>
    </row>
    <row r="40" spans="3:7" ht="14.25" customHeight="1">
      <c r="C40" s="2">
        <v>34</v>
      </c>
      <c r="D40" s="27" t="s">
        <v>148</v>
      </c>
      <c r="E40" s="27" t="s">
        <v>147</v>
      </c>
      <c r="F40" s="26">
        <v>44378</v>
      </c>
      <c r="G40" s="27">
        <v>57399</v>
      </c>
    </row>
    <row r="41" spans="3:7" ht="14.25" hidden="1" customHeight="1">
      <c r="C41" s="2">
        <v>35</v>
      </c>
      <c r="D41" s="27" t="s">
        <v>146</v>
      </c>
      <c r="E41" s="27" t="s">
        <v>150</v>
      </c>
      <c r="F41" s="26">
        <v>44197</v>
      </c>
      <c r="G41" s="27">
        <v>244677</v>
      </c>
    </row>
    <row r="42" spans="3:7" ht="14.25" hidden="1" customHeight="1">
      <c r="C42" s="2">
        <v>36</v>
      </c>
      <c r="D42" s="27" t="s">
        <v>149</v>
      </c>
      <c r="E42" s="27" t="s">
        <v>151</v>
      </c>
      <c r="F42" s="26">
        <v>44409</v>
      </c>
      <c r="G42" s="27">
        <v>55010</v>
      </c>
    </row>
    <row r="43" spans="3:7" ht="14.25" hidden="1" customHeight="1">
      <c r="C43" s="2">
        <v>37</v>
      </c>
      <c r="D43" s="27" t="s">
        <v>149</v>
      </c>
      <c r="E43" s="27" t="s">
        <v>145</v>
      </c>
      <c r="F43" s="26">
        <v>44531</v>
      </c>
      <c r="G43" s="27">
        <v>142874</v>
      </c>
    </row>
    <row r="44" spans="3:7" ht="14.25" hidden="1" customHeight="1">
      <c r="C44" s="2">
        <v>38</v>
      </c>
      <c r="D44" s="27" t="s">
        <v>146</v>
      </c>
      <c r="E44" s="27" t="s">
        <v>150</v>
      </c>
      <c r="F44" s="26">
        <v>44531</v>
      </c>
      <c r="G44" s="27">
        <v>166353</v>
      </c>
    </row>
    <row r="45" spans="3:7" ht="14.25" hidden="1" customHeight="1">
      <c r="C45" s="2">
        <v>39</v>
      </c>
      <c r="D45" s="27" t="s">
        <v>148</v>
      </c>
      <c r="E45" s="27" t="s">
        <v>151</v>
      </c>
      <c r="F45" s="26">
        <v>44531</v>
      </c>
      <c r="G45" s="27">
        <v>47888</v>
      </c>
    </row>
    <row r="46" spans="3:7" ht="14.25" hidden="1" customHeight="1">
      <c r="C46" s="2">
        <v>40</v>
      </c>
      <c r="D46" s="27" t="s">
        <v>144</v>
      </c>
      <c r="E46" s="27" t="s">
        <v>150</v>
      </c>
      <c r="F46" s="26">
        <v>44409</v>
      </c>
      <c r="G46" s="27">
        <v>86220</v>
      </c>
    </row>
    <row r="47" spans="3:7" ht="14.25" hidden="1" customHeight="1">
      <c r="C47" s="2">
        <v>41</v>
      </c>
      <c r="D47" s="27" t="s">
        <v>146</v>
      </c>
      <c r="E47" s="27" t="s">
        <v>150</v>
      </c>
      <c r="F47" s="26">
        <v>44287</v>
      </c>
      <c r="G47" s="27">
        <v>27542</v>
      </c>
    </row>
    <row r="48" spans="3:7" ht="14.25" hidden="1" customHeight="1">
      <c r="C48" s="2">
        <v>42</v>
      </c>
      <c r="D48" s="27" t="s">
        <v>144</v>
      </c>
      <c r="E48" s="27" t="s">
        <v>150</v>
      </c>
      <c r="F48" s="26">
        <v>44287</v>
      </c>
      <c r="G48" s="27">
        <v>173199</v>
      </c>
    </row>
    <row r="49" spans="3:7" ht="14.25" hidden="1" customHeight="1">
      <c r="C49" s="2">
        <v>43</v>
      </c>
      <c r="D49" s="27" t="s">
        <v>146</v>
      </c>
      <c r="E49" s="27" t="s">
        <v>143</v>
      </c>
      <c r="F49" s="26">
        <v>44409</v>
      </c>
      <c r="G49" s="27">
        <v>17711</v>
      </c>
    </row>
    <row r="50" spans="3:7" ht="14.25" hidden="1" customHeight="1">
      <c r="C50" s="2">
        <v>44</v>
      </c>
      <c r="D50" s="27" t="s">
        <v>149</v>
      </c>
      <c r="E50" s="27" t="s">
        <v>150</v>
      </c>
      <c r="F50" s="26">
        <v>44470</v>
      </c>
      <c r="G50" s="27">
        <v>18670</v>
      </c>
    </row>
    <row r="51" spans="3:7" ht="14.25" hidden="1" customHeight="1">
      <c r="C51" s="2">
        <v>45</v>
      </c>
      <c r="D51" s="27" t="s">
        <v>149</v>
      </c>
      <c r="E51" s="27" t="s">
        <v>143</v>
      </c>
      <c r="F51" s="26">
        <v>44256</v>
      </c>
      <c r="G51" s="27">
        <v>87460</v>
      </c>
    </row>
    <row r="52" spans="3:7" ht="14.25" hidden="1" customHeight="1">
      <c r="C52" s="2">
        <v>46</v>
      </c>
      <c r="D52" s="27" t="s">
        <v>149</v>
      </c>
      <c r="E52" s="27" t="s">
        <v>151</v>
      </c>
      <c r="F52" s="26">
        <v>44348</v>
      </c>
      <c r="G52" s="27">
        <v>17043</v>
      </c>
    </row>
    <row r="53" spans="3:7" ht="14.25" customHeight="1">
      <c r="C53" s="2">
        <v>47</v>
      </c>
      <c r="D53" s="27" t="s">
        <v>152</v>
      </c>
      <c r="E53" s="27" t="s">
        <v>147</v>
      </c>
      <c r="F53" s="26">
        <v>44197</v>
      </c>
      <c r="G53" s="2">
        <v>48442</v>
      </c>
    </row>
    <row r="54" spans="3:7" ht="14.25" hidden="1" customHeight="1">
      <c r="C54" s="2">
        <v>48</v>
      </c>
      <c r="D54" s="27" t="s">
        <v>152</v>
      </c>
      <c r="E54" s="27" t="s">
        <v>145</v>
      </c>
      <c r="F54" s="26">
        <v>44287</v>
      </c>
      <c r="G54" s="2">
        <v>175220</v>
      </c>
    </row>
    <row r="55" spans="3:7" ht="14.25" customHeight="1">
      <c r="C55" s="2">
        <v>49</v>
      </c>
      <c r="D55" s="27" t="s">
        <v>152</v>
      </c>
      <c r="E55" s="27" t="s">
        <v>147</v>
      </c>
      <c r="F55" s="26">
        <v>44501</v>
      </c>
      <c r="G55" s="2">
        <v>146394</v>
      </c>
    </row>
    <row r="56" spans="3:7" ht="14.25" hidden="1" customHeight="1">
      <c r="C56" s="2">
        <v>50</v>
      </c>
      <c r="D56" s="27" t="s">
        <v>152</v>
      </c>
      <c r="E56" s="27" t="s">
        <v>143</v>
      </c>
      <c r="F56" s="26">
        <v>44531</v>
      </c>
      <c r="G56" s="2">
        <v>158679</v>
      </c>
    </row>
    <row r="57" spans="3:7" ht="14.25" hidden="1" customHeight="1">
      <c r="C57" s="2">
        <v>51</v>
      </c>
      <c r="D57" s="27" t="s">
        <v>152</v>
      </c>
      <c r="E57" s="27" t="s">
        <v>151</v>
      </c>
      <c r="F57" s="26">
        <v>44501</v>
      </c>
      <c r="G57" s="2">
        <v>86186</v>
      </c>
    </row>
    <row r="58" spans="3:7" ht="14.25" hidden="1" customHeight="1">
      <c r="C58" s="2">
        <v>52</v>
      </c>
      <c r="D58" s="27" t="s">
        <v>152</v>
      </c>
      <c r="E58" s="27" t="s">
        <v>145</v>
      </c>
      <c r="F58" s="26">
        <v>44378</v>
      </c>
      <c r="G58" s="2">
        <v>5850</v>
      </c>
    </row>
    <row r="59" spans="3:7" ht="14.25" hidden="1" customHeight="1">
      <c r="C59" s="2">
        <v>53</v>
      </c>
      <c r="D59" s="27" t="s">
        <v>152</v>
      </c>
      <c r="E59" s="27" t="s">
        <v>145</v>
      </c>
      <c r="F59" s="26">
        <v>44348</v>
      </c>
      <c r="G59" s="2">
        <v>-15140</v>
      </c>
    </row>
    <row r="60" spans="3:7" ht="14.25" hidden="1" customHeight="1">
      <c r="C60" s="2">
        <v>54</v>
      </c>
      <c r="D60" s="27" t="s">
        <v>152</v>
      </c>
      <c r="E60" s="27" t="s">
        <v>150</v>
      </c>
      <c r="F60" s="26">
        <v>44348</v>
      </c>
      <c r="G60" s="2">
        <v>190517</v>
      </c>
    </row>
    <row r="61" spans="3:7" ht="14.25" hidden="1" customHeight="1">
      <c r="C61" s="2">
        <v>55</v>
      </c>
      <c r="D61" s="27" t="s">
        <v>152</v>
      </c>
      <c r="E61" s="27" t="s">
        <v>150</v>
      </c>
      <c r="F61" s="26">
        <v>44409</v>
      </c>
      <c r="G61" s="2">
        <v>131983</v>
      </c>
    </row>
    <row r="62" spans="3:7" ht="14.25" customHeight="1">
      <c r="C62" s="2">
        <v>56</v>
      </c>
      <c r="D62" s="27" t="s">
        <v>152</v>
      </c>
      <c r="E62" s="27" t="s">
        <v>147</v>
      </c>
      <c r="F62" s="26">
        <v>44348</v>
      </c>
      <c r="G62" s="2">
        <v>137843</v>
      </c>
    </row>
    <row r="63" spans="3:7" ht="14.25" customHeight="1">
      <c r="C63" s="2">
        <v>57</v>
      </c>
      <c r="D63" s="27" t="s">
        <v>152</v>
      </c>
      <c r="E63" s="27" t="s">
        <v>147</v>
      </c>
      <c r="F63" s="26">
        <v>44378</v>
      </c>
      <c r="G63" s="2">
        <v>96209</v>
      </c>
    </row>
    <row r="64" spans="3:7" ht="14.25" hidden="1" customHeight="1">
      <c r="C64" s="2">
        <v>58</v>
      </c>
      <c r="D64" s="27" t="s">
        <v>152</v>
      </c>
      <c r="E64" s="27" t="s">
        <v>151</v>
      </c>
      <c r="F64" s="26">
        <v>44228</v>
      </c>
      <c r="G64" s="2">
        <v>134977</v>
      </c>
    </row>
    <row r="65" spans="3:7" ht="14.25" hidden="1" customHeight="1">
      <c r="C65" s="2">
        <v>59</v>
      </c>
      <c r="D65" s="27" t="s">
        <v>152</v>
      </c>
      <c r="E65" s="27" t="s">
        <v>151</v>
      </c>
      <c r="F65" s="26">
        <v>44317</v>
      </c>
      <c r="G65" s="2">
        <v>59423</v>
      </c>
    </row>
    <row r="66" spans="3:7" ht="14.25" hidden="1" customHeight="1">
      <c r="C66" s="2">
        <v>60</v>
      </c>
      <c r="D66" s="27" t="s">
        <v>152</v>
      </c>
      <c r="E66" s="27" t="s">
        <v>151</v>
      </c>
      <c r="F66" s="26">
        <v>44348</v>
      </c>
      <c r="G66" s="2">
        <v>32352</v>
      </c>
    </row>
    <row r="67" spans="3:7" ht="14.25" hidden="1" customHeight="1">
      <c r="C67" s="2">
        <v>61</v>
      </c>
      <c r="D67" s="27" t="s">
        <v>152</v>
      </c>
      <c r="E67" s="27" t="s">
        <v>150</v>
      </c>
      <c r="F67" s="26">
        <v>44409</v>
      </c>
      <c r="G67" s="2">
        <v>19225</v>
      </c>
    </row>
    <row r="68" spans="3:7" ht="14.25" hidden="1" customHeight="1">
      <c r="C68" s="2">
        <v>62</v>
      </c>
      <c r="D68" s="27" t="s">
        <v>152</v>
      </c>
      <c r="E68" s="27" t="s">
        <v>150</v>
      </c>
      <c r="F68" s="26">
        <v>44256</v>
      </c>
      <c r="G68" s="2">
        <v>150851</v>
      </c>
    </row>
    <row r="69" spans="3:7" ht="14.25" customHeight="1">
      <c r="C69" s="2">
        <v>63</v>
      </c>
      <c r="D69" s="27" t="s">
        <v>152</v>
      </c>
      <c r="E69" s="27" t="s">
        <v>147</v>
      </c>
      <c r="F69" s="26">
        <v>44348</v>
      </c>
      <c r="G69" s="2">
        <v>7110</v>
      </c>
    </row>
    <row r="70" spans="3:7" ht="14.25" hidden="1" customHeight="1">
      <c r="C70" s="2">
        <v>64</v>
      </c>
      <c r="D70" s="27" t="s">
        <v>152</v>
      </c>
      <c r="E70" s="27" t="s">
        <v>150</v>
      </c>
      <c r="F70" s="26">
        <v>44348</v>
      </c>
      <c r="G70" s="2">
        <v>259896</v>
      </c>
    </row>
    <row r="71" spans="3:7" ht="14.25" hidden="1" customHeight="1">
      <c r="C71" s="2">
        <v>65</v>
      </c>
      <c r="D71" s="27" t="s">
        <v>152</v>
      </c>
      <c r="E71" s="27" t="s">
        <v>151</v>
      </c>
      <c r="F71" s="26">
        <v>44501</v>
      </c>
      <c r="G71" s="2">
        <v>222162</v>
      </c>
    </row>
    <row r="72" spans="3:7" ht="14.25" hidden="1" customHeight="1">
      <c r="C72" s="2">
        <v>66</v>
      </c>
      <c r="D72" s="27" t="s">
        <v>152</v>
      </c>
      <c r="E72" s="27" t="s">
        <v>150</v>
      </c>
      <c r="F72" s="26">
        <v>44470</v>
      </c>
      <c r="G72" s="2">
        <v>5652</v>
      </c>
    </row>
    <row r="73" spans="3:7" ht="14.25" hidden="1" customHeight="1">
      <c r="C73" s="2">
        <v>67</v>
      </c>
      <c r="D73" s="27" t="s">
        <v>152</v>
      </c>
      <c r="E73" s="27" t="s">
        <v>145</v>
      </c>
      <c r="F73" s="26">
        <v>44228</v>
      </c>
      <c r="G73" s="2">
        <v>173392</v>
      </c>
    </row>
    <row r="74" spans="3:7" ht="14.25" hidden="1" customHeight="1">
      <c r="C74" s="2">
        <v>68</v>
      </c>
      <c r="D74" s="27" t="s">
        <v>152</v>
      </c>
      <c r="E74" s="27" t="s">
        <v>150</v>
      </c>
      <c r="F74" s="26">
        <v>44228</v>
      </c>
      <c r="G74" s="2">
        <v>230726</v>
      </c>
    </row>
    <row r="75" spans="3:7" ht="14.25" hidden="1" customHeight="1">
      <c r="C75" s="2">
        <v>69</v>
      </c>
      <c r="D75" s="27" t="s">
        <v>152</v>
      </c>
      <c r="E75" s="27" t="s">
        <v>145</v>
      </c>
      <c r="F75" s="26">
        <v>44470</v>
      </c>
      <c r="G75" s="2">
        <v>154630</v>
      </c>
    </row>
    <row r="76" spans="3:7" ht="14.25" hidden="1" customHeight="1">
      <c r="C76" s="2">
        <v>70</v>
      </c>
      <c r="D76" s="27" t="s">
        <v>152</v>
      </c>
      <c r="E76" s="27" t="s">
        <v>145</v>
      </c>
      <c r="F76" s="26">
        <v>44348</v>
      </c>
      <c r="G76" s="2">
        <v>161165</v>
      </c>
    </row>
    <row r="77" spans="3:7" ht="14.25" hidden="1" customHeight="1">
      <c r="C77" s="2">
        <v>71</v>
      </c>
      <c r="D77" s="27" t="s">
        <v>152</v>
      </c>
      <c r="E77" s="27" t="s">
        <v>143</v>
      </c>
      <c r="F77" s="26">
        <v>44348</v>
      </c>
      <c r="G77" s="2">
        <v>6105</v>
      </c>
    </row>
    <row r="78" spans="3:7" ht="14.25" hidden="1" customHeight="1">
      <c r="C78" s="2">
        <v>72</v>
      </c>
      <c r="D78" s="27" t="s">
        <v>152</v>
      </c>
      <c r="E78" s="27" t="s">
        <v>150</v>
      </c>
      <c r="F78" s="26">
        <v>44256</v>
      </c>
      <c r="G78" s="2">
        <v>34334</v>
      </c>
    </row>
    <row r="79" spans="3:7" ht="14.25" hidden="1" customHeight="1">
      <c r="C79" s="2">
        <v>73</v>
      </c>
      <c r="D79" s="27" t="s">
        <v>152</v>
      </c>
      <c r="E79" s="27" t="s">
        <v>151</v>
      </c>
      <c r="F79" s="26">
        <v>44531</v>
      </c>
      <c r="G79" s="2">
        <v>8406</v>
      </c>
    </row>
    <row r="80" spans="3:7" ht="14.25" hidden="1" customHeight="1">
      <c r="C80" s="2">
        <v>74</v>
      </c>
      <c r="D80" s="27" t="s">
        <v>152</v>
      </c>
      <c r="E80" s="27" t="s">
        <v>151</v>
      </c>
      <c r="F80" s="26">
        <v>44348</v>
      </c>
      <c r="G80" s="2">
        <v>27137</v>
      </c>
    </row>
    <row r="81" spans="3:7" ht="14.25" hidden="1" customHeight="1">
      <c r="C81" s="2">
        <v>75</v>
      </c>
      <c r="D81" s="27" t="s">
        <v>152</v>
      </c>
      <c r="E81" s="27" t="s">
        <v>151</v>
      </c>
      <c r="F81" s="26">
        <v>44378</v>
      </c>
      <c r="G81" s="2">
        <v>7819</v>
      </c>
    </row>
    <row r="82" spans="3:7" ht="14.25" hidden="1" customHeight="1">
      <c r="C82" s="2">
        <v>76</v>
      </c>
      <c r="D82" s="27" t="s">
        <v>152</v>
      </c>
      <c r="E82" s="27" t="s">
        <v>145</v>
      </c>
      <c r="F82" s="26">
        <v>44440</v>
      </c>
      <c r="G82" s="2">
        <v>193691</v>
      </c>
    </row>
    <row r="83" spans="3:7" ht="14.25" hidden="1" customHeight="1">
      <c r="C83" s="2">
        <v>77</v>
      </c>
      <c r="D83" s="27" t="s">
        <v>152</v>
      </c>
      <c r="E83" s="27" t="s">
        <v>145</v>
      </c>
      <c r="F83" s="26">
        <v>44378</v>
      </c>
      <c r="G83" s="2">
        <v>229218</v>
      </c>
    </row>
    <row r="84" spans="3:7" ht="14.25" hidden="1" customHeight="1">
      <c r="C84" s="2">
        <v>78</v>
      </c>
      <c r="D84" s="27" t="s">
        <v>152</v>
      </c>
      <c r="E84" s="27" t="s">
        <v>150</v>
      </c>
      <c r="F84" s="26">
        <v>44317</v>
      </c>
      <c r="G84" s="2">
        <v>82968</v>
      </c>
    </row>
    <row r="85" spans="3:7" ht="14.25" customHeight="1">
      <c r="C85" s="2">
        <v>79</v>
      </c>
      <c r="D85" s="27" t="s">
        <v>152</v>
      </c>
      <c r="E85" s="27" t="s">
        <v>147</v>
      </c>
      <c r="F85" s="26">
        <v>44348</v>
      </c>
      <c r="G85" s="2">
        <v>234786</v>
      </c>
    </row>
    <row r="86" spans="3:7" ht="14.25" hidden="1" customHeight="1">
      <c r="C86" s="2">
        <v>80</v>
      </c>
      <c r="D86" s="27" t="s">
        <v>152</v>
      </c>
      <c r="E86" s="27" t="s">
        <v>145</v>
      </c>
      <c r="F86" s="26">
        <v>44470</v>
      </c>
      <c r="G86" s="2">
        <v>249705</v>
      </c>
    </row>
    <row r="87" spans="3:7" ht="14.25" hidden="1" customHeight="1">
      <c r="C87" s="2">
        <v>81</v>
      </c>
      <c r="D87" s="27" t="s">
        <v>148</v>
      </c>
      <c r="E87" s="27" t="s">
        <v>143</v>
      </c>
      <c r="F87" s="26">
        <v>44409</v>
      </c>
      <c r="G87" s="2">
        <v>22746</v>
      </c>
    </row>
    <row r="88" spans="3:7" ht="14.25" hidden="1" customHeight="1">
      <c r="C88" s="2">
        <v>82</v>
      </c>
      <c r="D88" s="27" t="s">
        <v>148</v>
      </c>
      <c r="E88" s="27" t="s">
        <v>145</v>
      </c>
      <c r="F88" s="26">
        <v>44409</v>
      </c>
      <c r="G88" s="2">
        <v>85536</v>
      </c>
    </row>
    <row r="89" spans="3:7" ht="14.25" customHeight="1">
      <c r="C89" s="2">
        <v>83</v>
      </c>
      <c r="D89" s="27" t="s">
        <v>148</v>
      </c>
      <c r="E89" s="27" t="s">
        <v>147</v>
      </c>
      <c r="F89" s="26">
        <v>44501</v>
      </c>
      <c r="G89" s="2">
        <v>25301</v>
      </c>
    </row>
    <row r="90" spans="3:7" ht="14.25" hidden="1" customHeight="1">
      <c r="C90" s="2">
        <v>84</v>
      </c>
      <c r="D90" s="27" t="s">
        <v>149</v>
      </c>
      <c r="E90" s="27" t="s">
        <v>145</v>
      </c>
      <c r="F90" s="26">
        <v>44378</v>
      </c>
      <c r="G90" s="2">
        <v>152936</v>
      </c>
    </row>
    <row r="91" spans="3:7" ht="14.25" hidden="1" customHeight="1">
      <c r="C91" s="2">
        <v>85</v>
      </c>
      <c r="D91" s="27" t="s">
        <v>149</v>
      </c>
      <c r="E91" s="27" t="s">
        <v>145</v>
      </c>
      <c r="F91" s="26">
        <v>44409</v>
      </c>
      <c r="G91" s="2">
        <v>124717</v>
      </c>
    </row>
    <row r="92" spans="3:7" ht="14.25" hidden="1" customHeight="1">
      <c r="C92" s="2">
        <v>86</v>
      </c>
      <c r="D92" s="27" t="s">
        <v>144</v>
      </c>
      <c r="E92" s="27" t="s">
        <v>145</v>
      </c>
      <c r="F92" s="26">
        <v>44531</v>
      </c>
      <c r="G92" s="2">
        <v>198140</v>
      </c>
    </row>
    <row r="93" spans="3:7" ht="14.25" hidden="1" customHeight="1">
      <c r="C93" s="2">
        <v>87</v>
      </c>
      <c r="D93" s="27" t="s">
        <v>144</v>
      </c>
      <c r="E93" s="27" t="s">
        <v>151</v>
      </c>
      <c r="F93" s="26">
        <v>44409</v>
      </c>
      <c r="G93" s="2">
        <v>99343</v>
      </c>
    </row>
    <row r="94" spans="3:7" ht="14.25" hidden="1" customHeight="1">
      <c r="C94" s="2">
        <v>88</v>
      </c>
      <c r="D94" s="27" t="s">
        <v>149</v>
      </c>
      <c r="E94" s="27" t="s">
        <v>145</v>
      </c>
      <c r="F94" s="26">
        <v>44197</v>
      </c>
      <c r="G94" s="2">
        <v>41318</v>
      </c>
    </row>
    <row r="95" spans="3:7" ht="14.25" customHeight="1">
      <c r="C95" s="2">
        <v>89</v>
      </c>
      <c r="D95" s="27" t="s">
        <v>149</v>
      </c>
      <c r="E95" s="27" t="s">
        <v>147</v>
      </c>
      <c r="F95" s="26">
        <v>44501</v>
      </c>
      <c r="G95" s="2">
        <v>211082</v>
      </c>
    </row>
    <row r="96" spans="3:7" ht="14.25" hidden="1" customHeight="1">
      <c r="C96" s="2">
        <v>90</v>
      </c>
      <c r="D96" s="27" t="s">
        <v>146</v>
      </c>
      <c r="E96" s="27" t="s">
        <v>145</v>
      </c>
      <c r="F96" s="26">
        <v>44197</v>
      </c>
      <c r="G96" s="2">
        <v>8675</v>
      </c>
    </row>
    <row r="97" spans="3:7" ht="14.25" hidden="1" customHeight="1">
      <c r="C97" s="2">
        <v>91</v>
      </c>
      <c r="D97" s="27" t="s">
        <v>146</v>
      </c>
      <c r="E97" s="27" t="s">
        <v>143</v>
      </c>
      <c r="F97" s="26">
        <v>44256</v>
      </c>
      <c r="G97" s="2">
        <v>132363</v>
      </c>
    </row>
    <row r="98" spans="3:7" ht="14.25" hidden="1" customHeight="1">
      <c r="C98" s="2">
        <v>92</v>
      </c>
      <c r="D98" s="27" t="s">
        <v>148</v>
      </c>
      <c r="E98" s="27" t="s">
        <v>150</v>
      </c>
      <c r="F98" s="26">
        <v>44531</v>
      </c>
      <c r="G98" s="2">
        <v>130275</v>
      </c>
    </row>
    <row r="99" spans="3:7" ht="14.25" hidden="1" customHeight="1">
      <c r="C99" s="2">
        <v>93</v>
      </c>
      <c r="D99" s="27" t="s">
        <v>146</v>
      </c>
      <c r="E99" s="27" t="s">
        <v>145</v>
      </c>
      <c r="F99" s="26">
        <v>44470</v>
      </c>
      <c r="G99" s="2">
        <v>174302</v>
      </c>
    </row>
    <row r="100" spans="3:7" ht="14.25" hidden="1" customHeight="1">
      <c r="C100" s="2">
        <v>94</v>
      </c>
      <c r="D100" s="27" t="s">
        <v>144</v>
      </c>
      <c r="E100" s="27" t="s">
        <v>143</v>
      </c>
      <c r="F100" s="26">
        <v>44256</v>
      </c>
      <c r="G100" s="2">
        <v>126174</v>
      </c>
    </row>
    <row r="101" spans="3:7" ht="14.25" customHeight="1">
      <c r="C101" s="2">
        <v>95</v>
      </c>
      <c r="D101" s="27" t="s">
        <v>146</v>
      </c>
      <c r="E101" s="27" t="s">
        <v>147</v>
      </c>
      <c r="F101" s="26">
        <v>44470</v>
      </c>
      <c r="G101" s="2">
        <v>13328</v>
      </c>
    </row>
    <row r="102" spans="3:7" ht="14.25" hidden="1" customHeight="1">
      <c r="C102" s="2">
        <v>96</v>
      </c>
      <c r="D102" s="27" t="s">
        <v>146</v>
      </c>
      <c r="E102" s="27" t="s">
        <v>151</v>
      </c>
      <c r="F102" s="26">
        <v>44256</v>
      </c>
      <c r="G102" s="2">
        <v>48808</v>
      </c>
    </row>
    <row r="103" spans="3:7" ht="14.25" customHeight="1">
      <c r="C103" s="2">
        <v>97</v>
      </c>
      <c r="D103" s="27" t="s">
        <v>149</v>
      </c>
      <c r="E103" s="27" t="s">
        <v>147</v>
      </c>
      <c r="F103" s="26">
        <v>44317</v>
      </c>
      <c r="G103" s="2">
        <v>258583</v>
      </c>
    </row>
    <row r="104" spans="3:7" ht="14.25" hidden="1" customHeight="1">
      <c r="C104" s="2">
        <v>98</v>
      </c>
      <c r="D104" s="27" t="s">
        <v>148</v>
      </c>
      <c r="E104" s="27" t="s">
        <v>150</v>
      </c>
      <c r="F104" s="26">
        <v>44228</v>
      </c>
      <c r="G104" s="2">
        <v>33850</v>
      </c>
    </row>
    <row r="105" spans="3:7" ht="14.25" customHeight="1">
      <c r="C105" s="2">
        <v>99</v>
      </c>
      <c r="D105" s="27" t="s">
        <v>148</v>
      </c>
      <c r="E105" s="27" t="s">
        <v>147</v>
      </c>
      <c r="F105" s="26">
        <v>44440</v>
      </c>
      <c r="G105" s="2">
        <v>147727</v>
      </c>
    </row>
    <row r="106" spans="3:7" ht="14.25" customHeight="1">
      <c r="C106" s="2">
        <v>100</v>
      </c>
      <c r="D106" s="27" t="s">
        <v>144</v>
      </c>
      <c r="E106" s="27" t="s">
        <v>147</v>
      </c>
      <c r="F106" s="26">
        <v>44409</v>
      </c>
      <c r="G106" s="2">
        <v>109849</v>
      </c>
    </row>
    <row r="107" spans="3:7" ht="14.25" customHeight="1">
      <c r="C107" s="2">
        <v>101</v>
      </c>
      <c r="D107" s="27" t="s">
        <v>148</v>
      </c>
      <c r="E107" s="27" t="s">
        <v>147</v>
      </c>
      <c r="F107" s="26">
        <v>44470</v>
      </c>
      <c r="G107" s="2">
        <v>231047</v>
      </c>
    </row>
    <row r="108" spans="3:7" ht="14.25" hidden="1" customHeight="1">
      <c r="C108" s="2">
        <v>102</v>
      </c>
      <c r="D108" s="27" t="s">
        <v>149</v>
      </c>
      <c r="E108" s="27" t="s">
        <v>150</v>
      </c>
      <c r="F108" s="26">
        <v>44378</v>
      </c>
      <c r="G108" s="2">
        <v>219148</v>
      </c>
    </row>
    <row r="109" spans="3:7" ht="14.25" hidden="1" customHeight="1">
      <c r="C109" s="2">
        <v>103</v>
      </c>
      <c r="D109" s="27" t="s">
        <v>148</v>
      </c>
      <c r="E109" s="27" t="s">
        <v>151</v>
      </c>
      <c r="F109" s="26">
        <v>44228</v>
      </c>
      <c r="G109" s="2">
        <v>187979</v>
      </c>
    </row>
    <row r="110" spans="3:7" ht="14.25" hidden="1" customHeight="1">
      <c r="C110" s="2">
        <v>104</v>
      </c>
      <c r="D110" s="27" t="s">
        <v>144</v>
      </c>
      <c r="E110" s="27" t="s">
        <v>150</v>
      </c>
      <c r="F110" s="26">
        <v>44348</v>
      </c>
      <c r="G110" s="2">
        <v>91931</v>
      </c>
    </row>
    <row r="111" spans="3:7" ht="14.25" hidden="1" customHeight="1">
      <c r="C111" s="2">
        <v>105</v>
      </c>
      <c r="D111" s="27" t="s">
        <v>146</v>
      </c>
      <c r="E111" s="27" t="s">
        <v>145</v>
      </c>
      <c r="F111" s="26">
        <v>44531</v>
      </c>
      <c r="G111" s="2">
        <v>152076</v>
      </c>
    </row>
    <row r="112" spans="3:7" ht="14.25" hidden="1" customHeight="1">
      <c r="C112" s="2">
        <v>106</v>
      </c>
      <c r="D112" s="27" t="s">
        <v>148</v>
      </c>
      <c r="E112" s="27" t="s">
        <v>150</v>
      </c>
      <c r="F112" s="26">
        <v>44440</v>
      </c>
      <c r="G112" s="2">
        <v>213879</v>
      </c>
    </row>
    <row r="113" spans="3:7" ht="14.25" hidden="1" customHeight="1">
      <c r="C113" s="2">
        <v>107</v>
      </c>
      <c r="D113" s="27" t="s">
        <v>146</v>
      </c>
      <c r="E113" s="27" t="s">
        <v>150</v>
      </c>
      <c r="F113" s="26">
        <v>44228</v>
      </c>
      <c r="G113" s="2">
        <v>7298</v>
      </c>
    </row>
    <row r="114" spans="3:7" ht="14.25" hidden="1" customHeight="1">
      <c r="C114" s="2">
        <v>108</v>
      </c>
      <c r="D114" s="27" t="s">
        <v>148</v>
      </c>
      <c r="E114" s="27" t="s">
        <v>145</v>
      </c>
      <c r="F114" s="26">
        <v>44197</v>
      </c>
      <c r="G114" s="2">
        <v>1661</v>
      </c>
    </row>
    <row r="115" spans="3:7" ht="14.25" hidden="1" customHeight="1">
      <c r="C115" s="2">
        <v>109</v>
      </c>
      <c r="D115" s="27" t="s">
        <v>144</v>
      </c>
      <c r="E115" s="27" t="s">
        <v>150</v>
      </c>
      <c r="F115" s="26">
        <v>44228</v>
      </c>
      <c r="G115" s="2">
        <v>13845</v>
      </c>
    </row>
    <row r="116" spans="3:7" ht="14.25" hidden="1" customHeight="1">
      <c r="C116" s="2">
        <v>110</v>
      </c>
      <c r="D116" s="27" t="s">
        <v>148</v>
      </c>
      <c r="E116" s="27" t="s">
        <v>143</v>
      </c>
      <c r="F116" s="26">
        <v>44501</v>
      </c>
      <c r="G116" s="2">
        <v>188860</v>
      </c>
    </row>
    <row r="117" spans="3:7" ht="14.25" hidden="1" customHeight="1">
      <c r="C117" s="2">
        <v>111</v>
      </c>
      <c r="D117" s="27" t="s">
        <v>144</v>
      </c>
      <c r="E117" s="27" t="s">
        <v>143</v>
      </c>
      <c r="F117" s="26">
        <v>44378</v>
      </c>
      <c r="G117" s="2">
        <v>36547</v>
      </c>
    </row>
    <row r="118" spans="3:7" ht="14.25" hidden="1" customHeight="1">
      <c r="C118" s="2">
        <v>112</v>
      </c>
      <c r="D118" s="27" t="s">
        <v>146</v>
      </c>
      <c r="E118" s="27" t="s">
        <v>145</v>
      </c>
      <c r="F118" s="26">
        <v>44531</v>
      </c>
      <c r="G118" s="2">
        <v>60882</v>
      </c>
    </row>
    <row r="119" spans="3:7" ht="14.25" customHeight="1">
      <c r="C119" s="2">
        <v>113</v>
      </c>
      <c r="D119" s="27" t="s">
        <v>144</v>
      </c>
      <c r="E119" s="27" t="s">
        <v>147</v>
      </c>
      <c r="F119" s="26">
        <v>44378</v>
      </c>
      <c r="G119" s="2">
        <v>26819</v>
      </c>
    </row>
    <row r="120" spans="3:7" ht="14.25" customHeight="1">
      <c r="C120" s="2">
        <v>114</v>
      </c>
      <c r="D120" s="27" t="s">
        <v>148</v>
      </c>
      <c r="E120" s="27" t="s">
        <v>147</v>
      </c>
      <c r="F120" s="26">
        <v>44348</v>
      </c>
      <c r="G120" s="2">
        <v>139728</v>
      </c>
    </row>
    <row r="121" spans="3:7" ht="14.25" hidden="1" customHeight="1">
      <c r="C121" s="2">
        <v>115</v>
      </c>
      <c r="D121" s="27" t="s">
        <v>144</v>
      </c>
      <c r="E121" s="27" t="s">
        <v>143</v>
      </c>
      <c r="F121" s="26">
        <v>44440</v>
      </c>
      <c r="G121" s="2">
        <v>220591</v>
      </c>
    </row>
    <row r="122" spans="3:7" ht="14.25" hidden="1" customHeight="1">
      <c r="C122" s="2">
        <v>116</v>
      </c>
      <c r="D122" s="27" t="s">
        <v>148</v>
      </c>
      <c r="E122" s="27" t="s">
        <v>145</v>
      </c>
      <c r="F122" s="26">
        <v>44348</v>
      </c>
      <c r="G122" s="2">
        <v>216695</v>
      </c>
    </row>
    <row r="123" spans="3:7" ht="14.25" customHeight="1">
      <c r="C123" s="2">
        <v>117</v>
      </c>
      <c r="D123" s="27" t="s">
        <v>144</v>
      </c>
      <c r="E123" s="27" t="s">
        <v>147</v>
      </c>
      <c r="F123" s="26">
        <v>44317</v>
      </c>
      <c r="G123" s="2">
        <v>57755</v>
      </c>
    </row>
    <row r="124" spans="3:7" ht="14.25" hidden="1" customHeight="1">
      <c r="C124" s="2">
        <v>118</v>
      </c>
      <c r="D124" s="27" t="s">
        <v>146</v>
      </c>
      <c r="E124" s="27" t="s">
        <v>143</v>
      </c>
      <c r="F124" s="26">
        <v>44409</v>
      </c>
      <c r="G124" s="2">
        <v>102572</v>
      </c>
    </row>
    <row r="125" spans="3:7" ht="14.25" hidden="1" customHeight="1">
      <c r="C125" s="2">
        <v>119</v>
      </c>
      <c r="D125" s="27" t="s">
        <v>148</v>
      </c>
      <c r="E125" s="27" t="s">
        <v>151</v>
      </c>
      <c r="F125" s="26">
        <v>44409</v>
      </c>
      <c r="G125" s="2">
        <v>229197</v>
      </c>
    </row>
    <row r="126" spans="3:7" ht="14.25" hidden="1" customHeight="1">
      <c r="C126" s="2">
        <v>120</v>
      </c>
      <c r="D126" s="27" t="s">
        <v>144</v>
      </c>
      <c r="E126" s="27" t="s">
        <v>143</v>
      </c>
      <c r="F126" s="26">
        <v>44409</v>
      </c>
      <c r="G126" s="2">
        <v>19002</v>
      </c>
    </row>
    <row r="127" spans="3:7" ht="14.25" hidden="1" customHeight="1">
      <c r="C127" s="2">
        <v>121</v>
      </c>
      <c r="D127" s="27" t="s">
        <v>152</v>
      </c>
      <c r="E127" s="27" t="s">
        <v>150</v>
      </c>
      <c r="F127" s="26">
        <v>44440</v>
      </c>
      <c r="G127" s="2">
        <v>209590</v>
      </c>
    </row>
    <row r="128" spans="3:7" ht="14.25" hidden="1" customHeight="1">
      <c r="C128" s="2">
        <v>122</v>
      </c>
      <c r="D128" s="27" t="s">
        <v>152</v>
      </c>
      <c r="E128" s="27" t="s">
        <v>151</v>
      </c>
      <c r="F128" s="26">
        <v>44531</v>
      </c>
      <c r="G128" s="2">
        <v>135311</v>
      </c>
    </row>
    <row r="129" spans="3:7" ht="14.25" customHeight="1">
      <c r="C129" s="2">
        <v>123</v>
      </c>
      <c r="D129" s="27" t="s">
        <v>152</v>
      </c>
      <c r="E129" s="27" t="s">
        <v>147</v>
      </c>
      <c r="F129" s="26">
        <v>44348</v>
      </c>
      <c r="G129" s="2">
        <v>115261</v>
      </c>
    </row>
    <row r="130" spans="3:7" ht="14.25" hidden="1" customHeight="1">
      <c r="C130" s="2">
        <v>124</v>
      </c>
      <c r="D130" s="27" t="s">
        <v>152</v>
      </c>
      <c r="E130" s="27" t="s">
        <v>150</v>
      </c>
      <c r="F130" s="26">
        <v>44287</v>
      </c>
      <c r="G130" s="2">
        <v>220171</v>
      </c>
    </row>
    <row r="131" spans="3:7" ht="14.25" customHeight="1">
      <c r="C131" s="2">
        <v>125</v>
      </c>
      <c r="D131" s="27" t="s">
        <v>152</v>
      </c>
      <c r="E131" s="27" t="s">
        <v>147</v>
      </c>
      <c r="F131" s="26">
        <v>44531</v>
      </c>
      <c r="G131" s="2">
        <v>9682</v>
      </c>
    </row>
    <row r="132" spans="3:7" ht="14.25" hidden="1" customHeight="1">
      <c r="C132" s="2">
        <v>126</v>
      </c>
      <c r="D132" s="27" t="s">
        <v>152</v>
      </c>
      <c r="E132" s="27" t="s">
        <v>143</v>
      </c>
      <c r="F132" s="26">
        <v>44531</v>
      </c>
      <c r="G132" s="2">
        <v>81048</v>
      </c>
    </row>
    <row r="133" spans="3:7" ht="14.25" hidden="1" customHeight="1">
      <c r="C133" s="2">
        <v>127</v>
      </c>
      <c r="D133" s="27" t="s">
        <v>152</v>
      </c>
      <c r="E133" s="27" t="s">
        <v>151</v>
      </c>
      <c r="F133" s="26">
        <v>44228</v>
      </c>
      <c r="G133" s="2">
        <v>155266</v>
      </c>
    </row>
    <row r="134" spans="3:7" ht="14.25" hidden="1" customHeight="1">
      <c r="C134" s="2">
        <v>128</v>
      </c>
      <c r="D134" s="27" t="s">
        <v>152</v>
      </c>
      <c r="E134" s="27" t="s">
        <v>143</v>
      </c>
      <c r="F134" s="26">
        <v>44317</v>
      </c>
      <c r="G134" s="2">
        <v>24879</v>
      </c>
    </row>
    <row r="135" spans="3:7" ht="14.25" hidden="1" customHeight="1">
      <c r="C135" s="2">
        <v>129</v>
      </c>
      <c r="D135" s="27" t="s">
        <v>152</v>
      </c>
      <c r="E135" s="27" t="s">
        <v>151</v>
      </c>
      <c r="F135" s="26">
        <v>44470</v>
      </c>
      <c r="G135" s="2">
        <v>24838</v>
      </c>
    </row>
    <row r="136" spans="3:7" ht="14.25" hidden="1" customHeight="1">
      <c r="C136" s="2">
        <v>130</v>
      </c>
      <c r="D136" s="27" t="s">
        <v>152</v>
      </c>
      <c r="E136" s="27" t="s">
        <v>151</v>
      </c>
      <c r="F136" s="26">
        <v>44228</v>
      </c>
      <c r="G136" s="2">
        <v>105602</v>
      </c>
    </row>
    <row r="137" spans="3:7" ht="14.25" hidden="1" customHeight="1">
      <c r="C137" s="2">
        <v>131</v>
      </c>
      <c r="D137" s="27" t="s">
        <v>152</v>
      </c>
      <c r="E137" s="27" t="s">
        <v>145</v>
      </c>
      <c r="F137" s="26">
        <v>44287</v>
      </c>
      <c r="G137" s="2">
        <v>214102</v>
      </c>
    </row>
    <row r="138" spans="3:7" ht="14.25" hidden="1" customHeight="1">
      <c r="C138" s="2">
        <v>132</v>
      </c>
      <c r="D138" s="27" t="s">
        <v>152</v>
      </c>
      <c r="E138" s="27" t="s">
        <v>145</v>
      </c>
      <c r="F138" s="26">
        <v>44440</v>
      </c>
      <c r="G138" s="2">
        <v>27327</v>
      </c>
    </row>
    <row r="139" spans="3:7" ht="14.25" customHeight="1">
      <c r="C139" s="2">
        <v>133</v>
      </c>
      <c r="D139" s="27" t="s">
        <v>152</v>
      </c>
      <c r="E139" s="27" t="s">
        <v>147</v>
      </c>
      <c r="F139" s="26">
        <v>44197</v>
      </c>
      <c r="G139" s="2">
        <v>142596</v>
      </c>
    </row>
    <row r="140" spans="3:7" ht="14.25" customHeight="1">
      <c r="C140" s="2">
        <v>134</v>
      </c>
      <c r="D140" s="27" t="s">
        <v>152</v>
      </c>
      <c r="E140" s="27" t="s">
        <v>147</v>
      </c>
      <c r="F140" s="26">
        <v>44348</v>
      </c>
      <c r="G140" s="2">
        <v>165992</v>
      </c>
    </row>
    <row r="141" spans="3:7" ht="14.25" hidden="1" customHeight="1">
      <c r="C141" s="2">
        <v>135</v>
      </c>
      <c r="D141" s="27" t="s">
        <v>152</v>
      </c>
      <c r="E141" s="27" t="s">
        <v>145</v>
      </c>
      <c r="F141" s="26">
        <v>44531</v>
      </c>
      <c r="G141" s="2">
        <v>129328</v>
      </c>
    </row>
    <row r="142" spans="3:7" ht="14.25" hidden="1" customHeight="1">
      <c r="C142" s="2">
        <v>136</v>
      </c>
      <c r="D142" s="27" t="s">
        <v>152</v>
      </c>
      <c r="E142" s="27" t="s">
        <v>150</v>
      </c>
      <c r="F142" s="26">
        <v>44470</v>
      </c>
      <c r="G142" s="2">
        <v>86460</v>
      </c>
    </row>
    <row r="143" spans="3:7" ht="14.25" hidden="1" customHeight="1">
      <c r="C143" s="2">
        <v>137</v>
      </c>
      <c r="D143" s="27" t="s">
        <v>152</v>
      </c>
      <c r="E143" s="27" t="s">
        <v>150</v>
      </c>
      <c r="F143" s="26">
        <v>44228</v>
      </c>
      <c r="G143" s="2">
        <v>22003</v>
      </c>
    </row>
    <row r="144" spans="3:7" ht="14.25" customHeight="1">
      <c r="C144" s="2">
        <v>138</v>
      </c>
      <c r="D144" s="27" t="s">
        <v>152</v>
      </c>
      <c r="E144" s="27" t="s">
        <v>147</v>
      </c>
      <c r="F144" s="26">
        <v>44378</v>
      </c>
      <c r="G144" s="2">
        <v>44394</v>
      </c>
    </row>
    <row r="145" spans="3:7" ht="14.25" hidden="1" customHeight="1">
      <c r="C145" s="2">
        <v>139</v>
      </c>
      <c r="D145" s="27" t="s">
        <v>152</v>
      </c>
      <c r="E145" s="27" t="s">
        <v>150</v>
      </c>
      <c r="F145" s="26">
        <v>44440</v>
      </c>
      <c r="G145" s="2">
        <v>217075</v>
      </c>
    </row>
    <row r="146" spans="3:7" ht="14.25" hidden="1" customHeight="1">
      <c r="C146" s="2">
        <v>140</v>
      </c>
      <c r="D146" s="27" t="s">
        <v>152</v>
      </c>
      <c r="E146" s="27" t="s">
        <v>143</v>
      </c>
      <c r="F146" s="26">
        <v>44228</v>
      </c>
      <c r="G146" s="2">
        <v>56810</v>
      </c>
    </row>
    <row r="147" spans="3:7" ht="14.25" hidden="1" customHeight="1">
      <c r="C147" s="2">
        <v>141</v>
      </c>
      <c r="D147" s="27" t="s">
        <v>152</v>
      </c>
      <c r="E147" s="27" t="s">
        <v>150</v>
      </c>
      <c r="F147" s="26">
        <v>44470</v>
      </c>
      <c r="G147" s="2">
        <v>169915</v>
      </c>
    </row>
    <row r="148" spans="3:7" ht="14.25" hidden="1" customHeight="1">
      <c r="C148" s="2">
        <v>142</v>
      </c>
      <c r="D148" s="27" t="s">
        <v>152</v>
      </c>
      <c r="E148" s="27" t="s">
        <v>151</v>
      </c>
      <c r="F148" s="26">
        <v>44409</v>
      </c>
      <c r="G148" s="2">
        <v>217962</v>
      </c>
    </row>
    <row r="149" spans="3:7" ht="14.25" hidden="1" customHeight="1">
      <c r="C149" s="2">
        <v>143</v>
      </c>
      <c r="D149" s="27" t="s">
        <v>152</v>
      </c>
      <c r="E149" s="27" t="s">
        <v>151</v>
      </c>
      <c r="F149" s="26">
        <v>44317</v>
      </c>
      <c r="G149" s="2">
        <v>166824</v>
      </c>
    </row>
    <row r="150" spans="3:7" ht="14.25" customHeight="1">
      <c r="C150" s="2">
        <v>144</v>
      </c>
      <c r="D150" s="27" t="s">
        <v>152</v>
      </c>
      <c r="E150" s="27" t="s">
        <v>147</v>
      </c>
      <c r="F150" s="26">
        <v>44287</v>
      </c>
      <c r="G150" s="2">
        <v>35096</v>
      </c>
    </row>
    <row r="151" spans="3:7" ht="14.25" hidden="1" customHeight="1">
      <c r="C151" s="2">
        <v>145</v>
      </c>
      <c r="D151" s="27" t="s">
        <v>152</v>
      </c>
      <c r="E151" s="27" t="s">
        <v>151</v>
      </c>
      <c r="F151" s="26">
        <v>44378</v>
      </c>
      <c r="G151" s="2">
        <v>64755</v>
      </c>
    </row>
    <row r="152" spans="3:7" ht="14.25" hidden="1" customHeight="1">
      <c r="C152" s="2">
        <v>146</v>
      </c>
      <c r="D152" s="27" t="s">
        <v>152</v>
      </c>
      <c r="E152" s="27" t="s">
        <v>143</v>
      </c>
      <c r="F152" s="26">
        <v>44317</v>
      </c>
      <c r="G152" s="2">
        <v>8950</v>
      </c>
    </row>
    <row r="153" spans="3:7" ht="14.25" hidden="1" customHeight="1">
      <c r="C153" s="2">
        <v>147</v>
      </c>
      <c r="D153" s="27" t="s">
        <v>152</v>
      </c>
      <c r="E153" s="27" t="s">
        <v>143</v>
      </c>
      <c r="F153" s="26">
        <v>44197</v>
      </c>
      <c r="G153" s="2">
        <v>210209</v>
      </c>
    </row>
    <row r="154" spans="3:7" ht="14.25" hidden="1" customHeight="1">
      <c r="C154" s="2">
        <v>148</v>
      </c>
      <c r="D154" s="27" t="s">
        <v>152</v>
      </c>
      <c r="E154" s="27" t="s">
        <v>150</v>
      </c>
      <c r="F154" s="26">
        <v>44409</v>
      </c>
      <c r="G154" s="2">
        <v>191733</v>
      </c>
    </row>
    <row r="155" spans="3:7" ht="14.25" hidden="1" customHeight="1">
      <c r="C155" s="2">
        <v>149</v>
      </c>
      <c r="D155" s="27" t="s">
        <v>152</v>
      </c>
      <c r="E155" s="27" t="s">
        <v>151</v>
      </c>
      <c r="F155" s="26">
        <v>44287</v>
      </c>
      <c r="G155" s="2">
        <v>137705</v>
      </c>
    </row>
    <row r="156" spans="3:7" ht="14.25" hidden="1" customHeight="1">
      <c r="C156" s="2">
        <v>150</v>
      </c>
      <c r="D156" s="27" t="s">
        <v>152</v>
      </c>
      <c r="E156" s="27" t="s">
        <v>145</v>
      </c>
      <c r="F156" s="26">
        <v>44440</v>
      </c>
      <c r="G156" s="2">
        <v>242971</v>
      </c>
    </row>
    <row r="157" spans="3:7" ht="14.25" customHeight="1">
      <c r="C157" s="2">
        <v>151</v>
      </c>
      <c r="D157" s="27" t="s">
        <v>152</v>
      </c>
      <c r="E157" s="27" t="s">
        <v>147</v>
      </c>
      <c r="F157" s="26">
        <v>44378</v>
      </c>
      <c r="G157" s="2">
        <v>173616</v>
      </c>
    </row>
    <row r="158" spans="3:7" ht="14.25" hidden="1" customHeight="1">
      <c r="C158" s="2">
        <v>152</v>
      </c>
      <c r="D158" s="27" t="s">
        <v>152</v>
      </c>
      <c r="E158" s="27" t="s">
        <v>143</v>
      </c>
      <c r="F158" s="26">
        <v>44228</v>
      </c>
      <c r="G158" s="2">
        <v>168122</v>
      </c>
    </row>
    <row r="159" spans="3:7" ht="14.25" hidden="1" customHeight="1">
      <c r="C159" s="2">
        <v>153</v>
      </c>
      <c r="D159" s="27" t="s">
        <v>152</v>
      </c>
      <c r="E159" s="27" t="s">
        <v>143</v>
      </c>
      <c r="F159" s="26">
        <v>44531</v>
      </c>
      <c r="G159" s="2">
        <v>151084</v>
      </c>
    </row>
    <row r="160" spans="3:7" ht="14.25" hidden="1" customHeight="1">
      <c r="C160" s="2">
        <v>154</v>
      </c>
      <c r="D160" s="27" t="s">
        <v>149</v>
      </c>
      <c r="E160" s="27" t="s">
        <v>143</v>
      </c>
      <c r="F160" s="26">
        <v>44287</v>
      </c>
      <c r="G160" s="2">
        <v>247904</v>
      </c>
    </row>
    <row r="161" spans="3:7" ht="14.25" hidden="1" customHeight="1">
      <c r="C161" s="2">
        <v>155</v>
      </c>
      <c r="D161" s="27" t="s">
        <v>146</v>
      </c>
      <c r="E161" s="27" t="s">
        <v>150</v>
      </c>
      <c r="F161" s="26">
        <v>44228</v>
      </c>
      <c r="G161" s="2">
        <v>33876</v>
      </c>
    </row>
    <row r="162" spans="3:7" ht="14.25" customHeight="1">
      <c r="C162" s="2">
        <v>156</v>
      </c>
      <c r="D162" s="27" t="s">
        <v>148</v>
      </c>
      <c r="E162" s="27" t="s">
        <v>147</v>
      </c>
      <c r="F162" s="26">
        <v>44348</v>
      </c>
      <c r="G162" s="2">
        <v>95791</v>
      </c>
    </row>
    <row r="163" spans="3:7" ht="14.25" hidden="1" customHeight="1">
      <c r="C163" s="2">
        <v>157</v>
      </c>
      <c r="D163" s="27" t="s">
        <v>149</v>
      </c>
      <c r="E163" s="27" t="s">
        <v>145</v>
      </c>
      <c r="F163" s="26">
        <v>44287</v>
      </c>
      <c r="G163" s="2">
        <v>201120</v>
      </c>
    </row>
    <row r="164" spans="3:7" ht="14.25" hidden="1" customHeight="1">
      <c r="C164" s="2">
        <v>158</v>
      </c>
      <c r="D164" s="27" t="s">
        <v>149</v>
      </c>
      <c r="E164" s="27" t="s">
        <v>151</v>
      </c>
      <c r="F164" s="26">
        <v>44287</v>
      </c>
      <c r="G164" s="2">
        <v>196137</v>
      </c>
    </row>
    <row r="165" spans="3:7" ht="14.25" hidden="1" customHeight="1">
      <c r="C165" s="2">
        <v>159</v>
      </c>
      <c r="D165" s="27" t="s">
        <v>149</v>
      </c>
      <c r="E165" s="27" t="s">
        <v>145</v>
      </c>
      <c r="F165" s="26">
        <v>44197</v>
      </c>
      <c r="G165" s="2">
        <v>6345</v>
      </c>
    </row>
    <row r="166" spans="3:7" ht="14.25" hidden="1" customHeight="1">
      <c r="C166" s="2">
        <v>160</v>
      </c>
      <c r="D166" s="27" t="s">
        <v>149</v>
      </c>
      <c r="E166" s="27" t="s">
        <v>151</v>
      </c>
      <c r="F166" s="26">
        <v>44197</v>
      </c>
      <c r="G166" s="2">
        <v>60394</v>
      </c>
    </row>
    <row r="167" spans="3:7" ht="14.25" hidden="1" customHeight="1">
      <c r="C167" s="2">
        <v>161</v>
      </c>
      <c r="D167" s="27" t="s">
        <v>148</v>
      </c>
      <c r="E167" s="27" t="s">
        <v>143</v>
      </c>
      <c r="F167" s="26">
        <v>44197</v>
      </c>
      <c r="G167" s="2">
        <v>208053</v>
      </c>
    </row>
    <row r="168" spans="3:7" ht="14.25" hidden="1" customHeight="1">
      <c r="C168" s="2">
        <v>162</v>
      </c>
      <c r="D168" s="27" t="s">
        <v>148</v>
      </c>
      <c r="E168" s="27" t="s">
        <v>150</v>
      </c>
      <c r="F168" s="26">
        <v>44287</v>
      </c>
      <c r="G168" s="2">
        <v>216555</v>
      </c>
    </row>
    <row r="169" spans="3:7" ht="14.25" hidden="1" customHeight="1">
      <c r="C169" s="2">
        <v>163</v>
      </c>
      <c r="D169" s="27" t="s">
        <v>149</v>
      </c>
      <c r="E169" s="27" t="s">
        <v>145</v>
      </c>
      <c r="F169" s="26">
        <v>44256</v>
      </c>
      <c r="G169" s="2">
        <v>30219</v>
      </c>
    </row>
    <row r="170" spans="3:7" ht="14.25" customHeight="1">
      <c r="C170" s="2">
        <v>164</v>
      </c>
      <c r="D170" s="27" t="s">
        <v>149</v>
      </c>
      <c r="E170" s="27" t="s">
        <v>147</v>
      </c>
      <c r="F170" s="26">
        <v>44531</v>
      </c>
      <c r="G170" s="2">
        <v>112636</v>
      </c>
    </row>
    <row r="171" spans="3:7" ht="14.25" hidden="1" customHeight="1">
      <c r="C171" s="2">
        <v>165</v>
      </c>
      <c r="D171" s="27" t="s">
        <v>149</v>
      </c>
      <c r="E171" s="27" t="s">
        <v>150</v>
      </c>
      <c r="F171" s="26">
        <v>44317</v>
      </c>
      <c r="G171" s="2">
        <v>232025</v>
      </c>
    </row>
    <row r="172" spans="3:7" ht="14.25" hidden="1" customHeight="1">
      <c r="C172" s="2">
        <v>166</v>
      </c>
      <c r="D172" s="27" t="s">
        <v>144</v>
      </c>
      <c r="E172" s="27" t="s">
        <v>151</v>
      </c>
      <c r="F172" s="26">
        <v>44378</v>
      </c>
      <c r="G172" s="2">
        <v>23560</v>
      </c>
    </row>
    <row r="173" spans="3:7" ht="14.25" customHeight="1">
      <c r="C173" s="2">
        <v>167</v>
      </c>
      <c r="D173" s="27" t="s">
        <v>149</v>
      </c>
      <c r="E173" s="27" t="s">
        <v>147</v>
      </c>
      <c r="F173" s="26">
        <v>44317</v>
      </c>
      <c r="G173" s="2">
        <v>223042</v>
      </c>
    </row>
    <row r="174" spans="3:7" ht="14.25" customHeight="1">
      <c r="C174" s="2">
        <v>168</v>
      </c>
      <c r="D174" s="27" t="s">
        <v>146</v>
      </c>
      <c r="E174" s="27" t="s">
        <v>147</v>
      </c>
      <c r="F174" s="26">
        <v>44378</v>
      </c>
      <c r="G174" s="2">
        <v>185869</v>
      </c>
    </row>
    <row r="175" spans="3:7" ht="14.25" customHeight="1">
      <c r="C175" s="2">
        <v>169</v>
      </c>
      <c r="D175" s="27" t="s">
        <v>146</v>
      </c>
      <c r="E175" s="27" t="s">
        <v>147</v>
      </c>
      <c r="F175" s="26">
        <v>44287</v>
      </c>
      <c r="G175" s="2">
        <v>73394</v>
      </c>
    </row>
    <row r="176" spans="3:7" ht="14.25" customHeight="1">
      <c r="C176" s="2">
        <v>170</v>
      </c>
      <c r="D176" s="27" t="s">
        <v>148</v>
      </c>
      <c r="E176" s="27" t="s">
        <v>147</v>
      </c>
      <c r="F176" s="26">
        <v>44348</v>
      </c>
      <c r="G176" s="2">
        <v>254580</v>
      </c>
    </row>
    <row r="177" spans="3:7" ht="14.25" hidden="1" customHeight="1">
      <c r="C177" s="2">
        <v>171</v>
      </c>
      <c r="D177" s="27" t="s">
        <v>146</v>
      </c>
      <c r="E177" s="27" t="s">
        <v>145</v>
      </c>
      <c r="F177" s="26">
        <v>44470</v>
      </c>
      <c r="G177" s="2">
        <v>175018</v>
      </c>
    </row>
    <row r="178" spans="3:7" ht="14.25" hidden="1" customHeight="1">
      <c r="C178" s="2">
        <v>172</v>
      </c>
      <c r="D178" s="27" t="s">
        <v>146</v>
      </c>
      <c r="E178" s="27" t="s">
        <v>145</v>
      </c>
      <c r="F178" s="26">
        <v>44197</v>
      </c>
      <c r="G178" s="2">
        <v>248756</v>
      </c>
    </row>
    <row r="179" spans="3:7" ht="14.25" hidden="1" customHeight="1">
      <c r="C179" s="2">
        <v>173</v>
      </c>
      <c r="D179" s="27" t="s">
        <v>148</v>
      </c>
      <c r="E179" s="27" t="s">
        <v>151</v>
      </c>
      <c r="F179" s="26">
        <v>44531</v>
      </c>
      <c r="G179" s="2">
        <v>22305</v>
      </c>
    </row>
    <row r="180" spans="3:7" ht="14.25" hidden="1" customHeight="1">
      <c r="C180" s="2">
        <v>174</v>
      </c>
      <c r="D180" s="27" t="s">
        <v>148</v>
      </c>
      <c r="E180" s="27" t="s">
        <v>150</v>
      </c>
      <c r="F180" s="26">
        <v>44228</v>
      </c>
      <c r="G180" s="2">
        <v>5187</v>
      </c>
    </row>
    <row r="181" spans="3:7" ht="14.25" hidden="1" customHeight="1">
      <c r="C181" s="2">
        <v>175</v>
      </c>
      <c r="D181" s="27" t="s">
        <v>146</v>
      </c>
      <c r="E181" s="27" t="s">
        <v>151</v>
      </c>
      <c r="F181" s="26">
        <v>44197</v>
      </c>
      <c r="G181" s="2">
        <v>100486</v>
      </c>
    </row>
    <row r="182" spans="3:7" ht="14.25" customHeight="1">
      <c r="C182" s="2">
        <v>176</v>
      </c>
      <c r="D182" s="27" t="s">
        <v>148</v>
      </c>
      <c r="E182" s="27" t="s">
        <v>147</v>
      </c>
      <c r="F182" s="26">
        <v>44287</v>
      </c>
      <c r="G182" s="2">
        <v>259</v>
      </c>
    </row>
    <row r="183" spans="3:7" ht="14.25" hidden="1" customHeight="1">
      <c r="C183" s="2">
        <v>177</v>
      </c>
      <c r="D183" s="27" t="s">
        <v>149</v>
      </c>
      <c r="E183" s="27" t="s">
        <v>143</v>
      </c>
      <c r="F183" s="26">
        <v>44287</v>
      </c>
      <c r="G183" s="2">
        <v>61230</v>
      </c>
    </row>
    <row r="184" spans="3:7" ht="14.25" hidden="1" customHeight="1">
      <c r="C184" s="2">
        <v>178</v>
      </c>
      <c r="D184" s="27" t="s">
        <v>148</v>
      </c>
      <c r="E184" s="27" t="s">
        <v>143</v>
      </c>
      <c r="F184" s="26">
        <v>44256</v>
      </c>
      <c r="G184" s="2">
        <v>29435</v>
      </c>
    </row>
    <row r="185" spans="3:7" ht="14.25" hidden="1" customHeight="1">
      <c r="C185" s="2">
        <v>179</v>
      </c>
      <c r="D185" s="27" t="s">
        <v>149</v>
      </c>
      <c r="E185" s="27" t="s">
        <v>143</v>
      </c>
      <c r="F185" s="26">
        <v>44228</v>
      </c>
      <c r="G185" s="2">
        <v>74022</v>
      </c>
    </row>
    <row r="186" spans="3:7" ht="14.25" hidden="1" customHeight="1">
      <c r="C186" s="2">
        <v>180</v>
      </c>
      <c r="D186" s="27" t="s">
        <v>144</v>
      </c>
      <c r="E186" s="27" t="s">
        <v>143</v>
      </c>
      <c r="F186" s="26">
        <v>44317</v>
      </c>
      <c r="G186" s="2">
        <v>124153</v>
      </c>
    </row>
    <row r="187" spans="3:7" ht="14.25" hidden="1" customHeight="1">
      <c r="C187" s="2">
        <v>181</v>
      </c>
      <c r="D187" s="27" t="s">
        <v>148</v>
      </c>
      <c r="E187" s="27" t="s">
        <v>151</v>
      </c>
      <c r="F187" s="26">
        <v>44470</v>
      </c>
      <c r="G187" s="2">
        <v>225220</v>
      </c>
    </row>
    <row r="188" spans="3:7" ht="14.25" customHeight="1">
      <c r="C188" s="2">
        <v>182</v>
      </c>
      <c r="D188" s="27" t="s">
        <v>144</v>
      </c>
      <c r="E188" s="27" t="s">
        <v>147</v>
      </c>
      <c r="F188" s="26">
        <v>44317</v>
      </c>
      <c r="G188" s="2">
        <v>164464</v>
      </c>
    </row>
    <row r="189" spans="3:7" ht="14.25" hidden="1" customHeight="1">
      <c r="C189" s="2">
        <v>183</v>
      </c>
      <c r="D189" s="27" t="s">
        <v>148</v>
      </c>
      <c r="E189" s="27" t="s">
        <v>143</v>
      </c>
      <c r="F189" s="26">
        <v>44287</v>
      </c>
      <c r="G189" s="2">
        <v>145328</v>
      </c>
    </row>
    <row r="190" spans="3:7" ht="14.25" hidden="1" customHeight="1">
      <c r="C190" s="2">
        <v>184</v>
      </c>
      <c r="D190" s="27" t="s">
        <v>149</v>
      </c>
      <c r="E190" s="27" t="s">
        <v>145</v>
      </c>
      <c r="F190" s="26">
        <v>44287</v>
      </c>
      <c r="G190" s="2">
        <v>189847</v>
      </c>
    </row>
    <row r="191" spans="3:7" ht="14.25" hidden="1" customHeight="1">
      <c r="C191" s="2">
        <v>185</v>
      </c>
      <c r="D191" s="27" t="s">
        <v>152</v>
      </c>
      <c r="E191" s="27" t="s">
        <v>151</v>
      </c>
      <c r="F191" s="26">
        <v>44317</v>
      </c>
      <c r="G191" s="2">
        <v>240648</v>
      </c>
    </row>
    <row r="192" spans="3:7" ht="14.25" hidden="1" customHeight="1">
      <c r="C192" s="2">
        <v>186</v>
      </c>
      <c r="D192" s="27" t="s">
        <v>152</v>
      </c>
      <c r="E192" s="27" t="s">
        <v>150</v>
      </c>
      <c r="F192" s="26">
        <v>44287</v>
      </c>
      <c r="G192" s="2">
        <v>73163</v>
      </c>
    </row>
    <row r="193" spans="3:7" ht="14.25" hidden="1" customHeight="1">
      <c r="C193" s="2">
        <v>187</v>
      </c>
      <c r="D193" s="27" t="s">
        <v>152</v>
      </c>
      <c r="E193" s="27" t="s">
        <v>145</v>
      </c>
      <c r="F193" s="26">
        <v>44409</v>
      </c>
      <c r="G193" s="2">
        <v>67090</v>
      </c>
    </row>
    <row r="194" spans="3:7" ht="14.25" hidden="1" customHeight="1">
      <c r="C194" s="2">
        <v>188</v>
      </c>
      <c r="D194" s="27" t="s">
        <v>152</v>
      </c>
      <c r="E194" s="27" t="s">
        <v>145</v>
      </c>
      <c r="F194" s="26">
        <v>44440</v>
      </c>
      <c r="G194" s="2">
        <v>13179</v>
      </c>
    </row>
    <row r="195" spans="3:7" ht="14.25" customHeight="1">
      <c r="C195" s="2">
        <v>189</v>
      </c>
      <c r="D195" s="27" t="s">
        <v>152</v>
      </c>
      <c r="E195" s="27" t="s">
        <v>147</v>
      </c>
      <c r="F195" s="26">
        <v>44228</v>
      </c>
      <c r="G195" s="2">
        <v>210276</v>
      </c>
    </row>
    <row r="196" spans="3:7" ht="14.25" customHeight="1">
      <c r="C196" s="2">
        <v>190</v>
      </c>
      <c r="D196" s="27" t="s">
        <v>152</v>
      </c>
      <c r="E196" s="27" t="s">
        <v>147</v>
      </c>
      <c r="F196" s="26">
        <v>44228</v>
      </c>
      <c r="G196" s="2">
        <v>86142</v>
      </c>
    </row>
    <row r="197" spans="3:7" ht="14.25" hidden="1" customHeight="1">
      <c r="C197" s="2">
        <v>191</v>
      </c>
      <c r="D197" s="27" t="s">
        <v>152</v>
      </c>
      <c r="E197" s="27" t="s">
        <v>150</v>
      </c>
      <c r="F197" s="26">
        <v>44287</v>
      </c>
      <c r="G197" s="2">
        <v>203878</v>
      </c>
    </row>
    <row r="198" spans="3:7" ht="14.25" hidden="1" customHeight="1">
      <c r="C198" s="2">
        <v>192</v>
      </c>
      <c r="D198" s="27" t="s">
        <v>152</v>
      </c>
      <c r="E198" s="27" t="s">
        <v>143</v>
      </c>
      <c r="F198" s="26">
        <v>44378</v>
      </c>
      <c r="G198" s="2">
        <v>86843</v>
      </c>
    </row>
    <row r="199" spans="3:7" ht="14.25" hidden="1" customHeight="1">
      <c r="C199" s="2">
        <v>193</v>
      </c>
      <c r="D199" s="27" t="s">
        <v>152</v>
      </c>
      <c r="E199" s="27" t="s">
        <v>143</v>
      </c>
      <c r="F199" s="26">
        <v>44531</v>
      </c>
      <c r="G199" s="2">
        <v>-21877</v>
      </c>
    </row>
    <row r="200" spans="3:7" ht="14.25" hidden="1" customHeight="1">
      <c r="C200" s="2">
        <v>194</v>
      </c>
      <c r="D200" s="27" t="s">
        <v>152</v>
      </c>
      <c r="E200" s="27" t="s">
        <v>143</v>
      </c>
      <c r="F200" s="26">
        <v>44197</v>
      </c>
      <c r="G200" s="2">
        <v>95623</v>
      </c>
    </row>
    <row r="201" spans="3:7" ht="14.25" hidden="1" customHeight="1">
      <c r="C201" s="2">
        <v>195</v>
      </c>
      <c r="D201" s="27" t="s">
        <v>152</v>
      </c>
      <c r="E201" s="27" t="s">
        <v>145</v>
      </c>
      <c r="F201" s="26">
        <v>44531</v>
      </c>
      <c r="G201" s="2">
        <v>244284</v>
      </c>
    </row>
    <row r="202" spans="3:7" ht="14.25" hidden="1" customHeight="1">
      <c r="C202" s="2">
        <v>196</v>
      </c>
      <c r="D202" s="27" t="s">
        <v>152</v>
      </c>
      <c r="E202" s="27" t="s">
        <v>145</v>
      </c>
      <c r="F202" s="26">
        <v>44378</v>
      </c>
      <c r="G202" s="2">
        <v>103592</v>
      </c>
    </row>
    <row r="203" spans="3:7" ht="14.25" hidden="1" customHeight="1">
      <c r="C203" s="2">
        <v>197</v>
      </c>
      <c r="D203" s="27" t="s">
        <v>152</v>
      </c>
      <c r="E203" s="27" t="s">
        <v>151</v>
      </c>
      <c r="F203" s="26">
        <v>44348</v>
      </c>
      <c r="G203" s="2">
        <v>17150</v>
      </c>
    </row>
    <row r="204" spans="3:7" ht="14.25" hidden="1" customHeight="1">
      <c r="C204" s="2">
        <v>198</v>
      </c>
      <c r="D204" s="27" t="s">
        <v>152</v>
      </c>
      <c r="E204" s="27" t="s">
        <v>150</v>
      </c>
      <c r="F204" s="26">
        <v>44378</v>
      </c>
      <c r="G204" s="2">
        <v>138473</v>
      </c>
    </row>
    <row r="205" spans="3:7" ht="14.25" hidden="1" customHeight="1">
      <c r="C205" s="2">
        <v>199</v>
      </c>
      <c r="D205" s="27" t="s">
        <v>152</v>
      </c>
      <c r="E205" s="27" t="s">
        <v>145</v>
      </c>
      <c r="F205" s="26">
        <v>44287</v>
      </c>
      <c r="G205" s="2">
        <v>81846</v>
      </c>
    </row>
    <row r="206" spans="3:7" ht="14.25" hidden="1" customHeight="1">
      <c r="C206" s="2">
        <v>200</v>
      </c>
      <c r="D206" s="27" t="s">
        <v>152</v>
      </c>
      <c r="E206" s="27" t="s">
        <v>145</v>
      </c>
      <c r="F206" s="26">
        <v>44409</v>
      </c>
      <c r="G206" s="2">
        <v>10877</v>
      </c>
    </row>
    <row r="207" spans="3:7" ht="14.25" hidden="1" customHeight="1">
      <c r="C207" s="2">
        <v>201</v>
      </c>
      <c r="D207" s="27" t="s">
        <v>148</v>
      </c>
      <c r="E207" s="27" t="s">
        <v>150</v>
      </c>
      <c r="F207" s="26">
        <v>44409</v>
      </c>
      <c r="G207" s="2">
        <v>155980</v>
      </c>
    </row>
    <row r="208" spans="3:7" ht="14.25" hidden="1" customHeight="1">
      <c r="C208" s="2">
        <v>202</v>
      </c>
      <c r="D208" s="27" t="s">
        <v>144</v>
      </c>
      <c r="E208" s="27" t="s">
        <v>143</v>
      </c>
      <c r="F208" s="26">
        <v>44409</v>
      </c>
      <c r="G208" s="2">
        <v>23010</v>
      </c>
    </row>
    <row r="209" spans="3:7" ht="14.25" customHeight="1">
      <c r="C209" s="2">
        <v>203</v>
      </c>
      <c r="D209" s="27" t="s">
        <v>144</v>
      </c>
      <c r="E209" s="27" t="s">
        <v>147</v>
      </c>
      <c r="F209" s="26">
        <v>44531</v>
      </c>
      <c r="G209" s="2">
        <v>71529</v>
      </c>
    </row>
    <row r="210" spans="3:7" ht="14.25" hidden="1" customHeight="1">
      <c r="C210" s="2">
        <v>204</v>
      </c>
      <c r="D210" s="27" t="s">
        <v>146</v>
      </c>
      <c r="E210" s="27" t="s">
        <v>150</v>
      </c>
      <c r="F210" s="26">
        <v>44470</v>
      </c>
      <c r="G210" s="2">
        <v>39494</v>
      </c>
    </row>
    <row r="211" spans="3:7" ht="14.25" hidden="1" customHeight="1">
      <c r="C211" s="2">
        <v>205</v>
      </c>
      <c r="D211" s="27" t="s">
        <v>144</v>
      </c>
      <c r="E211" s="27" t="s">
        <v>150</v>
      </c>
      <c r="F211" s="26">
        <v>44228</v>
      </c>
      <c r="G211" s="2">
        <v>157993</v>
      </c>
    </row>
    <row r="212" spans="3:7" ht="14.25" hidden="1" customHeight="1">
      <c r="C212" s="2">
        <v>206</v>
      </c>
      <c r="D212" s="27" t="s">
        <v>146</v>
      </c>
      <c r="E212" s="27" t="s">
        <v>143</v>
      </c>
      <c r="F212" s="26">
        <v>44378</v>
      </c>
      <c r="G212" s="2">
        <v>121986</v>
      </c>
    </row>
    <row r="213" spans="3:7" ht="14.25" customHeight="1">
      <c r="C213" s="2">
        <v>207</v>
      </c>
      <c r="D213" s="27" t="s">
        <v>149</v>
      </c>
      <c r="E213" s="27" t="s">
        <v>147</v>
      </c>
      <c r="F213" s="26">
        <v>44440</v>
      </c>
      <c r="G213" s="2">
        <v>258051</v>
      </c>
    </row>
    <row r="214" spans="3:7" ht="14.25" hidden="1" customHeight="1">
      <c r="C214" s="2">
        <v>208</v>
      </c>
      <c r="D214" s="27" t="s">
        <v>148</v>
      </c>
      <c r="E214" s="27" t="s">
        <v>143</v>
      </c>
      <c r="F214" s="26">
        <v>44197</v>
      </c>
      <c r="G214" s="2">
        <v>6460</v>
      </c>
    </row>
    <row r="215" spans="3:7" ht="14.25" hidden="1" customHeight="1">
      <c r="C215" s="2">
        <v>209</v>
      </c>
      <c r="D215" s="27" t="s">
        <v>149</v>
      </c>
      <c r="E215" s="27" t="s">
        <v>143</v>
      </c>
      <c r="F215" s="26">
        <v>44256</v>
      </c>
      <c r="G215" s="2">
        <v>114470</v>
      </c>
    </row>
    <row r="216" spans="3:7" ht="14.25" hidden="1" customHeight="1">
      <c r="C216" s="2">
        <v>210</v>
      </c>
      <c r="D216" s="27" t="s">
        <v>148</v>
      </c>
      <c r="E216" s="27" t="s">
        <v>151</v>
      </c>
      <c r="F216" s="26">
        <v>44228</v>
      </c>
      <c r="G216" s="2">
        <v>8721</v>
      </c>
    </row>
    <row r="217" spans="3:7" ht="14.25" hidden="1" customHeight="1">
      <c r="C217" s="2">
        <v>211</v>
      </c>
      <c r="D217" s="27" t="s">
        <v>146</v>
      </c>
      <c r="E217" s="27" t="s">
        <v>143</v>
      </c>
      <c r="F217" s="26">
        <v>44440</v>
      </c>
      <c r="G217" s="2">
        <v>160752</v>
      </c>
    </row>
    <row r="218" spans="3:7" ht="14.25" hidden="1" customHeight="1">
      <c r="C218" s="2">
        <v>212</v>
      </c>
      <c r="D218" s="27" t="s">
        <v>146</v>
      </c>
      <c r="E218" s="27" t="s">
        <v>143</v>
      </c>
      <c r="F218" s="26">
        <v>44531</v>
      </c>
      <c r="G218" s="2">
        <v>1365</v>
      </c>
    </row>
    <row r="219" spans="3:7" ht="14.25" hidden="1" customHeight="1">
      <c r="C219" s="2">
        <v>213</v>
      </c>
      <c r="D219" s="27" t="s">
        <v>148</v>
      </c>
      <c r="E219" s="27" t="s">
        <v>145</v>
      </c>
      <c r="F219" s="26">
        <v>44531</v>
      </c>
      <c r="G219" s="2">
        <v>54633</v>
      </c>
    </row>
    <row r="220" spans="3:7" ht="14.25" hidden="1" customHeight="1">
      <c r="C220" s="2">
        <v>214</v>
      </c>
      <c r="D220" s="27" t="s">
        <v>146</v>
      </c>
      <c r="E220" s="27" t="s">
        <v>150</v>
      </c>
      <c r="F220" s="26">
        <v>44348</v>
      </c>
      <c r="G220" s="2">
        <v>130437</v>
      </c>
    </row>
    <row r="221" spans="3:7" ht="14.25" hidden="1" customHeight="1">
      <c r="C221" s="2">
        <v>215</v>
      </c>
      <c r="D221" s="27" t="s">
        <v>148</v>
      </c>
      <c r="E221" s="27" t="s">
        <v>143</v>
      </c>
      <c r="F221" s="26">
        <v>44317</v>
      </c>
      <c r="G221" s="2">
        <v>53266</v>
      </c>
    </row>
    <row r="222" spans="3:7" ht="14.25" hidden="1" customHeight="1">
      <c r="C222" s="2">
        <v>216</v>
      </c>
      <c r="D222" s="27" t="s">
        <v>146</v>
      </c>
      <c r="E222" s="27" t="s">
        <v>145</v>
      </c>
      <c r="F222" s="26">
        <v>44409</v>
      </c>
      <c r="G222" s="2">
        <v>110965</v>
      </c>
    </row>
    <row r="223" spans="3:7" ht="14.25" customHeight="1">
      <c r="C223" s="2">
        <v>217</v>
      </c>
      <c r="D223" s="27" t="s">
        <v>148</v>
      </c>
      <c r="E223" s="27" t="s">
        <v>147</v>
      </c>
      <c r="F223" s="26">
        <v>44348</v>
      </c>
      <c r="G223" s="2">
        <v>159478</v>
      </c>
    </row>
    <row r="224" spans="3:7" ht="14.25" hidden="1" customHeight="1">
      <c r="C224" s="2">
        <v>218</v>
      </c>
      <c r="D224" s="27" t="s">
        <v>146</v>
      </c>
      <c r="E224" s="27" t="s">
        <v>150</v>
      </c>
      <c r="F224" s="26">
        <v>44348</v>
      </c>
      <c r="G224" s="2">
        <v>96983</v>
      </c>
    </row>
    <row r="225" spans="3:7" ht="14.25" hidden="1" customHeight="1">
      <c r="C225" s="2">
        <v>219</v>
      </c>
      <c r="D225" s="27" t="s">
        <v>148</v>
      </c>
      <c r="E225" s="27" t="s">
        <v>150</v>
      </c>
      <c r="F225" s="26">
        <v>44228</v>
      </c>
      <c r="G225" s="2">
        <v>15238</v>
      </c>
    </row>
    <row r="226" spans="3:7" ht="14.25" customHeight="1">
      <c r="C226" s="2">
        <v>220</v>
      </c>
      <c r="D226" s="27" t="s">
        <v>149</v>
      </c>
      <c r="E226" s="27" t="s">
        <v>147</v>
      </c>
      <c r="F226" s="26">
        <v>44287</v>
      </c>
      <c r="G226" s="2">
        <v>89649</v>
      </c>
    </row>
    <row r="227" spans="3:7" ht="14.25" customHeight="1">
      <c r="C227" s="2">
        <v>221</v>
      </c>
      <c r="D227" s="27" t="s">
        <v>144</v>
      </c>
      <c r="E227" s="27" t="s">
        <v>147</v>
      </c>
      <c r="F227" s="26">
        <v>44287</v>
      </c>
      <c r="G227" s="2">
        <v>42319</v>
      </c>
    </row>
    <row r="228" spans="3:7" ht="14.25" customHeight="1">
      <c r="C228" s="2">
        <v>222</v>
      </c>
      <c r="D228" s="27" t="s">
        <v>146</v>
      </c>
      <c r="E228" s="27" t="s">
        <v>147</v>
      </c>
      <c r="F228" s="26">
        <v>44317</v>
      </c>
      <c r="G228" s="2">
        <v>1519</v>
      </c>
    </row>
    <row r="229" spans="3:7" ht="14.25" hidden="1" customHeight="1">
      <c r="C229" s="2">
        <v>223</v>
      </c>
      <c r="D229" s="27" t="s">
        <v>148</v>
      </c>
      <c r="E229" s="27" t="s">
        <v>150</v>
      </c>
      <c r="F229" s="26">
        <v>44409</v>
      </c>
      <c r="G229" s="2">
        <v>78549</v>
      </c>
    </row>
    <row r="230" spans="3:7" ht="14.25" hidden="1" customHeight="1">
      <c r="C230" s="2">
        <v>224</v>
      </c>
      <c r="D230" s="27" t="s">
        <v>144</v>
      </c>
      <c r="E230" s="27" t="s">
        <v>150</v>
      </c>
      <c r="F230" s="26">
        <v>44317</v>
      </c>
      <c r="G230" s="2">
        <v>1696</v>
      </c>
    </row>
    <row r="231" spans="3:7" ht="14.25" hidden="1" customHeight="1">
      <c r="C231" s="2">
        <v>225</v>
      </c>
      <c r="D231" s="27" t="s">
        <v>148</v>
      </c>
      <c r="E231" s="27" t="s">
        <v>151</v>
      </c>
      <c r="F231" s="26">
        <v>44228</v>
      </c>
      <c r="G231" s="2">
        <v>252387</v>
      </c>
    </row>
    <row r="232" spans="3:7" ht="14.25" hidden="1" customHeight="1">
      <c r="C232" s="2">
        <v>226</v>
      </c>
      <c r="D232" s="27" t="s">
        <v>144</v>
      </c>
      <c r="E232" s="27" t="s">
        <v>150</v>
      </c>
      <c r="F232" s="26">
        <v>44228</v>
      </c>
      <c r="G232" s="2">
        <v>27849</v>
      </c>
    </row>
    <row r="233" spans="3:7" ht="14.25" hidden="1" customHeight="1">
      <c r="C233" s="2">
        <v>227</v>
      </c>
      <c r="D233" s="27" t="s">
        <v>148</v>
      </c>
      <c r="E233" s="27" t="s">
        <v>151</v>
      </c>
      <c r="F233" s="26">
        <v>44287</v>
      </c>
      <c r="G233" s="2">
        <v>173334</v>
      </c>
    </row>
    <row r="234" spans="3:7" ht="14.25" hidden="1" customHeight="1">
      <c r="C234" s="2">
        <v>228</v>
      </c>
      <c r="D234" s="27" t="s">
        <v>146</v>
      </c>
      <c r="E234" s="27" t="s">
        <v>145</v>
      </c>
      <c r="F234" s="26">
        <v>44287</v>
      </c>
      <c r="G234" s="2">
        <v>221658</v>
      </c>
    </row>
    <row r="235" spans="3:7" ht="14.25" customHeight="1">
      <c r="C235" s="2">
        <v>229</v>
      </c>
      <c r="D235" s="27" t="s">
        <v>144</v>
      </c>
      <c r="E235" s="27" t="s">
        <v>147</v>
      </c>
      <c r="F235" s="26">
        <v>44531</v>
      </c>
      <c r="G235" s="2">
        <v>12709</v>
      </c>
    </row>
    <row r="236" spans="3:7" ht="14.25" hidden="1" customHeight="1">
      <c r="C236" s="2">
        <v>230</v>
      </c>
      <c r="D236" s="27" t="s">
        <v>146</v>
      </c>
      <c r="E236" s="27" t="s">
        <v>143</v>
      </c>
      <c r="F236" s="26">
        <v>44256</v>
      </c>
      <c r="G236" s="2">
        <v>6845</v>
      </c>
    </row>
    <row r="237" spans="3:7" ht="14.25" customHeight="1">
      <c r="C237" s="2">
        <v>231</v>
      </c>
      <c r="D237" s="27" t="s">
        <v>149</v>
      </c>
      <c r="E237" s="27" t="s">
        <v>147</v>
      </c>
      <c r="F237" s="26">
        <v>44501</v>
      </c>
      <c r="G237" s="2">
        <v>39271</v>
      </c>
    </row>
    <row r="238" spans="3:7" ht="14.25" hidden="1" customHeight="1">
      <c r="C238" s="2">
        <v>232</v>
      </c>
      <c r="D238" s="27" t="s">
        <v>149</v>
      </c>
      <c r="E238" s="27" t="s">
        <v>150</v>
      </c>
      <c r="F238" s="26">
        <v>44440</v>
      </c>
      <c r="G238" s="2">
        <v>208038</v>
      </c>
    </row>
    <row r="239" spans="3:7" ht="14.25" hidden="1" customHeight="1">
      <c r="C239" s="2">
        <v>233</v>
      </c>
      <c r="D239" s="27" t="s">
        <v>148</v>
      </c>
      <c r="E239" s="27" t="s">
        <v>150</v>
      </c>
      <c r="F239" s="26">
        <v>44378</v>
      </c>
      <c r="G239" s="2">
        <v>12894</v>
      </c>
    </row>
    <row r="240" spans="3:7" ht="14.25" customHeight="1">
      <c r="C240" s="2">
        <v>234</v>
      </c>
      <c r="D240" s="27" t="s">
        <v>144</v>
      </c>
      <c r="E240" s="27" t="s">
        <v>147</v>
      </c>
      <c r="F240" s="26">
        <v>44470</v>
      </c>
      <c r="G240" s="2">
        <v>236531</v>
      </c>
    </row>
    <row r="241" spans="3:7" ht="14.25" customHeight="1">
      <c r="C241" s="2">
        <v>235</v>
      </c>
      <c r="D241" s="27" t="s">
        <v>148</v>
      </c>
      <c r="E241" s="27" t="s">
        <v>147</v>
      </c>
      <c r="F241" s="26">
        <v>44470</v>
      </c>
      <c r="G241" s="2">
        <v>128249</v>
      </c>
    </row>
    <row r="242" spans="3:7" ht="14.25" customHeight="1">
      <c r="C242" s="2">
        <v>236</v>
      </c>
      <c r="D242" s="27" t="s">
        <v>144</v>
      </c>
      <c r="E242" s="27" t="s">
        <v>147</v>
      </c>
      <c r="F242" s="26">
        <v>44531</v>
      </c>
      <c r="G242" s="2">
        <v>210352</v>
      </c>
    </row>
    <row r="243" spans="3:7" ht="14.25" hidden="1" customHeight="1">
      <c r="C243" s="2">
        <v>237</v>
      </c>
      <c r="D243" s="27" t="s">
        <v>148</v>
      </c>
      <c r="E243" s="27" t="s">
        <v>143</v>
      </c>
      <c r="F243" s="26">
        <v>44256</v>
      </c>
      <c r="G243" s="2">
        <v>133951</v>
      </c>
    </row>
    <row r="244" spans="3:7" ht="14.25" customHeight="1">
      <c r="C244" s="2">
        <v>238</v>
      </c>
      <c r="D244" s="27" t="s">
        <v>148</v>
      </c>
      <c r="E244" s="27" t="s">
        <v>147</v>
      </c>
      <c r="F244" s="26">
        <v>44256</v>
      </c>
      <c r="G244" s="2">
        <v>117440</v>
      </c>
    </row>
    <row r="245" spans="3:7" ht="14.25" hidden="1" customHeight="1">
      <c r="C245" s="2">
        <v>239</v>
      </c>
      <c r="D245" s="27" t="s">
        <v>146</v>
      </c>
      <c r="E245" s="27" t="s">
        <v>151</v>
      </c>
      <c r="F245" s="26">
        <v>44440</v>
      </c>
      <c r="G245" s="2">
        <v>256402</v>
      </c>
    </row>
    <row r="246" spans="3:7" ht="14.25" customHeight="1">
      <c r="C246" s="2">
        <v>240</v>
      </c>
      <c r="D246" s="27" t="s">
        <v>152</v>
      </c>
      <c r="E246" s="27" t="s">
        <v>147</v>
      </c>
      <c r="F246" s="26">
        <v>44197</v>
      </c>
      <c r="G246" s="2">
        <v>151301</v>
      </c>
    </row>
    <row r="247" spans="3:7" ht="14.25" hidden="1" customHeight="1">
      <c r="C247" s="2">
        <v>241</v>
      </c>
      <c r="D247" s="27" t="s">
        <v>152</v>
      </c>
      <c r="E247" s="27" t="s">
        <v>143</v>
      </c>
      <c r="F247" s="26">
        <v>44501</v>
      </c>
      <c r="G247" s="2">
        <v>74813</v>
      </c>
    </row>
    <row r="248" spans="3:7" ht="14.25" hidden="1" customHeight="1">
      <c r="C248" s="2">
        <v>242</v>
      </c>
      <c r="D248" s="27" t="s">
        <v>152</v>
      </c>
      <c r="E248" s="27" t="s">
        <v>143</v>
      </c>
      <c r="F248" s="26">
        <v>44197</v>
      </c>
      <c r="G248" s="2">
        <v>161532</v>
      </c>
    </row>
    <row r="249" spans="3:7" ht="14.25" hidden="1" customHeight="1">
      <c r="C249" s="2">
        <v>243</v>
      </c>
      <c r="D249" s="27" t="s">
        <v>152</v>
      </c>
      <c r="E249" s="27" t="s">
        <v>151</v>
      </c>
      <c r="F249" s="26">
        <v>44501</v>
      </c>
      <c r="G249" s="2">
        <v>63494</v>
      </c>
    </row>
    <row r="250" spans="3:7" ht="14.25" hidden="1" customHeight="1">
      <c r="C250" s="2">
        <v>244</v>
      </c>
      <c r="D250" s="27" t="s">
        <v>152</v>
      </c>
      <c r="E250" s="27" t="s">
        <v>150</v>
      </c>
      <c r="F250" s="26">
        <v>44501</v>
      </c>
      <c r="G250" s="2">
        <v>8463</v>
      </c>
    </row>
    <row r="251" spans="3:7" ht="14.25" hidden="1" customHeight="1">
      <c r="C251" s="2">
        <v>245</v>
      </c>
      <c r="D251" s="27" t="s">
        <v>152</v>
      </c>
      <c r="E251" s="27" t="s">
        <v>150</v>
      </c>
      <c r="F251" s="26">
        <v>44531</v>
      </c>
      <c r="G251" s="2">
        <v>9630</v>
      </c>
    </row>
    <row r="252" spans="3:7" ht="14.25" hidden="1" customHeight="1">
      <c r="C252" s="2">
        <v>246</v>
      </c>
      <c r="D252" s="27" t="s">
        <v>152</v>
      </c>
      <c r="E252" s="27" t="s">
        <v>145</v>
      </c>
      <c r="F252" s="26">
        <v>44470</v>
      </c>
      <c r="G252" s="2">
        <v>139432</v>
      </c>
    </row>
    <row r="253" spans="3:7" ht="14.25" hidden="1" customHeight="1">
      <c r="C253" s="2">
        <v>247</v>
      </c>
      <c r="D253" s="27" t="s">
        <v>152</v>
      </c>
      <c r="E253" s="27" t="s">
        <v>145</v>
      </c>
      <c r="F253" s="26">
        <v>44440</v>
      </c>
      <c r="G253" s="2">
        <v>261354</v>
      </c>
    </row>
    <row r="254" spans="3:7" ht="14.25" customHeight="1">
      <c r="C254" s="2">
        <v>248</v>
      </c>
      <c r="D254" s="27" t="s">
        <v>152</v>
      </c>
      <c r="E254" s="27" t="s">
        <v>147</v>
      </c>
      <c r="F254" s="26">
        <v>44378</v>
      </c>
      <c r="G254" s="2">
        <v>89802</v>
      </c>
    </row>
    <row r="255" spans="3:7" ht="14.25" customHeight="1">
      <c r="C255" s="2">
        <v>249</v>
      </c>
      <c r="D255" s="27" t="s">
        <v>152</v>
      </c>
      <c r="E255" s="27" t="s">
        <v>147</v>
      </c>
      <c r="F255" s="26">
        <v>44409</v>
      </c>
      <c r="G255" s="2">
        <v>23250</v>
      </c>
    </row>
    <row r="256" spans="3:7" ht="14.25" hidden="1" customHeight="1">
      <c r="C256" s="2">
        <v>250</v>
      </c>
      <c r="D256" s="27" t="s">
        <v>152</v>
      </c>
      <c r="E256" s="27" t="s">
        <v>145</v>
      </c>
      <c r="F256" s="26">
        <v>44501</v>
      </c>
      <c r="G256" s="2">
        <v>156072</v>
      </c>
    </row>
    <row r="257" spans="3:7" ht="14.25" hidden="1" customHeight="1">
      <c r="C257" s="2">
        <v>251</v>
      </c>
      <c r="D257" s="27" t="s">
        <v>152</v>
      </c>
      <c r="E257" s="27" t="s">
        <v>145</v>
      </c>
      <c r="F257" s="26">
        <v>44378</v>
      </c>
      <c r="G257" s="2">
        <v>52513</v>
      </c>
    </row>
    <row r="258" spans="3:7" ht="14.25" hidden="1" customHeight="1">
      <c r="C258" s="2">
        <v>252</v>
      </c>
      <c r="D258" s="27" t="s">
        <v>152</v>
      </c>
      <c r="E258" s="27" t="s">
        <v>145</v>
      </c>
      <c r="F258" s="26">
        <v>44197</v>
      </c>
      <c r="G258" s="2">
        <v>25860</v>
      </c>
    </row>
    <row r="259" spans="3:7" ht="14.25" hidden="1" customHeight="1">
      <c r="C259" s="2">
        <v>253</v>
      </c>
      <c r="D259" s="27" t="s">
        <v>152</v>
      </c>
      <c r="E259" s="27" t="s">
        <v>151</v>
      </c>
      <c r="F259" s="26">
        <v>44287</v>
      </c>
      <c r="G259" s="2">
        <v>244904</v>
      </c>
    </row>
    <row r="260" spans="3:7" ht="14.25" hidden="1" customHeight="1">
      <c r="C260" s="2">
        <v>254</v>
      </c>
      <c r="D260" s="27" t="s">
        <v>152</v>
      </c>
      <c r="E260" s="27" t="s">
        <v>151</v>
      </c>
      <c r="F260" s="26">
        <v>44378</v>
      </c>
      <c r="G260" s="2">
        <v>159745</v>
      </c>
    </row>
    <row r="261" spans="3:7" ht="14.25" hidden="1" customHeight="1">
      <c r="C261" s="2">
        <v>255</v>
      </c>
      <c r="D261" s="27" t="s">
        <v>152</v>
      </c>
      <c r="E261" s="27" t="s">
        <v>145</v>
      </c>
      <c r="F261" s="26">
        <v>44197</v>
      </c>
      <c r="G261" s="2">
        <v>6256</v>
      </c>
    </row>
    <row r="262" spans="3:7" ht="14.25" hidden="1" customHeight="1">
      <c r="C262" s="2">
        <v>256</v>
      </c>
      <c r="D262" s="27" t="s">
        <v>152</v>
      </c>
      <c r="E262" s="27" t="s">
        <v>150</v>
      </c>
      <c r="F262" s="26">
        <v>44228</v>
      </c>
      <c r="G262" s="2">
        <v>194150</v>
      </c>
    </row>
    <row r="263" spans="3:7" ht="14.25" customHeight="1">
      <c r="C263" s="2">
        <v>257</v>
      </c>
      <c r="D263" s="27" t="s">
        <v>152</v>
      </c>
      <c r="E263" s="27" t="s">
        <v>147</v>
      </c>
      <c r="F263" s="26">
        <v>44409</v>
      </c>
      <c r="G263" s="2">
        <v>7382</v>
      </c>
    </row>
    <row r="264" spans="3:7" ht="14.25" hidden="1" customHeight="1">
      <c r="C264" s="2">
        <v>258</v>
      </c>
      <c r="D264" s="27" t="s">
        <v>152</v>
      </c>
      <c r="E264" s="27" t="s">
        <v>145</v>
      </c>
      <c r="F264" s="26">
        <v>44317</v>
      </c>
      <c r="G264" s="2">
        <v>26172</v>
      </c>
    </row>
    <row r="265" spans="3:7" ht="14.25" hidden="1" customHeight="1">
      <c r="C265" s="2">
        <v>259</v>
      </c>
      <c r="D265" s="27" t="s">
        <v>152</v>
      </c>
      <c r="E265" s="27" t="s">
        <v>145</v>
      </c>
      <c r="F265" s="26">
        <v>44501</v>
      </c>
      <c r="G265" s="2">
        <v>223295</v>
      </c>
    </row>
    <row r="266" spans="3:7" ht="14.25" hidden="1" customHeight="1">
      <c r="C266" s="2">
        <v>260</v>
      </c>
      <c r="D266" s="27" t="s">
        <v>152</v>
      </c>
      <c r="E266" s="27" t="s">
        <v>151</v>
      </c>
      <c r="F266" s="26">
        <v>44348</v>
      </c>
      <c r="G266" s="2">
        <v>213069</v>
      </c>
    </row>
    <row r="267" spans="3:7" ht="14.25" customHeight="1">
      <c r="C267" s="2">
        <v>261</v>
      </c>
      <c r="D267" s="27" t="s">
        <v>152</v>
      </c>
      <c r="E267" s="27" t="s">
        <v>147</v>
      </c>
      <c r="F267" s="26">
        <v>44348</v>
      </c>
      <c r="G267" s="2">
        <v>7190</v>
      </c>
    </row>
    <row r="268" spans="3:7" ht="14.25" hidden="1" customHeight="1">
      <c r="C268" s="2">
        <v>262</v>
      </c>
      <c r="D268" s="27" t="s">
        <v>152</v>
      </c>
      <c r="E268" s="27" t="s">
        <v>151</v>
      </c>
      <c r="F268" s="26">
        <v>44256</v>
      </c>
      <c r="G268" s="2">
        <v>51626</v>
      </c>
    </row>
    <row r="269" spans="3:7" ht="14.25" hidden="1" customHeight="1">
      <c r="C269" s="2">
        <v>263</v>
      </c>
      <c r="D269" s="27" t="s">
        <v>152</v>
      </c>
      <c r="E269" s="27" t="s">
        <v>143</v>
      </c>
      <c r="F269" s="26">
        <v>44440</v>
      </c>
      <c r="G269" s="2">
        <v>200584</v>
      </c>
    </row>
    <row r="270" spans="3:7" ht="14.25" hidden="1" customHeight="1">
      <c r="C270" s="2">
        <v>264</v>
      </c>
      <c r="D270" s="27" t="s">
        <v>152</v>
      </c>
      <c r="E270" s="27" t="s">
        <v>150</v>
      </c>
      <c r="F270" s="26">
        <v>44378</v>
      </c>
      <c r="G270" s="2">
        <v>235104</v>
      </c>
    </row>
    <row r="271" spans="3:7" ht="14.25" hidden="1" customHeight="1">
      <c r="C271" s="2">
        <v>265</v>
      </c>
      <c r="D271" s="27" t="s">
        <v>152</v>
      </c>
      <c r="E271" s="27" t="s">
        <v>151</v>
      </c>
      <c r="F271" s="26">
        <v>44440</v>
      </c>
      <c r="G271" s="2">
        <v>55991</v>
      </c>
    </row>
    <row r="272" spans="3:7" ht="14.25" customHeight="1">
      <c r="C272" s="2">
        <v>266</v>
      </c>
      <c r="D272" s="27" t="s">
        <v>152</v>
      </c>
      <c r="E272" s="27" t="s">
        <v>147</v>
      </c>
      <c r="F272" s="26">
        <v>44228</v>
      </c>
      <c r="G272" s="2">
        <v>134107</v>
      </c>
    </row>
    <row r="273" spans="3:7" ht="14.25" hidden="1" customHeight="1">
      <c r="C273" s="2">
        <v>267</v>
      </c>
      <c r="D273" s="27" t="s">
        <v>152</v>
      </c>
      <c r="E273" s="27" t="s">
        <v>143</v>
      </c>
      <c r="F273" s="26">
        <v>44470</v>
      </c>
      <c r="G273" s="2">
        <v>104379</v>
      </c>
    </row>
    <row r="274" spans="3:7" ht="14.25" hidden="1" customHeight="1">
      <c r="C274" s="2">
        <v>268</v>
      </c>
      <c r="D274" s="27" t="s">
        <v>152</v>
      </c>
      <c r="E274" s="27" t="s">
        <v>150</v>
      </c>
      <c r="F274" s="26">
        <v>44470</v>
      </c>
      <c r="G274" s="2">
        <v>22810</v>
      </c>
    </row>
    <row r="275" spans="3:7" ht="14.25" customHeight="1">
      <c r="C275" s="2">
        <v>269</v>
      </c>
      <c r="D275" s="27" t="s">
        <v>152</v>
      </c>
      <c r="E275" s="27" t="s">
        <v>147</v>
      </c>
      <c r="F275" s="26">
        <v>44197</v>
      </c>
      <c r="G275" s="2">
        <v>28289</v>
      </c>
    </row>
    <row r="276" spans="3:7" ht="14.25" hidden="1" customHeight="1">
      <c r="C276" s="2">
        <v>270</v>
      </c>
      <c r="D276" s="27" t="s">
        <v>152</v>
      </c>
      <c r="E276" s="27" t="s">
        <v>150</v>
      </c>
      <c r="F276" s="26">
        <v>44348</v>
      </c>
      <c r="G276" s="2">
        <v>65162</v>
      </c>
    </row>
    <row r="277" spans="3:7" ht="14.25" hidden="1" customHeight="1">
      <c r="C277" s="2">
        <v>271</v>
      </c>
      <c r="D277" s="27" t="s">
        <v>148</v>
      </c>
      <c r="E277" s="27" t="s">
        <v>150</v>
      </c>
      <c r="F277" s="26">
        <v>44256</v>
      </c>
      <c r="G277" s="2">
        <v>201340</v>
      </c>
    </row>
    <row r="278" spans="3:7" ht="14.25" hidden="1" customHeight="1">
      <c r="C278" s="2">
        <v>272</v>
      </c>
      <c r="D278" s="27" t="s">
        <v>149</v>
      </c>
      <c r="E278" s="27" t="s">
        <v>143</v>
      </c>
      <c r="F278" s="26">
        <v>44501</v>
      </c>
      <c r="G278" s="2">
        <v>55433</v>
      </c>
    </row>
    <row r="279" spans="3:7" ht="14.25" hidden="1" customHeight="1">
      <c r="C279" s="2">
        <v>273</v>
      </c>
      <c r="D279" s="27" t="s">
        <v>144</v>
      </c>
      <c r="E279" s="27" t="s">
        <v>151</v>
      </c>
      <c r="F279" s="26">
        <v>44378</v>
      </c>
      <c r="G279" s="2">
        <v>104422</v>
      </c>
    </row>
    <row r="280" spans="3:7" ht="14.25" customHeight="1">
      <c r="C280" s="2">
        <v>274</v>
      </c>
      <c r="D280" s="27" t="s">
        <v>148</v>
      </c>
      <c r="E280" s="27" t="s">
        <v>147</v>
      </c>
      <c r="F280" s="26">
        <v>44531</v>
      </c>
      <c r="G280" s="2">
        <v>100956</v>
      </c>
    </row>
    <row r="281" spans="3:7" ht="14.25" hidden="1" customHeight="1">
      <c r="C281" s="2">
        <v>275</v>
      </c>
      <c r="D281" s="27" t="s">
        <v>148</v>
      </c>
      <c r="E281" s="27" t="s">
        <v>143</v>
      </c>
      <c r="F281" s="26">
        <v>44287</v>
      </c>
      <c r="G281" s="2">
        <v>135272</v>
      </c>
    </row>
    <row r="282" spans="3:7" ht="14.25" hidden="1" customHeight="1">
      <c r="C282" s="2">
        <v>276</v>
      </c>
      <c r="D282" s="27" t="s">
        <v>149</v>
      </c>
      <c r="E282" s="27" t="s">
        <v>145</v>
      </c>
      <c r="F282" s="26">
        <v>44378</v>
      </c>
      <c r="G282" s="2">
        <v>59920</v>
      </c>
    </row>
    <row r="283" spans="3:7" ht="14.25" hidden="1" customHeight="1">
      <c r="C283" s="2">
        <v>277</v>
      </c>
      <c r="D283" s="27" t="s">
        <v>148</v>
      </c>
      <c r="E283" s="27" t="s">
        <v>145</v>
      </c>
      <c r="F283" s="26">
        <v>44470</v>
      </c>
      <c r="G283" s="2">
        <v>163127</v>
      </c>
    </row>
    <row r="284" spans="3:7" ht="14.25" hidden="1" customHeight="1">
      <c r="C284" s="2">
        <v>278</v>
      </c>
      <c r="D284" s="27" t="s">
        <v>149</v>
      </c>
      <c r="E284" s="27" t="s">
        <v>151</v>
      </c>
      <c r="F284" s="26">
        <v>44531</v>
      </c>
      <c r="G284" s="2">
        <v>232472</v>
      </c>
    </row>
    <row r="285" spans="3:7" ht="14.25" hidden="1" customHeight="1">
      <c r="C285" s="2">
        <v>279</v>
      </c>
      <c r="D285" s="27" t="s">
        <v>144</v>
      </c>
      <c r="E285" s="27" t="s">
        <v>145</v>
      </c>
      <c r="F285" s="26">
        <v>44501</v>
      </c>
      <c r="G285" s="2">
        <v>28110</v>
      </c>
    </row>
    <row r="286" spans="3:7" ht="14.25" hidden="1" customHeight="1">
      <c r="C286" s="2">
        <v>280</v>
      </c>
      <c r="D286" s="27" t="s">
        <v>144</v>
      </c>
      <c r="E286" s="27" t="s">
        <v>151</v>
      </c>
      <c r="F286" s="26">
        <v>44197</v>
      </c>
      <c r="G286" s="2">
        <v>40778</v>
      </c>
    </row>
    <row r="287" spans="3:7" ht="14.25" hidden="1" customHeight="1">
      <c r="C287" s="2">
        <v>281</v>
      </c>
      <c r="D287" s="27" t="s">
        <v>146</v>
      </c>
      <c r="E287" s="27" t="s">
        <v>150</v>
      </c>
      <c r="F287" s="26">
        <v>44197</v>
      </c>
      <c r="G287" s="2">
        <v>219774</v>
      </c>
    </row>
    <row r="288" spans="3:7" ht="14.25" hidden="1" customHeight="1">
      <c r="C288" s="2">
        <v>282</v>
      </c>
      <c r="D288" s="27" t="s">
        <v>146</v>
      </c>
      <c r="E288" s="27" t="s">
        <v>151</v>
      </c>
      <c r="F288" s="26">
        <v>44409</v>
      </c>
      <c r="G288" s="2">
        <v>216458</v>
      </c>
    </row>
    <row r="289" spans="3:7" ht="14.25" hidden="1" customHeight="1">
      <c r="C289" s="2">
        <v>283</v>
      </c>
      <c r="D289" s="27" t="s">
        <v>146</v>
      </c>
      <c r="E289" s="27" t="s">
        <v>143</v>
      </c>
      <c r="F289" s="26">
        <v>44256</v>
      </c>
      <c r="G289" s="2">
        <v>39973</v>
      </c>
    </row>
    <row r="290" spans="3:7" ht="14.25" customHeight="1">
      <c r="C290" s="2">
        <v>284</v>
      </c>
      <c r="D290" s="27" t="s">
        <v>149</v>
      </c>
      <c r="E290" s="27" t="s">
        <v>147</v>
      </c>
      <c r="F290" s="26">
        <v>44501</v>
      </c>
      <c r="G290" s="2">
        <v>195638</v>
      </c>
    </row>
    <row r="291" spans="3:7" ht="14.25" hidden="1" customHeight="1">
      <c r="C291" s="2">
        <v>285</v>
      </c>
      <c r="D291" s="27" t="s">
        <v>149</v>
      </c>
      <c r="E291" s="27" t="s">
        <v>143</v>
      </c>
      <c r="F291" s="26">
        <v>44197</v>
      </c>
      <c r="G291" s="2">
        <v>256329</v>
      </c>
    </row>
    <row r="292" spans="3:7" ht="14.25" hidden="1" customHeight="1">
      <c r="C292" s="2">
        <v>286</v>
      </c>
      <c r="D292" s="27" t="s">
        <v>146</v>
      </c>
      <c r="E292" s="27" t="s">
        <v>150</v>
      </c>
      <c r="F292" s="26">
        <v>44348</v>
      </c>
      <c r="G292" s="2">
        <v>11238</v>
      </c>
    </row>
    <row r="293" spans="3:7" ht="14.25" hidden="1" customHeight="1">
      <c r="C293" s="2">
        <v>287</v>
      </c>
      <c r="D293" s="27" t="s">
        <v>148</v>
      </c>
      <c r="E293" s="27" t="s">
        <v>143</v>
      </c>
      <c r="F293" s="26">
        <v>44501</v>
      </c>
      <c r="G293" s="2">
        <v>20238</v>
      </c>
    </row>
    <row r="294" spans="3:7" ht="14.25" hidden="1" customHeight="1">
      <c r="C294" s="2">
        <v>288</v>
      </c>
      <c r="D294" s="27" t="s">
        <v>146</v>
      </c>
      <c r="E294" s="27" t="s">
        <v>150</v>
      </c>
      <c r="F294" s="26">
        <v>44378</v>
      </c>
      <c r="G294" s="2">
        <v>226327</v>
      </c>
    </row>
    <row r="295" spans="3:7" ht="14.25" hidden="1" customHeight="1">
      <c r="C295" s="2">
        <v>289</v>
      </c>
      <c r="D295" s="27" t="s">
        <v>149</v>
      </c>
      <c r="E295" s="27" t="s">
        <v>145</v>
      </c>
      <c r="F295" s="26">
        <v>44228</v>
      </c>
      <c r="G295" s="2">
        <v>192728</v>
      </c>
    </row>
    <row r="296" spans="3:7" ht="14.25" hidden="1" customHeight="1">
      <c r="C296" s="2">
        <v>290</v>
      </c>
      <c r="D296" s="27" t="s">
        <v>146</v>
      </c>
      <c r="E296" s="27" t="s">
        <v>145</v>
      </c>
      <c r="F296" s="26">
        <v>44470</v>
      </c>
      <c r="G296" s="2">
        <v>245470</v>
      </c>
    </row>
    <row r="297" spans="3:7" ht="14.25" hidden="1" customHeight="1">
      <c r="C297" s="2">
        <v>291</v>
      </c>
      <c r="D297" s="27" t="s">
        <v>146</v>
      </c>
      <c r="E297" s="27" t="s">
        <v>145</v>
      </c>
      <c r="F297" s="26">
        <v>44440</v>
      </c>
      <c r="G297" s="2">
        <v>12156</v>
      </c>
    </row>
    <row r="298" spans="3:7" ht="14.25" customHeight="1">
      <c r="C298" s="2">
        <v>292</v>
      </c>
      <c r="D298" s="27" t="s">
        <v>148</v>
      </c>
      <c r="E298" s="27" t="s">
        <v>147</v>
      </c>
      <c r="F298" s="26">
        <v>44228</v>
      </c>
      <c r="G298" s="2">
        <v>11682</v>
      </c>
    </row>
    <row r="299" spans="3:7" ht="14.25" hidden="1" customHeight="1">
      <c r="C299" s="2">
        <v>293</v>
      </c>
      <c r="D299" s="27" t="s">
        <v>144</v>
      </c>
      <c r="E299" s="27" t="s">
        <v>151</v>
      </c>
      <c r="F299" s="26">
        <v>44501</v>
      </c>
      <c r="G299" s="2">
        <v>161110</v>
      </c>
    </row>
    <row r="300" spans="3:7" ht="14.25" hidden="1" customHeight="1">
      <c r="C300" s="2">
        <v>294</v>
      </c>
      <c r="D300" s="27" t="s">
        <v>149</v>
      </c>
      <c r="E300" s="27" t="s">
        <v>150</v>
      </c>
      <c r="F300" s="26">
        <v>44256</v>
      </c>
      <c r="G300" s="2">
        <v>155535</v>
      </c>
    </row>
    <row r="301" spans="3:7" ht="14.25" hidden="1" customHeight="1">
      <c r="C301" s="2">
        <v>295</v>
      </c>
      <c r="D301" s="27" t="s">
        <v>149</v>
      </c>
      <c r="E301" s="27" t="s">
        <v>143</v>
      </c>
      <c r="F301" s="26">
        <v>44348</v>
      </c>
      <c r="G301" s="2">
        <v>223894</v>
      </c>
    </row>
    <row r="302" spans="3:7" ht="14.25" hidden="1" customHeight="1">
      <c r="C302" s="2">
        <v>296</v>
      </c>
      <c r="D302" s="27" t="s">
        <v>148</v>
      </c>
      <c r="E302" s="27" t="s">
        <v>150</v>
      </c>
      <c r="F302" s="26">
        <v>44287</v>
      </c>
      <c r="G302" s="2">
        <v>22839</v>
      </c>
    </row>
    <row r="303" spans="3:7" ht="14.25" hidden="1" customHeight="1">
      <c r="C303" s="2">
        <v>297</v>
      </c>
      <c r="D303" s="27" t="s">
        <v>149</v>
      </c>
      <c r="E303" s="27" t="s">
        <v>151</v>
      </c>
      <c r="F303" s="26">
        <v>44348</v>
      </c>
      <c r="G303" s="2">
        <v>-14202</v>
      </c>
    </row>
    <row r="304" spans="3:7" ht="14.25" hidden="1" customHeight="1">
      <c r="C304" s="2">
        <v>298</v>
      </c>
      <c r="D304" s="27" t="s">
        <v>148</v>
      </c>
      <c r="E304" s="27" t="s">
        <v>145</v>
      </c>
      <c r="F304" s="26">
        <v>44440</v>
      </c>
      <c r="G304" s="2">
        <v>98246</v>
      </c>
    </row>
    <row r="305" spans="3:7" ht="14.25" hidden="1" customHeight="1">
      <c r="C305" s="2">
        <v>299</v>
      </c>
      <c r="D305" s="27" t="s">
        <v>146</v>
      </c>
      <c r="E305" s="27" t="s">
        <v>151</v>
      </c>
      <c r="F305" s="26">
        <v>44317</v>
      </c>
      <c r="G305" s="2">
        <v>111998</v>
      </c>
    </row>
    <row r="306" spans="3:7" ht="14.25" hidden="1" customHeight="1">
      <c r="C306" s="2">
        <v>300</v>
      </c>
      <c r="D306" s="27" t="s">
        <v>149</v>
      </c>
      <c r="E306" s="27" t="s">
        <v>145</v>
      </c>
      <c r="F306" s="26">
        <v>44440</v>
      </c>
      <c r="G306" s="2">
        <v>74093</v>
      </c>
    </row>
    <row r="307" spans="3:7" ht="14.25" hidden="1" customHeight="1">
      <c r="C307" s="2">
        <v>301</v>
      </c>
      <c r="D307" s="27" t="s">
        <v>148</v>
      </c>
      <c r="E307" s="27" t="s">
        <v>151</v>
      </c>
      <c r="F307" s="26">
        <v>44501</v>
      </c>
      <c r="G307" s="2">
        <v>40179</v>
      </c>
    </row>
    <row r="308" spans="3:7" ht="14.25" hidden="1" customHeight="1">
      <c r="C308" s="2">
        <v>302</v>
      </c>
      <c r="D308" s="27" t="s">
        <v>144</v>
      </c>
      <c r="E308" s="27" t="s">
        <v>150</v>
      </c>
      <c r="F308" s="26">
        <v>44409</v>
      </c>
      <c r="G308" s="2">
        <v>75634</v>
      </c>
    </row>
    <row r="309" spans="3:7" ht="14.25" hidden="1" customHeight="1">
      <c r="C309" s="2">
        <v>303</v>
      </c>
      <c r="D309" s="27" t="s">
        <v>146</v>
      </c>
      <c r="E309" s="27" t="s">
        <v>151</v>
      </c>
      <c r="F309" s="26">
        <v>44228</v>
      </c>
      <c r="G309" s="2">
        <v>-11610</v>
      </c>
    </row>
    <row r="310" spans="3:7" ht="14.25" hidden="1" customHeight="1">
      <c r="C310" s="2">
        <v>304</v>
      </c>
      <c r="D310" s="27" t="s">
        <v>144</v>
      </c>
      <c r="E310" s="27" t="s">
        <v>151</v>
      </c>
      <c r="F310" s="26">
        <v>44348</v>
      </c>
      <c r="G310" s="2">
        <v>34080</v>
      </c>
    </row>
    <row r="311" spans="3:7" ht="14.25" hidden="1" customHeight="1">
      <c r="C311" s="2">
        <v>305</v>
      </c>
      <c r="D311" s="27" t="s">
        <v>146</v>
      </c>
      <c r="E311" s="27" t="s">
        <v>150</v>
      </c>
      <c r="F311" s="26">
        <v>44317</v>
      </c>
      <c r="G311" s="2">
        <v>239368</v>
      </c>
    </row>
    <row r="312" spans="3:7" ht="14.25" customHeight="1">
      <c r="C312" s="2">
        <v>306</v>
      </c>
      <c r="D312" s="27" t="s">
        <v>148</v>
      </c>
      <c r="E312" s="27" t="s">
        <v>147</v>
      </c>
      <c r="F312" s="26">
        <v>44470</v>
      </c>
      <c r="G312" s="2">
        <v>86076</v>
      </c>
    </row>
    <row r="313" spans="3:7" ht="14.25" hidden="1" customHeight="1">
      <c r="C313" s="2">
        <v>307</v>
      </c>
      <c r="D313" s="27" t="s">
        <v>144</v>
      </c>
      <c r="E313" s="27" t="s">
        <v>145</v>
      </c>
      <c r="F313" s="26">
        <v>44256</v>
      </c>
      <c r="G313" s="2">
        <v>75969</v>
      </c>
    </row>
    <row r="314" spans="3:7" ht="14.25" hidden="1" customHeight="1">
      <c r="C314" s="2">
        <v>308</v>
      </c>
      <c r="D314" s="27" t="s">
        <v>148</v>
      </c>
      <c r="E314" s="27" t="s">
        <v>145</v>
      </c>
      <c r="F314" s="26">
        <v>44378</v>
      </c>
      <c r="G314" s="2">
        <v>-39689</v>
      </c>
    </row>
    <row r="315" spans="3:7" ht="14.25" customHeight="1">
      <c r="C315" s="2">
        <v>309</v>
      </c>
      <c r="D315" s="27" t="s">
        <v>148</v>
      </c>
      <c r="E315" s="27" t="s">
        <v>147</v>
      </c>
      <c r="F315" s="26">
        <v>44287</v>
      </c>
      <c r="G315" s="2">
        <v>51383</v>
      </c>
    </row>
    <row r="316" spans="3:7" ht="14.25" hidden="1" customHeight="1">
      <c r="C316" s="2">
        <v>310</v>
      </c>
      <c r="D316" s="27" t="s">
        <v>149</v>
      </c>
      <c r="E316" s="27" t="s">
        <v>145</v>
      </c>
      <c r="F316" s="26">
        <v>44378</v>
      </c>
      <c r="G316" s="2">
        <v>252080</v>
      </c>
    </row>
    <row r="317" spans="3:7" ht="14.25" customHeight="1">
      <c r="C317" s="2">
        <v>311</v>
      </c>
      <c r="D317" s="27" t="s">
        <v>148</v>
      </c>
      <c r="E317" s="27" t="s">
        <v>147</v>
      </c>
      <c r="F317" s="26">
        <v>44378</v>
      </c>
      <c r="G317" s="2">
        <v>176652</v>
      </c>
    </row>
    <row r="318" spans="3:7" ht="14.25" hidden="1" customHeight="1">
      <c r="C318" s="2">
        <v>312</v>
      </c>
      <c r="D318" s="27" t="s">
        <v>146</v>
      </c>
      <c r="E318" s="27" t="s">
        <v>145</v>
      </c>
      <c r="F318" s="26">
        <v>44317</v>
      </c>
      <c r="G318" s="2">
        <v>125616</v>
      </c>
    </row>
    <row r="319" spans="3:7" ht="14.25" hidden="1" customHeight="1">
      <c r="C319" s="2">
        <v>313</v>
      </c>
      <c r="D319" s="27" t="s">
        <v>144</v>
      </c>
      <c r="E319" s="27" t="s">
        <v>143</v>
      </c>
      <c r="F319" s="26">
        <v>44409</v>
      </c>
      <c r="G319" s="2">
        <v>7269</v>
      </c>
    </row>
    <row r="320" spans="3:7"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autoFilter ref="C6:G319" xr:uid="{D290B9CD-BDB6-46CF-BDA3-79C7F9AA40B5}">
    <filterColumn colId="2">
      <customFilters>
        <customFilter val="F*"/>
      </customFilters>
    </filterColumn>
  </autoFilter>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0706C-3AA3-4BE6-B309-6B3E9A031B11}">
  <sheetPr codeName="Sheet14"/>
  <dimension ref="A1:B17"/>
  <sheetViews>
    <sheetView topLeftCell="A22" zoomScale="104" workbookViewId="0">
      <selection activeCell="T23" sqref="T23"/>
    </sheetView>
  </sheetViews>
  <sheetFormatPr defaultRowHeight="14.5"/>
  <sheetData>
    <row r="1" spans="1:2">
      <c r="A1" s="48" t="s">
        <v>155</v>
      </c>
      <c r="B1" s="49" t="s">
        <v>154</v>
      </c>
    </row>
    <row r="2" spans="1:2">
      <c r="A2" s="27" t="s">
        <v>147</v>
      </c>
      <c r="B2" s="26">
        <v>44440</v>
      </c>
    </row>
    <row r="3" spans="1:2">
      <c r="A3" s="27" t="s">
        <v>147</v>
      </c>
      <c r="B3" s="26">
        <v>44440</v>
      </c>
    </row>
    <row r="4" spans="1:2">
      <c r="A4" s="27" t="s">
        <v>147</v>
      </c>
      <c r="B4" s="26">
        <v>44409</v>
      </c>
    </row>
    <row r="5" spans="1:2">
      <c r="A5" s="27" t="s">
        <v>147</v>
      </c>
      <c r="B5" s="26">
        <v>44378</v>
      </c>
    </row>
    <row r="6" spans="1:2">
      <c r="A6" s="27" t="s">
        <v>147</v>
      </c>
      <c r="B6" s="26">
        <v>44378</v>
      </c>
    </row>
    <row r="7" spans="1:2">
      <c r="A7" s="27" t="s">
        <v>147</v>
      </c>
      <c r="B7" s="26">
        <v>44440</v>
      </c>
    </row>
    <row r="8" spans="1:2">
      <c r="A8" s="27" t="s">
        <v>147</v>
      </c>
      <c r="B8" s="26">
        <v>44409</v>
      </c>
    </row>
    <row r="9" spans="1:2">
      <c r="A9" s="27" t="s">
        <v>147</v>
      </c>
      <c r="B9" s="26">
        <v>44378</v>
      </c>
    </row>
    <row r="10" spans="1:2">
      <c r="A10" s="27" t="s">
        <v>147</v>
      </c>
      <c r="B10" s="26">
        <v>44378</v>
      </c>
    </row>
    <row r="11" spans="1:2">
      <c r="A11" s="27" t="s">
        <v>147</v>
      </c>
      <c r="B11" s="26">
        <v>44378</v>
      </c>
    </row>
    <row r="12" spans="1:2">
      <c r="A12" s="27" t="s">
        <v>147</v>
      </c>
      <c r="B12" s="26">
        <v>44378</v>
      </c>
    </row>
    <row r="13" spans="1:2">
      <c r="A13" s="27" t="s">
        <v>147</v>
      </c>
      <c r="B13" s="26">
        <v>44440</v>
      </c>
    </row>
    <row r="14" spans="1:2">
      <c r="A14" s="27" t="s">
        <v>147</v>
      </c>
      <c r="B14" s="26">
        <v>44378</v>
      </c>
    </row>
    <row r="15" spans="1:2">
      <c r="A15" s="27" t="s">
        <v>147</v>
      </c>
      <c r="B15" s="26">
        <v>44409</v>
      </c>
    </row>
    <row r="16" spans="1:2">
      <c r="A16" s="27" t="s">
        <v>147</v>
      </c>
      <c r="B16" s="26">
        <v>44409</v>
      </c>
    </row>
    <row r="17" spans="1:2">
      <c r="A17" s="27" t="s">
        <v>147</v>
      </c>
      <c r="B17" s="26">
        <v>44378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F3C7-6971-4669-9471-D69A0F7B9914}">
  <sheetPr codeName="Sheet7"/>
  <dimension ref="B1:F999"/>
  <sheetViews>
    <sheetView workbookViewId="0">
      <selection activeCell="B5" sqref="B5:F318"/>
    </sheetView>
  </sheetViews>
  <sheetFormatPr defaultColWidth="14.5" defaultRowHeight="15" customHeight="1"/>
  <cols>
    <col min="1" max="1" width="9.59765625" customWidth="1"/>
    <col min="2" max="2" width="8.796875" customWidth="1"/>
    <col min="3" max="3" width="14.8984375" customWidth="1"/>
    <col min="4" max="4" width="8.796875" customWidth="1"/>
    <col min="5" max="5" width="10.296875" customWidth="1"/>
    <col min="6" max="7" width="8.796875" customWidth="1"/>
    <col min="8" max="26" width="9.59765625" customWidth="1"/>
  </cols>
  <sheetData>
    <row r="1" spans="2:6" ht="14.25" customHeight="1"/>
    <row r="2" spans="2:6" ht="14.25" customHeight="1">
      <c r="C2" s="9" t="s">
        <v>159</v>
      </c>
    </row>
    <row r="3" spans="2:6" ht="14.25" customHeight="1">
      <c r="C3" s="9" t="s">
        <v>158</v>
      </c>
    </row>
    <row r="4" spans="2:6" ht="14.25" customHeight="1"/>
    <row r="5" spans="2:6" ht="14.25" customHeight="1">
      <c r="B5" s="2" t="s">
        <v>157</v>
      </c>
      <c r="C5" s="27" t="s">
        <v>156</v>
      </c>
      <c r="D5" s="27" t="s">
        <v>155</v>
      </c>
      <c r="E5" s="27" t="s">
        <v>154</v>
      </c>
      <c r="F5" s="27" t="s">
        <v>153</v>
      </c>
    </row>
    <row r="6" spans="2:6" ht="14.25" customHeight="1">
      <c r="B6" s="2">
        <v>3331</v>
      </c>
      <c r="C6" s="27" t="s">
        <v>149</v>
      </c>
      <c r="D6" s="27" t="s">
        <v>151</v>
      </c>
      <c r="E6" s="26">
        <v>44348</v>
      </c>
      <c r="F6" s="2">
        <v>-14202</v>
      </c>
    </row>
    <row r="7" spans="2:6" ht="14.25" customHeight="1">
      <c r="B7" s="2">
        <v>695</v>
      </c>
      <c r="C7" s="27" t="s">
        <v>149</v>
      </c>
      <c r="D7" s="27" t="s">
        <v>151</v>
      </c>
      <c r="E7" s="26">
        <v>44348</v>
      </c>
      <c r="F7" s="27">
        <v>17043</v>
      </c>
    </row>
    <row r="8" spans="2:6" ht="14.25" customHeight="1">
      <c r="B8" s="2">
        <v>526</v>
      </c>
      <c r="C8" s="27" t="s">
        <v>149</v>
      </c>
      <c r="D8" s="27" t="s">
        <v>151</v>
      </c>
      <c r="E8" s="26">
        <v>44409</v>
      </c>
      <c r="F8" s="27">
        <v>55010</v>
      </c>
    </row>
    <row r="9" spans="2:6" ht="14.25" customHeight="1">
      <c r="B9" s="2">
        <v>1746</v>
      </c>
      <c r="C9" s="27" t="s">
        <v>149</v>
      </c>
      <c r="D9" s="27" t="s">
        <v>151</v>
      </c>
      <c r="E9" s="26">
        <v>44197</v>
      </c>
      <c r="F9" s="2">
        <v>60394</v>
      </c>
    </row>
    <row r="10" spans="2:6" ht="14.25" customHeight="1">
      <c r="B10" s="2">
        <v>346</v>
      </c>
      <c r="C10" s="27" t="s">
        <v>149</v>
      </c>
      <c r="D10" s="27" t="s">
        <v>151</v>
      </c>
      <c r="E10" s="26">
        <v>44317</v>
      </c>
      <c r="F10" s="27">
        <v>166490</v>
      </c>
    </row>
    <row r="11" spans="2:6" ht="14.25" customHeight="1">
      <c r="B11" s="2">
        <v>1727</v>
      </c>
      <c r="C11" s="27" t="s">
        <v>149</v>
      </c>
      <c r="D11" s="27" t="s">
        <v>151</v>
      </c>
      <c r="E11" s="26">
        <v>44287</v>
      </c>
      <c r="F11" s="2">
        <v>196137</v>
      </c>
    </row>
    <row r="12" spans="2:6" ht="14.25" customHeight="1">
      <c r="B12" s="2">
        <v>405</v>
      </c>
      <c r="C12" s="27" t="s">
        <v>149</v>
      </c>
      <c r="D12" s="27" t="s">
        <v>151</v>
      </c>
      <c r="E12" s="26">
        <v>44531</v>
      </c>
      <c r="F12" s="27">
        <v>219249</v>
      </c>
    </row>
    <row r="13" spans="2:6" ht="14.25" customHeight="1">
      <c r="B13" s="2">
        <v>3127</v>
      </c>
      <c r="C13" s="27" t="s">
        <v>149</v>
      </c>
      <c r="D13" s="27" t="s">
        <v>151</v>
      </c>
      <c r="E13" s="26">
        <v>44531</v>
      </c>
      <c r="F13" s="2">
        <v>232472</v>
      </c>
    </row>
    <row r="14" spans="2:6" ht="14.25" customHeight="1">
      <c r="B14" s="2">
        <v>2715</v>
      </c>
      <c r="C14" s="27" t="s">
        <v>149</v>
      </c>
      <c r="D14" s="27" t="s">
        <v>147</v>
      </c>
      <c r="E14" s="26">
        <v>44501</v>
      </c>
      <c r="F14" s="2">
        <v>39271</v>
      </c>
    </row>
    <row r="15" spans="2:6" ht="14.25" customHeight="1">
      <c r="B15" s="2">
        <v>329</v>
      </c>
      <c r="C15" s="27" t="s">
        <v>149</v>
      </c>
      <c r="D15" s="27" t="s">
        <v>147</v>
      </c>
      <c r="E15" s="26">
        <v>44440</v>
      </c>
      <c r="F15" s="27">
        <v>60921</v>
      </c>
    </row>
    <row r="16" spans="2:6" ht="14.25" customHeight="1">
      <c r="B16" s="2">
        <v>423</v>
      </c>
      <c r="C16" s="27" t="s">
        <v>149</v>
      </c>
      <c r="D16" s="27" t="s">
        <v>147</v>
      </c>
      <c r="E16" s="26">
        <v>44409</v>
      </c>
      <c r="F16" s="27">
        <v>87532</v>
      </c>
    </row>
    <row r="17" spans="2:6" ht="14.25" customHeight="1">
      <c r="B17" s="2">
        <v>2577</v>
      </c>
      <c r="C17" s="27" t="s">
        <v>149</v>
      </c>
      <c r="D17" s="27" t="s">
        <v>147</v>
      </c>
      <c r="E17" s="26">
        <v>44287</v>
      </c>
      <c r="F17" s="2">
        <v>89649</v>
      </c>
    </row>
    <row r="18" spans="2:6" ht="14.25" customHeight="1">
      <c r="B18" s="2">
        <v>1783</v>
      </c>
      <c r="C18" s="27" t="s">
        <v>149</v>
      </c>
      <c r="D18" s="27" t="s">
        <v>147</v>
      </c>
      <c r="E18" s="26">
        <v>44531</v>
      </c>
      <c r="F18" s="2">
        <v>112636</v>
      </c>
    </row>
    <row r="19" spans="2:6" ht="14.25" customHeight="1">
      <c r="B19" s="2">
        <v>3189</v>
      </c>
      <c r="C19" s="27" t="s">
        <v>149</v>
      </c>
      <c r="D19" s="27" t="s">
        <v>147</v>
      </c>
      <c r="E19" s="26">
        <v>44501</v>
      </c>
      <c r="F19" s="2">
        <v>195638</v>
      </c>
    </row>
    <row r="20" spans="2:6" ht="14.25" customHeight="1">
      <c r="B20" s="2">
        <v>1053</v>
      </c>
      <c r="C20" s="27" t="s">
        <v>149</v>
      </c>
      <c r="D20" s="27" t="s">
        <v>147</v>
      </c>
      <c r="E20" s="26">
        <v>44501</v>
      </c>
      <c r="F20" s="2">
        <v>211082</v>
      </c>
    </row>
    <row r="21" spans="2:6" ht="14.25" customHeight="1">
      <c r="B21" s="2">
        <v>1823</v>
      </c>
      <c r="C21" s="27" t="s">
        <v>149</v>
      </c>
      <c r="D21" s="27" t="s">
        <v>147</v>
      </c>
      <c r="E21" s="26">
        <v>44317</v>
      </c>
      <c r="F21" s="2">
        <v>223042</v>
      </c>
    </row>
    <row r="22" spans="2:6" ht="14.25" customHeight="1">
      <c r="B22" s="2">
        <v>2466</v>
      </c>
      <c r="C22" s="27" t="s">
        <v>149</v>
      </c>
      <c r="D22" s="27" t="s">
        <v>147</v>
      </c>
      <c r="E22" s="26">
        <v>44440</v>
      </c>
      <c r="F22" s="2">
        <v>258051</v>
      </c>
    </row>
    <row r="23" spans="2:6" ht="14.25" customHeight="1">
      <c r="B23" s="2">
        <v>1121</v>
      </c>
      <c r="C23" s="27" t="s">
        <v>149</v>
      </c>
      <c r="D23" s="27" t="s">
        <v>147</v>
      </c>
      <c r="E23" s="26">
        <v>44317</v>
      </c>
      <c r="F23" s="2">
        <v>258583</v>
      </c>
    </row>
    <row r="24" spans="2:6" ht="14.25" customHeight="1">
      <c r="B24" s="2">
        <v>3106</v>
      </c>
      <c r="C24" s="27" t="s">
        <v>149</v>
      </c>
      <c r="D24" s="27" t="s">
        <v>143</v>
      </c>
      <c r="E24" s="26">
        <v>44501</v>
      </c>
      <c r="F24" s="2">
        <v>55433</v>
      </c>
    </row>
    <row r="25" spans="2:6" ht="14.25" customHeight="1">
      <c r="B25" s="2">
        <v>1989</v>
      </c>
      <c r="C25" s="27" t="s">
        <v>149</v>
      </c>
      <c r="D25" s="27" t="s">
        <v>143</v>
      </c>
      <c r="E25" s="26">
        <v>44287</v>
      </c>
      <c r="F25" s="2">
        <v>61230</v>
      </c>
    </row>
    <row r="26" spans="2:6" ht="14.25" customHeight="1">
      <c r="B26" s="2">
        <v>2001</v>
      </c>
      <c r="C26" s="27" t="s">
        <v>149</v>
      </c>
      <c r="D26" s="27" t="s">
        <v>143</v>
      </c>
      <c r="E26" s="26">
        <v>44228</v>
      </c>
      <c r="F26" s="2">
        <v>74022</v>
      </c>
    </row>
    <row r="27" spans="2:6" ht="14.25" customHeight="1">
      <c r="B27" s="2">
        <v>688</v>
      </c>
      <c r="C27" s="27" t="s">
        <v>149</v>
      </c>
      <c r="D27" s="27" t="s">
        <v>143</v>
      </c>
      <c r="E27" s="26">
        <v>44256</v>
      </c>
      <c r="F27" s="27">
        <v>87460</v>
      </c>
    </row>
    <row r="28" spans="2:6" ht="14.25" customHeight="1">
      <c r="B28" s="2">
        <v>2475</v>
      </c>
      <c r="C28" s="27" t="s">
        <v>149</v>
      </c>
      <c r="D28" s="27" t="s">
        <v>143</v>
      </c>
      <c r="E28" s="26">
        <v>44256</v>
      </c>
      <c r="F28" s="2">
        <v>114470</v>
      </c>
    </row>
    <row r="29" spans="2:6" ht="14.25" customHeight="1">
      <c r="B29" s="2">
        <v>3307</v>
      </c>
      <c r="C29" s="27" t="s">
        <v>149</v>
      </c>
      <c r="D29" s="27" t="s">
        <v>143</v>
      </c>
      <c r="E29" s="26">
        <v>44348</v>
      </c>
      <c r="F29" s="2">
        <v>223894</v>
      </c>
    </row>
    <row r="30" spans="2:6" ht="14.25" customHeight="1">
      <c r="B30" s="2">
        <v>1706</v>
      </c>
      <c r="C30" s="27" t="s">
        <v>149</v>
      </c>
      <c r="D30" s="27" t="s">
        <v>143</v>
      </c>
      <c r="E30" s="26">
        <v>44287</v>
      </c>
      <c r="F30" s="2">
        <v>247904</v>
      </c>
    </row>
    <row r="31" spans="2:6" ht="14.25" customHeight="1">
      <c r="B31" s="2">
        <v>3224</v>
      </c>
      <c r="C31" s="27" t="s">
        <v>149</v>
      </c>
      <c r="D31" s="27" t="s">
        <v>143</v>
      </c>
      <c r="E31" s="26">
        <v>44197</v>
      </c>
      <c r="F31" s="2">
        <v>256329</v>
      </c>
    </row>
    <row r="32" spans="2:6" ht="14.25" customHeight="1">
      <c r="B32" s="2">
        <v>686</v>
      </c>
      <c r="C32" s="27" t="s">
        <v>149</v>
      </c>
      <c r="D32" s="27" t="s">
        <v>150</v>
      </c>
      <c r="E32" s="26">
        <v>44470</v>
      </c>
      <c r="F32" s="27">
        <v>18670</v>
      </c>
    </row>
    <row r="33" spans="2:6" ht="14.25" customHeight="1">
      <c r="B33" s="2">
        <v>3305</v>
      </c>
      <c r="C33" s="27" t="s">
        <v>149</v>
      </c>
      <c r="D33" s="27" t="s">
        <v>150</v>
      </c>
      <c r="E33" s="26">
        <v>44256</v>
      </c>
      <c r="F33" s="2">
        <v>155535</v>
      </c>
    </row>
    <row r="34" spans="2:6" ht="14.25" customHeight="1">
      <c r="B34" s="2">
        <v>2716</v>
      </c>
      <c r="C34" s="27" t="s">
        <v>149</v>
      </c>
      <c r="D34" s="27" t="s">
        <v>150</v>
      </c>
      <c r="E34" s="26">
        <v>44440</v>
      </c>
      <c r="F34" s="2">
        <v>208038</v>
      </c>
    </row>
    <row r="35" spans="2:6" ht="14.25" customHeight="1">
      <c r="B35" s="2">
        <v>1244</v>
      </c>
      <c r="C35" s="27" t="s">
        <v>149</v>
      </c>
      <c r="D35" s="27" t="s">
        <v>150</v>
      </c>
      <c r="E35" s="26">
        <v>44378</v>
      </c>
      <c r="F35" s="2">
        <v>219148</v>
      </c>
    </row>
    <row r="36" spans="2:6" ht="14.25" customHeight="1">
      <c r="B36" s="2">
        <v>1788</v>
      </c>
      <c r="C36" s="27" t="s">
        <v>149</v>
      </c>
      <c r="D36" s="27" t="s">
        <v>150</v>
      </c>
      <c r="E36" s="26">
        <v>44317</v>
      </c>
      <c r="F36" s="2">
        <v>232025</v>
      </c>
    </row>
    <row r="37" spans="2:6" ht="14.25" customHeight="1">
      <c r="B37" s="2">
        <v>451</v>
      </c>
      <c r="C37" s="27" t="s">
        <v>149</v>
      </c>
      <c r="D37" s="27" t="s">
        <v>150</v>
      </c>
      <c r="E37" s="26">
        <v>44440</v>
      </c>
      <c r="F37" s="27">
        <v>242254</v>
      </c>
    </row>
    <row r="38" spans="2:6" ht="14.25" customHeight="1">
      <c r="B38" s="2">
        <v>1743</v>
      </c>
      <c r="C38" s="27" t="s">
        <v>149</v>
      </c>
      <c r="D38" s="27" t="s">
        <v>145</v>
      </c>
      <c r="E38" s="26">
        <v>44197</v>
      </c>
      <c r="F38" s="2">
        <v>6345</v>
      </c>
    </row>
    <row r="39" spans="2:6" ht="14.25" customHeight="1">
      <c r="B39" s="2">
        <v>1782</v>
      </c>
      <c r="C39" s="27" t="s">
        <v>149</v>
      </c>
      <c r="D39" s="27" t="s">
        <v>145</v>
      </c>
      <c r="E39" s="26">
        <v>44256</v>
      </c>
      <c r="F39" s="2">
        <v>30219</v>
      </c>
    </row>
    <row r="40" spans="2:6" ht="14.25" customHeight="1">
      <c r="B40" s="2">
        <v>1048</v>
      </c>
      <c r="C40" s="27" t="s">
        <v>149</v>
      </c>
      <c r="D40" s="27" t="s">
        <v>145</v>
      </c>
      <c r="E40" s="26">
        <v>44197</v>
      </c>
      <c r="F40" s="2">
        <v>41318</v>
      </c>
    </row>
    <row r="41" spans="2:6" ht="14.25" customHeight="1">
      <c r="B41" s="2">
        <v>3122</v>
      </c>
      <c r="C41" s="27" t="s">
        <v>149</v>
      </c>
      <c r="D41" s="27" t="s">
        <v>145</v>
      </c>
      <c r="E41" s="26">
        <v>44378</v>
      </c>
      <c r="F41" s="2">
        <v>59920</v>
      </c>
    </row>
    <row r="42" spans="2:6" ht="14.25" customHeight="1">
      <c r="B42" s="2">
        <v>3379</v>
      </c>
      <c r="C42" s="27" t="s">
        <v>149</v>
      </c>
      <c r="D42" s="27" t="s">
        <v>145</v>
      </c>
      <c r="E42" s="26">
        <v>44440</v>
      </c>
      <c r="F42" s="2">
        <v>74093</v>
      </c>
    </row>
    <row r="43" spans="2:6" ht="14.25" customHeight="1">
      <c r="B43" s="2">
        <v>1024</v>
      </c>
      <c r="C43" s="27" t="s">
        <v>149</v>
      </c>
      <c r="D43" s="27" t="s">
        <v>145</v>
      </c>
      <c r="E43" s="26">
        <v>44409</v>
      </c>
      <c r="F43" s="2">
        <v>124717</v>
      </c>
    </row>
    <row r="44" spans="2:6" ht="14.25" customHeight="1">
      <c r="B44" s="2">
        <v>568</v>
      </c>
      <c r="C44" s="27" t="s">
        <v>149</v>
      </c>
      <c r="D44" s="27" t="s">
        <v>145</v>
      </c>
      <c r="E44" s="26">
        <v>44531</v>
      </c>
      <c r="F44" s="27">
        <v>142874</v>
      </c>
    </row>
    <row r="45" spans="2:6" ht="14.25" customHeight="1">
      <c r="B45" s="2">
        <v>1022</v>
      </c>
      <c r="C45" s="27" t="s">
        <v>149</v>
      </c>
      <c r="D45" s="27" t="s">
        <v>145</v>
      </c>
      <c r="E45" s="26">
        <v>44378</v>
      </c>
      <c r="F45" s="2">
        <v>152936</v>
      </c>
    </row>
    <row r="46" spans="2:6" ht="14.25" customHeight="1">
      <c r="B46" s="2">
        <v>2100</v>
      </c>
      <c r="C46" s="27" t="s">
        <v>149</v>
      </c>
      <c r="D46" s="27" t="s">
        <v>145</v>
      </c>
      <c r="E46" s="26">
        <v>44287</v>
      </c>
      <c r="F46" s="2">
        <v>189847</v>
      </c>
    </row>
    <row r="47" spans="2:6" ht="14.25" customHeight="1">
      <c r="B47" s="2">
        <v>3265</v>
      </c>
      <c r="C47" s="27" t="s">
        <v>149</v>
      </c>
      <c r="D47" s="27" t="s">
        <v>145</v>
      </c>
      <c r="E47" s="26">
        <v>44228</v>
      </c>
      <c r="F47" s="2">
        <v>192728</v>
      </c>
    </row>
    <row r="48" spans="2:6" ht="14.25" customHeight="1">
      <c r="B48" s="2">
        <v>1722</v>
      </c>
      <c r="C48" s="27" t="s">
        <v>149</v>
      </c>
      <c r="D48" s="27" t="s">
        <v>145</v>
      </c>
      <c r="E48" s="26">
        <v>44287</v>
      </c>
      <c r="F48" s="2">
        <v>201120</v>
      </c>
    </row>
    <row r="49" spans="2:6" ht="14.25" customHeight="1">
      <c r="B49" s="2">
        <v>3469</v>
      </c>
      <c r="C49" s="27" t="s">
        <v>149</v>
      </c>
      <c r="D49" s="27" t="s">
        <v>145</v>
      </c>
      <c r="E49" s="26">
        <v>44378</v>
      </c>
      <c r="F49" s="2">
        <v>252080</v>
      </c>
    </row>
    <row r="50" spans="2:6" ht="14.25" customHeight="1">
      <c r="B50" s="2">
        <v>1809</v>
      </c>
      <c r="C50" s="27" t="s">
        <v>144</v>
      </c>
      <c r="D50" s="27" t="s">
        <v>151</v>
      </c>
      <c r="E50" s="26">
        <v>44378</v>
      </c>
      <c r="F50" s="2">
        <v>23560</v>
      </c>
    </row>
    <row r="51" spans="2:6" ht="14.25" customHeight="1">
      <c r="B51" s="2">
        <v>3423</v>
      </c>
      <c r="C51" s="27" t="s">
        <v>144</v>
      </c>
      <c r="D51" s="27" t="s">
        <v>151</v>
      </c>
      <c r="E51" s="26">
        <v>44348</v>
      </c>
      <c r="F51" s="2">
        <v>34080</v>
      </c>
    </row>
    <row r="52" spans="2:6" ht="14.25" customHeight="1">
      <c r="B52" s="2">
        <v>3145</v>
      </c>
      <c r="C52" s="27" t="s">
        <v>144</v>
      </c>
      <c r="D52" s="27" t="s">
        <v>151</v>
      </c>
      <c r="E52" s="26">
        <v>44197</v>
      </c>
      <c r="F52" s="2">
        <v>40778</v>
      </c>
    </row>
    <row r="53" spans="2:6" ht="14.25" customHeight="1">
      <c r="B53" s="2">
        <v>1045</v>
      </c>
      <c r="C53" s="27" t="s">
        <v>144</v>
      </c>
      <c r="D53" s="27" t="s">
        <v>151</v>
      </c>
      <c r="E53" s="26">
        <v>44409</v>
      </c>
      <c r="F53" s="2">
        <v>99343</v>
      </c>
    </row>
    <row r="54" spans="2:6" ht="14.25" customHeight="1">
      <c r="B54" s="2">
        <v>3108</v>
      </c>
      <c r="C54" s="27" t="s">
        <v>144</v>
      </c>
      <c r="D54" s="27" t="s">
        <v>151</v>
      </c>
      <c r="E54" s="26">
        <v>44378</v>
      </c>
      <c r="F54" s="2">
        <v>104422</v>
      </c>
    </row>
    <row r="55" spans="2:6" ht="14.25" customHeight="1">
      <c r="B55" s="2">
        <v>3295</v>
      </c>
      <c r="C55" s="27" t="s">
        <v>144</v>
      </c>
      <c r="D55" s="27" t="s">
        <v>151</v>
      </c>
      <c r="E55" s="26">
        <v>44501</v>
      </c>
      <c r="F55" s="2">
        <v>161110</v>
      </c>
    </row>
    <row r="56" spans="2:6" ht="14.25" customHeight="1">
      <c r="B56" s="2">
        <v>2670</v>
      </c>
      <c r="C56" s="27" t="s">
        <v>144</v>
      </c>
      <c r="D56" s="27" t="s">
        <v>147</v>
      </c>
      <c r="E56" s="26">
        <v>44531</v>
      </c>
      <c r="F56" s="2">
        <v>12709</v>
      </c>
    </row>
    <row r="57" spans="2:6" ht="14.25" customHeight="1">
      <c r="B57" s="2">
        <v>1332</v>
      </c>
      <c r="C57" s="27" t="s">
        <v>144</v>
      </c>
      <c r="D57" s="27" t="s">
        <v>147</v>
      </c>
      <c r="E57" s="26">
        <v>44378</v>
      </c>
      <c r="F57" s="2">
        <v>26819</v>
      </c>
    </row>
    <row r="58" spans="2:6" ht="14.25" customHeight="1">
      <c r="B58" s="2">
        <v>2580</v>
      </c>
      <c r="C58" s="27" t="s">
        <v>144</v>
      </c>
      <c r="D58" s="27" t="s">
        <v>147</v>
      </c>
      <c r="E58" s="26">
        <v>44287</v>
      </c>
      <c r="F58" s="2">
        <v>42319</v>
      </c>
    </row>
    <row r="59" spans="2:6" ht="14.25" customHeight="1">
      <c r="B59" s="2">
        <v>1377</v>
      </c>
      <c r="C59" s="27" t="s">
        <v>144</v>
      </c>
      <c r="D59" s="27" t="s">
        <v>147</v>
      </c>
      <c r="E59" s="26">
        <v>44317</v>
      </c>
      <c r="F59" s="2">
        <v>57755</v>
      </c>
    </row>
    <row r="60" spans="2:6" ht="14.25" customHeight="1">
      <c r="B60" s="2">
        <v>2439</v>
      </c>
      <c r="C60" s="27" t="s">
        <v>144</v>
      </c>
      <c r="D60" s="27" t="s">
        <v>147</v>
      </c>
      <c r="E60" s="26">
        <v>44531</v>
      </c>
      <c r="F60" s="2">
        <v>71529</v>
      </c>
    </row>
    <row r="61" spans="2:6" ht="14.25" customHeight="1">
      <c r="B61" s="2">
        <v>1210</v>
      </c>
      <c r="C61" s="27" t="s">
        <v>144</v>
      </c>
      <c r="D61" s="27" t="s">
        <v>147</v>
      </c>
      <c r="E61" s="26">
        <v>44409</v>
      </c>
      <c r="F61" s="2">
        <v>109849</v>
      </c>
    </row>
    <row r="62" spans="2:6" ht="14.25" customHeight="1">
      <c r="B62" s="2">
        <v>2044</v>
      </c>
      <c r="C62" s="27" t="s">
        <v>144</v>
      </c>
      <c r="D62" s="27" t="s">
        <v>147</v>
      </c>
      <c r="E62" s="26">
        <v>44317</v>
      </c>
      <c r="F62" s="2">
        <v>164464</v>
      </c>
    </row>
    <row r="63" spans="2:6" ht="14.25" customHeight="1">
      <c r="B63" s="2">
        <v>342</v>
      </c>
      <c r="C63" s="27" t="s">
        <v>144</v>
      </c>
      <c r="D63" s="27" t="s">
        <v>147</v>
      </c>
      <c r="E63" s="26">
        <v>44197</v>
      </c>
      <c r="F63" s="27">
        <v>180969</v>
      </c>
    </row>
    <row r="64" spans="2:6" ht="14.25" customHeight="1">
      <c r="B64" s="2">
        <v>2744</v>
      </c>
      <c r="C64" s="27" t="s">
        <v>144</v>
      </c>
      <c r="D64" s="27" t="s">
        <v>147</v>
      </c>
      <c r="E64" s="26">
        <v>44531</v>
      </c>
      <c r="F64" s="2">
        <v>210352</v>
      </c>
    </row>
    <row r="65" spans="2:6" ht="14.25" customHeight="1">
      <c r="B65" s="2">
        <v>2739</v>
      </c>
      <c r="C65" s="27" t="s">
        <v>144</v>
      </c>
      <c r="D65" s="27" t="s">
        <v>147</v>
      </c>
      <c r="E65" s="26">
        <v>44470</v>
      </c>
      <c r="F65" s="2">
        <v>236531</v>
      </c>
    </row>
    <row r="66" spans="2:6" ht="14.25" customHeight="1">
      <c r="B66" s="2">
        <v>3498</v>
      </c>
      <c r="C66" s="27" t="s">
        <v>144</v>
      </c>
      <c r="D66" s="27" t="s">
        <v>143</v>
      </c>
      <c r="E66" s="26">
        <v>44409</v>
      </c>
      <c r="F66" s="2">
        <v>7269</v>
      </c>
    </row>
    <row r="67" spans="2:6" ht="14.25" customHeight="1">
      <c r="B67" s="2">
        <v>1398</v>
      </c>
      <c r="C67" s="27" t="s">
        <v>144</v>
      </c>
      <c r="D67" s="27" t="s">
        <v>143</v>
      </c>
      <c r="E67" s="26">
        <v>44409</v>
      </c>
      <c r="F67" s="2">
        <v>19002</v>
      </c>
    </row>
    <row r="68" spans="2:6" ht="14.25" customHeight="1">
      <c r="B68" s="2">
        <v>2423</v>
      </c>
      <c r="C68" s="27" t="s">
        <v>144</v>
      </c>
      <c r="D68" s="27" t="s">
        <v>143</v>
      </c>
      <c r="E68" s="26">
        <v>44409</v>
      </c>
      <c r="F68" s="2">
        <v>23010</v>
      </c>
    </row>
    <row r="69" spans="2:6" ht="14.25" customHeight="1">
      <c r="B69" s="2">
        <v>1329</v>
      </c>
      <c r="C69" s="27" t="s">
        <v>144</v>
      </c>
      <c r="D69" s="27" t="s">
        <v>143</v>
      </c>
      <c r="E69" s="26">
        <v>44378</v>
      </c>
      <c r="F69" s="2">
        <v>36547</v>
      </c>
    </row>
    <row r="70" spans="2:6" ht="14.25" customHeight="1">
      <c r="B70" s="2">
        <v>2009</v>
      </c>
      <c r="C70" s="27" t="s">
        <v>144</v>
      </c>
      <c r="D70" s="27" t="s">
        <v>143</v>
      </c>
      <c r="E70" s="26">
        <v>44317</v>
      </c>
      <c r="F70" s="2">
        <v>124153</v>
      </c>
    </row>
    <row r="71" spans="2:6" ht="14.25" customHeight="1">
      <c r="B71" s="2">
        <v>1107</v>
      </c>
      <c r="C71" s="27" t="s">
        <v>144</v>
      </c>
      <c r="D71" s="27" t="s">
        <v>143</v>
      </c>
      <c r="E71" s="26">
        <v>44256</v>
      </c>
      <c r="F71" s="2">
        <v>126174</v>
      </c>
    </row>
    <row r="72" spans="2:6" ht="14.25" customHeight="1">
      <c r="B72" s="2">
        <v>1353</v>
      </c>
      <c r="C72" s="27" t="s">
        <v>144</v>
      </c>
      <c r="D72" s="27" t="s">
        <v>143</v>
      </c>
      <c r="E72" s="26">
        <v>44440</v>
      </c>
      <c r="F72" s="2">
        <v>220591</v>
      </c>
    </row>
    <row r="73" spans="2:6" ht="14.25" customHeight="1">
      <c r="B73" s="2">
        <v>2621</v>
      </c>
      <c r="C73" s="27" t="s">
        <v>144</v>
      </c>
      <c r="D73" s="27" t="s">
        <v>150</v>
      </c>
      <c r="E73" s="26">
        <v>44317</v>
      </c>
      <c r="F73" s="2">
        <v>1696</v>
      </c>
    </row>
    <row r="74" spans="2:6" ht="14.25" customHeight="1">
      <c r="B74" s="2">
        <v>1307</v>
      </c>
      <c r="C74" s="27" t="s">
        <v>144</v>
      </c>
      <c r="D74" s="27" t="s">
        <v>150</v>
      </c>
      <c r="E74" s="26">
        <v>44228</v>
      </c>
      <c r="F74" s="2">
        <v>13845</v>
      </c>
    </row>
    <row r="75" spans="2:6" ht="14.25" customHeight="1">
      <c r="B75" s="2">
        <v>2654</v>
      </c>
      <c r="C75" s="27" t="s">
        <v>144</v>
      </c>
      <c r="D75" s="27" t="s">
        <v>150</v>
      </c>
      <c r="E75" s="26">
        <v>44228</v>
      </c>
      <c r="F75" s="2">
        <v>27849</v>
      </c>
    </row>
    <row r="76" spans="2:6" ht="14.25" customHeight="1">
      <c r="B76" s="2">
        <v>3399</v>
      </c>
      <c r="C76" s="27" t="s">
        <v>144</v>
      </c>
      <c r="D76" s="27" t="s">
        <v>150</v>
      </c>
      <c r="E76" s="26">
        <v>44409</v>
      </c>
      <c r="F76" s="2">
        <v>75634</v>
      </c>
    </row>
    <row r="77" spans="2:6" ht="14.25" customHeight="1">
      <c r="B77" s="2">
        <v>636</v>
      </c>
      <c r="C77" s="27" t="s">
        <v>144</v>
      </c>
      <c r="D77" s="27" t="s">
        <v>150</v>
      </c>
      <c r="E77" s="26">
        <v>44409</v>
      </c>
      <c r="F77" s="27">
        <v>86220</v>
      </c>
    </row>
    <row r="78" spans="2:6" ht="14.25" customHeight="1">
      <c r="B78" s="2">
        <v>1256</v>
      </c>
      <c r="C78" s="27" t="s">
        <v>144</v>
      </c>
      <c r="D78" s="27" t="s">
        <v>150</v>
      </c>
      <c r="E78" s="26">
        <v>44348</v>
      </c>
      <c r="F78" s="2">
        <v>91931</v>
      </c>
    </row>
    <row r="79" spans="2:6" ht="14.25" customHeight="1">
      <c r="B79" s="2">
        <v>2455</v>
      </c>
      <c r="C79" s="27" t="s">
        <v>144</v>
      </c>
      <c r="D79" s="27" t="s">
        <v>150</v>
      </c>
      <c r="E79" s="26">
        <v>44228</v>
      </c>
      <c r="F79" s="2">
        <v>157993</v>
      </c>
    </row>
    <row r="80" spans="2:6" ht="14.25" customHeight="1">
      <c r="B80" s="2">
        <v>659</v>
      </c>
      <c r="C80" s="27" t="s">
        <v>144</v>
      </c>
      <c r="D80" s="27" t="s">
        <v>150</v>
      </c>
      <c r="E80" s="26">
        <v>44287</v>
      </c>
      <c r="F80" s="27">
        <v>173199</v>
      </c>
    </row>
    <row r="81" spans="2:6" ht="14.25" customHeight="1">
      <c r="B81" s="2">
        <v>3138</v>
      </c>
      <c r="C81" s="27" t="s">
        <v>144</v>
      </c>
      <c r="D81" s="27" t="s">
        <v>145</v>
      </c>
      <c r="E81" s="26">
        <v>44501</v>
      </c>
      <c r="F81" s="2">
        <v>28110</v>
      </c>
    </row>
    <row r="82" spans="2:6" ht="14.25" customHeight="1">
      <c r="B82" s="2">
        <v>3443</v>
      </c>
      <c r="C82" s="27" t="s">
        <v>144</v>
      </c>
      <c r="D82" s="27" t="s">
        <v>145</v>
      </c>
      <c r="E82" s="26">
        <v>44256</v>
      </c>
      <c r="F82" s="2">
        <v>75969</v>
      </c>
    </row>
    <row r="83" spans="2:6" ht="14.25" customHeight="1">
      <c r="B83" s="2">
        <v>1037</v>
      </c>
      <c r="C83" s="27" t="s">
        <v>144</v>
      </c>
      <c r="D83" s="27" t="s">
        <v>145</v>
      </c>
      <c r="E83" s="26">
        <v>44531</v>
      </c>
      <c r="F83" s="2">
        <v>198140</v>
      </c>
    </row>
    <row r="84" spans="2:6" ht="14.25" customHeight="1">
      <c r="B84" s="2">
        <v>952</v>
      </c>
      <c r="C84" s="27" t="s">
        <v>152</v>
      </c>
      <c r="D84" s="27" t="s">
        <v>151</v>
      </c>
      <c r="E84" s="26">
        <v>44378</v>
      </c>
      <c r="F84" s="2">
        <v>7819</v>
      </c>
    </row>
    <row r="85" spans="2:6" ht="14.25" customHeight="1">
      <c r="B85" s="2">
        <v>949</v>
      </c>
      <c r="C85" s="27" t="s">
        <v>152</v>
      </c>
      <c r="D85" s="27" t="s">
        <v>151</v>
      </c>
      <c r="E85" s="26">
        <v>44531</v>
      </c>
      <c r="F85" s="2">
        <v>8406</v>
      </c>
    </row>
    <row r="86" spans="2:6" ht="14.25" customHeight="1">
      <c r="B86" s="2">
        <v>2352</v>
      </c>
      <c r="C86" s="27" t="s">
        <v>152</v>
      </c>
      <c r="D86" s="27" t="s">
        <v>151</v>
      </c>
      <c r="E86" s="26">
        <v>44348</v>
      </c>
      <c r="F86" s="2">
        <v>17150</v>
      </c>
    </row>
    <row r="87" spans="2:6" ht="14.25" customHeight="1">
      <c r="B87" s="2">
        <v>1505</v>
      </c>
      <c r="C87" s="27" t="s">
        <v>152</v>
      </c>
      <c r="D87" s="27" t="s">
        <v>151</v>
      </c>
      <c r="E87" s="26">
        <v>44470</v>
      </c>
      <c r="F87" s="2">
        <v>24838</v>
      </c>
    </row>
    <row r="88" spans="2:6" ht="14.25" customHeight="1">
      <c r="B88" s="2">
        <v>950</v>
      </c>
      <c r="C88" s="27" t="s">
        <v>152</v>
      </c>
      <c r="D88" s="27" t="s">
        <v>151</v>
      </c>
      <c r="E88" s="26">
        <v>44348</v>
      </c>
      <c r="F88" s="2">
        <v>27137</v>
      </c>
    </row>
    <row r="89" spans="2:6" ht="14.25" customHeight="1">
      <c r="B89" s="2">
        <v>825</v>
      </c>
      <c r="C89" s="27" t="s">
        <v>152</v>
      </c>
      <c r="D89" s="27" t="s">
        <v>151</v>
      </c>
      <c r="E89" s="26">
        <v>44348</v>
      </c>
      <c r="F89" s="2">
        <v>32352</v>
      </c>
    </row>
    <row r="90" spans="2:6" ht="14.25" customHeight="1">
      <c r="B90" s="2">
        <v>88</v>
      </c>
      <c r="C90" s="27" t="s">
        <v>152</v>
      </c>
      <c r="D90" s="27" t="s">
        <v>151</v>
      </c>
      <c r="E90" s="26">
        <v>44197</v>
      </c>
      <c r="F90" s="27">
        <v>36125</v>
      </c>
    </row>
    <row r="91" spans="2:6" ht="14.25" customHeight="1">
      <c r="B91" s="2">
        <v>3050</v>
      </c>
      <c r="C91" s="27" t="s">
        <v>152</v>
      </c>
      <c r="D91" s="27" t="s">
        <v>151</v>
      </c>
      <c r="E91" s="26">
        <v>44256</v>
      </c>
      <c r="F91" s="2">
        <v>51626</v>
      </c>
    </row>
    <row r="92" spans="2:6" ht="14.25" customHeight="1">
      <c r="B92" s="2">
        <v>3080</v>
      </c>
      <c r="C92" s="27" t="s">
        <v>152</v>
      </c>
      <c r="D92" s="27" t="s">
        <v>151</v>
      </c>
      <c r="E92" s="26">
        <v>44440</v>
      </c>
      <c r="F92" s="2">
        <v>55991</v>
      </c>
    </row>
    <row r="93" spans="2:6" ht="14.25" customHeight="1">
      <c r="B93" s="2">
        <v>819</v>
      </c>
      <c r="C93" s="27" t="s">
        <v>152</v>
      </c>
      <c r="D93" s="27" t="s">
        <v>151</v>
      </c>
      <c r="E93" s="26">
        <v>44317</v>
      </c>
      <c r="F93" s="2">
        <v>59423</v>
      </c>
    </row>
    <row r="94" spans="2:6" ht="14.25" customHeight="1">
      <c r="B94" s="2">
        <v>2839</v>
      </c>
      <c r="C94" s="27" t="s">
        <v>152</v>
      </c>
      <c r="D94" s="27" t="s">
        <v>151</v>
      </c>
      <c r="E94" s="26">
        <v>44501</v>
      </c>
      <c r="F94" s="2">
        <v>63494</v>
      </c>
    </row>
    <row r="95" spans="2:6" ht="14.25" customHeight="1">
      <c r="B95" s="2">
        <v>1653</v>
      </c>
      <c r="C95" s="27" t="s">
        <v>152</v>
      </c>
      <c r="D95" s="27" t="s">
        <v>151</v>
      </c>
      <c r="E95" s="26">
        <v>44378</v>
      </c>
      <c r="F95" s="2">
        <v>64755</v>
      </c>
    </row>
    <row r="96" spans="2:6" ht="14.25" customHeight="1">
      <c r="B96" s="2">
        <v>739</v>
      </c>
      <c r="C96" s="27" t="s">
        <v>152</v>
      </c>
      <c r="D96" s="27" t="s">
        <v>151</v>
      </c>
      <c r="E96" s="26">
        <v>44501</v>
      </c>
      <c r="F96" s="2">
        <v>86186</v>
      </c>
    </row>
    <row r="97" spans="2:6" ht="14.25" customHeight="1">
      <c r="B97" s="2">
        <v>1525</v>
      </c>
      <c r="C97" s="27" t="s">
        <v>152</v>
      </c>
      <c r="D97" s="27" t="s">
        <v>151</v>
      </c>
      <c r="E97" s="26">
        <v>44228</v>
      </c>
      <c r="F97" s="2">
        <v>105602</v>
      </c>
    </row>
    <row r="98" spans="2:6" ht="14.25" customHeight="1">
      <c r="B98" s="2">
        <v>805</v>
      </c>
      <c r="C98" s="27" t="s">
        <v>152</v>
      </c>
      <c r="D98" s="27" t="s">
        <v>151</v>
      </c>
      <c r="E98" s="26">
        <v>44228</v>
      </c>
      <c r="F98" s="2">
        <v>134977</v>
      </c>
    </row>
    <row r="99" spans="2:6" ht="14.25" customHeight="1">
      <c r="B99" s="2">
        <v>1415</v>
      </c>
      <c r="C99" s="27" t="s">
        <v>152</v>
      </c>
      <c r="D99" s="27" t="s">
        <v>151</v>
      </c>
      <c r="E99" s="26">
        <v>44531</v>
      </c>
      <c r="F99" s="2">
        <v>135311</v>
      </c>
    </row>
    <row r="100" spans="2:6" ht="14.25" customHeight="1">
      <c r="B100" s="2">
        <v>1675</v>
      </c>
      <c r="C100" s="27" t="s">
        <v>152</v>
      </c>
      <c r="D100" s="27" t="s">
        <v>151</v>
      </c>
      <c r="E100" s="26">
        <v>44287</v>
      </c>
      <c r="F100" s="2">
        <v>137705</v>
      </c>
    </row>
    <row r="101" spans="2:6" ht="14.25" customHeight="1">
      <c r="B101" s="2">
        <v>1488</v>
      </c>
      <c r="C101" s="27" t="s">
        <v>152</v>
      </c>
      <c r="D101" s="27" t="s">
        <v>151</v>
      </c>
      <c r="E101" s="26">
        <v>44228</v>
      </c>
      <c r="F101" s="2">
        <v>155266</v>
      </c>
    </row>
    <row r="102" spans="2:6" ht="14.25" customHeight="1">
      <c r="B102" s="2">
        <v>2925</v>
      </c>
      <c r="C102" s="27" t="s">
        <v>152</v>
      </c>
      <c r="D102" s="27" t="s">
        <v>151</v>
      </c>
      <c r="E102" s="26">
        <v>44378</v>
      </c>
      <c r="F102" s="2">
        <v>159745</v>
      </c>
    </row>
    <row r="103" spans="2:6" ht="14.25" customHeight="1">
      <c r="B103" s="2">
        <v>1624</v>
      </c>
      <c r="C103" s="27" t="s">
        <v>152</v>
      </c>
      <c r="D103" s="27" t="s">
        <v>151</v>
      </c>
      <c r="E103" s="26">
        <v>44317</v>
      </c>
      <c r="F103" s="2">
        <v>166824</v>
      </c>
    </row>
    <row r="104" spans="2:6" ht="14.25" customHeight="1">
      <c r="B104" s="2">
        <v>280</v>
      </c>
      <c r="C104" s="27" t="s">
        <v>152</v>
      </c>
      <c r="D104" s="27" t="s">
        <v>151</v>
      </c>
      <c r="E104" s="26">
        <v>44228</v>
      </c>
      <c r="F104" s="27">
        <v>180474</v>
      </c>
    </row>
    <row r="105" spans="2:6" ht="14.25" customHeight="1">
      <c r="B105" s="2">
        <v>3027</v>
      </c>
      <c r="C105" s="27" t="s">
        <v>152</v>
      </c>
      <c r="D105" s="27" t="s">
        <v>151</v>
      </c>
      <c r="E105" s="26">
        <v>44348</v>
      </c>
      <c r="F105" s="2">
        <v>213069</v>
      </c>
    </row>
    <row r="106" spans="2:6" ht="14.25" customHeight="1">
      <c r="B106" s="2">
        <v>1615</v>
      </c>
      <c r="C106" s="27" t="s">
        <v>152</v>
      </c>
      <c r="D106" s="27" t="s">
        <v>151</v>
      </c>
      <c r="E106" s="26">
        <v>44409</v>
      </c>
      <c r="F106" s="2">
        <v>217962</v>
      </c>
    </row>
    <row r="107" spans="2:6" ht="14.25" customHeight="1">
      <c r="B107" s="2">
        <v>870</v>
      </c>
      <c r="C107" s="27" t="s">
        <v>152</v>
      </c>
      <c r="D107" s="27" t="s">
        <v>151</v>
      </c>
      <c r="E107" s="26">
        <v>44501</v>
      </c>
      <c r="F107" s="2">
        <v>222162</v>
      </c>
    </row>
    <row r="108" spans="2:6" ht="14.25" customHeight="1">
      <c r="B108" s="2">
        <v>2136</v>
      </c>
      <c r="C108" s="27" t="s">
        <v>152</v>
      </c>
      <c r="D108" s="27" t="s">
        <v>151</v>
      </c>
      <c r="E108" s="26">
        <v>44317</v>
      </c>
      <c r="F108" s="2">
        <v>240648</v>
      </c>
    </row>
    <row r="109" spans="2:6" ht="14.25" customHeight="1">
      <c r="B109" s="2">
        <v>2916</v>
      </c>
      <c r="C109" s="27" t="s">
        <v>152</v>
      </c>
      <c r="D109" s="27" t="s">
        <v>151</v>
      </c>
      <c r="E109" s="26">
        <v>44287</v>
      </c>
      <c r="F109" s="2">
        <v>244904</v>
      </c>
    </row>
    <row r="110" spans="2:6" ht="14.25" customHeight="1">
      <c r="B110" s="2">
        <v>864</v>
      </c>
      <c r="C110" s="27" t="s">
        <v>152</v>
      </c>
      <c r="D110" s="27" t="s">
        <v>147</v>
      </c>
      <c r="E110" s="26">
        <v>44348</v>
      </c>
      <c r="F110" s="2">
        <v>7110</v>
      </c>
    </row>
    <row r="111" spans="2:6" ht="14.25" customHeight="1">
      <c r="B111" s="2">
        <v>3036</v>
      </c>
      <c r="C111" s="27" t="s">
        <v>152</v>
      </c>
      <c r="D111" s="27" t="s">
        <v>147</v>
      </c>
      <c r="E111" s="26">
        <v>44348</v>
      </c>
      <c r="F111" s="2">
        <v>7190</v>
      </c>
    </row>
    <row r="112" spans="2:6" ht="14.25" customHeight="1">
      <c r="B112" s="2">
        <v>2972</v>
      </c>
      <c r="C112" s="27" t="s">
        <v>152</v>
      </c>
      <c r="D112" s="27" t="s">
        <v>147</v>
      </c>
      <c r="E112" s="26">
        <v>44409</v>
      </c>
      <c r="F112" s="2">
        <v>7382</v>
      </c>
    </row>
    <row r="113" spans="2:6" ht="14.25" customHeight="1">
      <c r="B113" s="2">
        <v>1446</v>
      </c>
      <c r="C113" s="27" t="s">
        <v>152</v>
      </c>
      <c r="D113" s="27" t="s">
        <v>147</v>
      </c>
      <c r="E113" s="26">
        <v>44531</v>
      </c>
      <c r="F113" s="2">
        <v>9682</v>
      </c>
    </row>
    <row r="114" spans="2:6" ht="14.25" customHeight="1">
      <c r="B114" s="2">
        <v>2897</v>
      </c>
      <c r="C114" s="27" t="s">
        <v>152</v>
      </c>
      <c r="D114" s="27" t="s">
        <v>147</v>
      </c>
      <c r="E114" s="26">
        <v>44409</v>
      </c>
      <c r="F114" s="2">
        <v>23250</v>
      </c>
    </row>
    <row r="115" spans="2:6" ht="14.25" customHeight="1">
      <c r="B115" s="2">
        <v>33</v>
      </c>
      <c r="C115" s="27" t="s">
        <v>152</v>
      </c>
      <c r="D115" s="27" t="s">
        <v>147</v>
      </c>
      <c r="E115" s="26">
        <v>44256</v>
      </c>
      <c r="F115" s="27">
        <v>25467</v>
      </c>
    </row>
    <row r="116" spans="2:6" ht="14.25" customHeight="1">
      <c r="B116" s="2">
        <v>3094</v>
      </c>
      <c r="C116" s="27" t="s">
        <v>152</v>
      </c>
      <c r="D116" s="27" t="s">
        <v>147</v>
      </c>
      <c r="E116" s="26">
        <v>44197</v>
      </c>
      <c r="F116" s="2">
        <v>28289</v>
      </c>
    </row>
    <row r="117" spans="2:6" ht="14.25" customHeight="1">
      <c r="B117" s="2">
        <v>1636</v>
      </c>
      <c r="C117" s="27" t="s">
        <v>152</v>
      </c>
      <c r="D117" s="27" t="s">
        <v>147</v>
      </c>
      <c r="E117" s="26">
        <v>44287</v>
      </c>
      <c r="F117" s="2">
        <v>35096</v>
      </c>
    </row>
    <row r="118" spans="2:6" ht="14.25" customHeight="1">
      <c r="B118" s="2">
        <v>1572</v>
      </c>
      <c r="C118" s="27" t="s">
        <v>152</v>
      </c>
      <c r="D118" s="27" t="s">
        <v>147</v>
      </c>
      <c r="E118" s="26">
        <v>44378</v>
      </c>
      <c r="F118" s="2">
        <v>44394</v>
      </c>
    </row>
    <row r="119" spans="2:6" ht="14.25" customHeight="1">
      <c r="B119" s="2">
        <v>706</v>
      </c>
      <c r="C119" s="27" t="s">
        <v>152</v>
      </c>
      <c r="D119" s="27" t="s">
        <v>147</v>
      </c>
      <c r="E119" s="26">
        <v>44197</v>
      </c>
      <c r="F119" s="2">
        <v>48442</v>
      </c>
    </row>
    <row r="120" spans="2:6" ht="14.25" customHeight="1">
      <c r="B120" s="2">
        <v>2214</v>
      </c>
      <c r="C120" s="27" t="s">
        <v>152</v>
      </c>
      <c r="D120" s="27" t="s">
        <v>147</v>
      </c>
      <c r="E120" s="26">
        <v>44228</v>
      </c>
      <c r="F120" s="2">
        <v>86142</v>
      </c>
    </row>
    <row r="121" spans="2:6" ht="14.25" customHeight="1">
      <c r="B121" s="2">
        <v>2896</v>
      </c>
      <c r="C121" s="27" t="s">
        <v>152</v>
      </c>
      <c r="D121" s="27" t="s">
        <v>147</v>
      </c>
      <c r="E121" s="26">
        <v>44378</v>
      </c>
      <c r="F121" s="2">
        <v>89802</v>
      </c>
    </row>
    <row r="122" spans="2:6" ht="14.25" customHeight="1">
      <c r="B122" s="2">
        <v>803</v>
      </c>
      <c r="C122" s="27" t="s">
        <v>152</v>
      </c>
      <c r="D122" s="27" t="s">
        <v>147</v>
      </c>
      <c r="E122" s="26">
        <v>44378</v>
      </c>
      <c r="F122" s="2">
        <v>96209</v>
      </c>
    </row>
    <row r="123" spans="2:6" ht="14.25" customHeight="1">
      <c r="B123" s="2">
        <v>1429</v>
      </c>
      <c r="C123" s="27" t="s">
        <v>152</v>
      </c>
      <c r="D123" s="27" t="s">
        <v>147</v>
      </c>
      <c r="E123" s="26">
        <v>44348</v>
      </c>
      <c r="F123" s="2">
        <v>115261</v>
      </c>
    </row>
    <row r="124" spans="2:6" ht="14.25" customHeight="1">
      <c r="B124" s="2">
        <v>3085</v>
      </c>
      <c r="C124" s="27" t="s">
        <v>152</v>
      </c>
      <c r="D124" s="27" t="s">
        <v>147</v>
      </c>
      <c r="E124" s="26">
        <v>44228</v>
      </c>
      <c r="F124" s="2">
        <v>134107</v>
      </c>
    </row>
    <row r="125" spans="2:6" ht="14.25" customHeight="1">
      <c r="B125" s="2">
        <v>46</v>
      </c>
      <c r="C125" s="27" t="s">
        <v>152</v>
      </c>
      <c r="D125" s="27" t="s">
        <v>147</v>
      </c>
      <c r="E125" s="26">
        <v>44440</v>
      </c>
      <c r="F125" s="27">
        <v>135801</v>
      </c>
    </row>
    <row r="126" spans="2:6" ht="14.25" customHeight="1">
      <c r="B126" s="2">
        <v>796</v>
      </c>
      <c r="C126" s="27" t="s">
        <v>152</v>
      </c>
      <c r="D126" s="27" t="s">
        <v>147</v>
      </c>
      <c r="E126" s="26">
        <v>44348</v>
      </c>
      <c r="F126" s="2">
        <v>137843</v>
      </c>
    </row>
    <row r="127" spans="2:6" ht="14.25" customHeight="1">
      <c r="B127" s="2">
        <v>1537</v>
      </c>
      <c r="C127" s="27" t="s">
        <v>152</v>
      </c>
      <c r="D127" s="27" t="s">
        <v>147</v>
      </c>
      <c r="E127" s="26">
        <v>44197</v>
      </c>
      <c r="F127" s="2">
        <v>142596</v>
      </c>
    </row>
    <row r="128" spans="2:6" ht="14.25" customHeight="1">
      <c r="B128" s="2">
        <v>733</v>
      </c>
      <c r="C128" s="27" t="s">
        <v>152</v>
      </c>
      <c r="D128" s="27" t="s">
        <v>147</v>
      </c>
      <c r="E128" s="26">
        <v>44501</v>
      </c>
      <c r="F128" s="2">
        <v>146394</v>
      </c>
    </row>
    <row r="129" spans="2:6" ht="14.25" customHeight="1">
      <c r="B129" s="2">
        <v>2811</v>
      </c>
      <c r="C129" s="27" t="s">
        <v>152</v>
      </c>
      <c r="D129" s="27" t="s">
        <v>147</v>
      </c>
      <c r="E129" s="26">
        <v>44197</v>
      </c>
      <c r="F129" s="2">
        <v>151301</v>
      </c>
    </row>
    <row r="130" spans="2:6" ht="14.25" customHeight="1">
      <c r="B130" s="2">
        <v>27</v>
      </c>
      <c r="C130" s="27" t="s">
        <v>152</v>
      </c>
      <c r="D130" s="27" t="s">
        <v>147</v>
      </c>
      <c r="E130" s="26">
        <v>44470</v>
      </c>
      <c r="F130" s="27">
        <v>165656</v>
      </c>
    </row>
    <row r="131" spans="2:6" ht="14.25" customHeight="1">
      <c r="B131" s="2">
        <v>1540</v>
      </c>
      <c r="C131" s="27" t="s">
        <v>152</v>
      </c>
      <c r="D131" s="27" t="s">
        <v>147</v>
      </c>
      <c r="E131" s="26">
        <v>44348</v>
      </c>
      <c r="F131" s="2">
        <v>165992</v>
      </c>
    </row>
    <row r="132" spans="2:6" ht="14.25" customHeight="1">
      <c r="B132" s="2">
        <v>1686</v>
      </c>
      <c r="C132" s="27" t="s">
        <v>152</v>
      </c>
      <c r="D132" s="27" t="s">
        <v>147</v>
      </c>
      <c r="E132" s="26">
        <v>44378</v>
      </c>
      <c r="F132" s="2">
        <v>173616</v>
      </c>
    </row>
    <row r="133" spans="2:6" ht="14.25" customHeight="1">
      <c r="B133" s="2">
        <v>128</v>
      </c>
      <c r="C133" s="27" t="s">
        <v>152</v>
      </c>
      <c r="D133" s="27" t="s">
        <v>147</v>
      </c>
      <c r="E133" s="26">
        <v>44531</v>
      </c>
      <c r="F133" s="27">
        <v>201069</v>
      </c>
    </row>
    <row r="134" spans="2:6" ht="14.25" customHeight="1">
      <c r="B134" s="2">
        <v>2207</v>
      </c>
      <c r="C134" s="27" t="s">
        <v>152</v>
      </c>
      <c r="D134" s="27" t="s">
        <v>147</v>
      </c>
      <c r="E134" s="26">
        <v>44228</v>
      </c>
      <c r="F134" s="2">
        <v>210276</v>
      </c>
    </row>
    <row r="135" spans="2:6" ht="14.25" customHeight="1">
      <c r="B135" s="2">
        <v>979</v>
      </c>
      <c r="C135" s="27" t="s">
        <v>152</v>
      </c>
      <c r="D135" s="27" t="s">
        <v>147</v>
      </c>
      <c r="E135" s="26">
        <v>44348</v>
      </c>
      <c r="F135" s="2">
        <v>234786</v>
      </c>
    </row>
    <row r="136" spans="2:6" ht="14.25" customHeight="1">
      <c r="B136" s="2">
        <v>2259</v>
      </c>
      <c r="C136" s="27" t="s">
        <v>152</v>
      </c>
      <c r="D136" s="27" t="s">
        <v>143</v>
      </c>
      <c r="E136" s="26">
        <v>44531</v>
      </c>
      <c r="F136" s="2">
        <v>-21877</v>
      </c>
    </row>
    <row r="137" spans="2:6" ht="14.25" customHeight="1">
      <c r="B137" s="2">
        <v>926</v>
      </c>
      <c r="C137" s="27" t="s">
        <v>152</v>
      </c>
      <c r="D137" s="27" t="s">
        <v>143</v>
      </c>
      <c r="E137" s="26">
        <v>44348</v>
      </c>
      <c r="F137" s="2">
        <v>6105</v>
      </c>
    </row>
    <row r="138" spans="2:6" ht="14.25" customHeight="1">
      <c r="B138" s="2">
        <v>1667</v>
      </c>
      <c r="C138" s="27" t="s">
        <v>152</v>
      </c>
      <c r="D138" s="27" t="s">
        <v>143</v>
      </c>
      <c r="E138" s="26">
        <v>44317</v>
      </c>
      <c r="F138" s="2">
        <v>8950</v>
      </c>
    </row>
    <row r="139" spans="2:6" ht="14.25" customHeight="1">
      <c r="B139" s="2">
        <v>38</v>
      </c>
      <c r="C139" s="27" t="s">
        <v>152</v>
      </c>
      <c r="D139" s="27" t="s">
        <v>143</v>
      </c>
      <c r="E139" s="26">
        <v>44256</v>
      </c>
      <c r="F139" s="27">
        <v>16452</v>
      </c>
    </row>
    <row r="140" spans="2:6" ht="14.25" customHeight="1">
      <c r="B140" s="2">
        <v>1489</v>
      </c>
      <c r="C140" s="27" t="s">
        <v>152</v>
      </c>
      <c r="D140" s="27" t="s">
        <v>143</v>
      </c>
      <c r="E140" s="26">
        <v>44317</v>
      </c>
      <c r="F140" s="2">
        <v>24879</v>
      </c>
    </row>
    <row r="141" spans="2:6" ht="14.25" customHeight="1">
      <c r="B141" s="2">
        <v>1583</v>
      </c>
      <c r="C141" s="27" t="s">
        <v>152</v>
      </c>
      <c r="D141" s="27" t="s">
        <v>143</v>
      </c>
      <c r="E141" s="26">
        <v>44228</v>
      </c>
      <c r="F141" s="2">
        <v>56810</v>
      </c>
    </row>
    <row r="142" spans="2:6" ht="14.25" customHeight="1">
      <c r="B142" s="2">
        <v>115</v>
      </c>
      <c r="C142" s="27" t="s">
        <v>152</v>
      </c>
      <c r="D142" s="27" t="s">
        <v>143</v>
      </c>
      <c r="E142" s="26">
        <v>44317</v>
      </c>
      <c r="F142" s="27">
        <v>72086</v>
      </c>
    </row>
    <row r="143" spans="2:6" ht="14.25" customHeight="1">
      <c r="B143" s="2">
        <v>2816</v>
      </c>
      <c r="C143" s="27" t="s">
        <v>152</v>
      </c>
      <c r="D143" s="27" t="s">
        <v>143</v>
      </c>
      <c r="E143" s="26">
        <v>44501</v>
      </c>
      <c r="F143" s="2">
        <v>74813</v>
      </c>
    </row>
    <row r="144" spans="2:6" ht="14.25" customHeight="1">
      <c r="B144" s="2">
        <v>1471</v>
      </c>
      <c r="C144" s="27" t="s">
        <v>152</v>
      </c>
      <c r="D144" s="27" t="s">
        <v>143</v>
      </c>
      <c r="E144" s="26">
        <v>44531</v>
      </c>
      <c r="F144" s="2">
        <v>81048</v>
      </c>
    </row>
    <row r="145" spans="2:6" ht="14.25" customHeight="1">
      <c r="B145" s="2">
        <v>2245</v>
      </c>
      <c r="C145" s="27" t="s">
        <v>152</v>
      </c>
      <c r="D145" s="27" t="s">
        <v>143</v>
      </c>
      <c r="E145" s="26">
        <v>44378</v>
      </c>
      <c r="F145" s="2">
        <v>86843</v>
      </c>
    </row>
    <row r="146" spans="2:6" ht="14.25" customHeight="1">
      <c r="B146" s="2">
        <v>2301</v>
      </c>
      <c r="C146" s="27" t="s">
        <v>152</v>
      </c>
      <c r="D146" s="27" t="s">
        <v>143</v>
      </c>
      <c r="E146" s="26">
        <v>44197</v>
      </c>
      <c r="F146" s="2">
        <v>95623</v>
      </c>
    </row>
    <row r="147" spans="2:6" ht="14.25" customHeight="1">
      <c r="B147" s="2">
        <v>3088</v>
      </c>
      <c r="C147" s="27" t="s">
        <v>152</v>
      </c>
      <c r="D147" s="27" t="s">
        <v>143</v>
      </c>
      <c r="E147" s="26">
        <v>44470</v>
      </c>
      <c r="F147" s="2">
        <v>104379</v>
      </c>
    </row>
    <row r="148" spans="2:6" ht="14.25" customHeight="1">
      <c r="B148" s="2">
        <v>1691</v>
      </c>
      <c r="C148" s="27" t="s">
        <v>152</v>
      </c>
      <c r="D148" s="27" t="s">
        <v>143</v>
      </c>
      <c r="E148" s="26">
        <v>44531</v>
      </c>
      <c r="F148" s="2">
        <v>151084</v>
      </c>
    </row>
    <row r="149" spans="2:6" ht="14.25" customHeight="1">
      <c r="B149" s="2">
        <v>165</v>
      </c>
      <c r="C149" s="27" t="s">
        <v>152</v>
      </c>
      <c r="D149" s="27" t="s">
        <v>143</v>
      </c>
      <c r="E149" s="26">
        <v>44348</v>
      </c>
      <c r="F149" s="27">
        <v>155904</v>
      </c>
    </row>
    <row r="150" spans="2:6" ht="14.25" customHeight="1">
      <c r="B150" s="2">
        <v>738</v>
      </c>
      <c r="C150" s="27" t="s">
        <v>152</v>
      </c>
      <c r="D150" s="27" t="s">
        <v>143</v>
      </c>
      <c r="E150" s="26">
        <v>44531</v>
      </c>
      <c r="F150" s="2">
        <v>158679</v>
      </c>
    </row>
    <row r="151" spans="2:6" ht="14.25" customHeight="1">
      <c r="B151" s="2">
        <v>2821</v>
      </c>
      <c r="C151" s="27" t="s">
        <v>152</v>
      </c>
      <c r="D151" s="27" t="s">
        <v>143</v>
      </c>
      <c r="E151" s="26">
        <v>44197</v>
      </c>
      <c r="F151" s="2">
        <v>161532</v>
      </c>
    </row>
    <row r="152" spans="2:6" ht="14.25" customHeight="1">
      <c r="B152" s="2">
        <v>1688</v>
      </c>
      <c r="C152" s="27" t="s">
        <v>152</v>
      </c>
      <c r="D152" s="27" t="s">
        <v>143</v>
      </c>
      <c r="E152" s="26">
        <v>44228</v>
      </c>
      <c r="F152" s="2">
        <v>168122</v>
      </c>
    </row>
    <row r="153" spans="2:6" ht="14.25" customHeight="1">
      <c r="B153" s="2">
        <v>184</v>
      </c>
      <c r="C153" s="27" t="s">
        <v>152</v>
      </c>
      <c r="D153" s="27" t="s">
        <v>143</v>
      </c>
      <c r="E153" s="26">
        <v>44531</v>
      </c>
      <c r="F153" s="27">
        <v>169991</v>
      </c>
    </row>
    <row r="154" spans="2:6" ht="14.25" customHeight="1">
      <c r="B154" s="2">
        <v>3051</v>
      </c>
      <c r="C154" s="27" t="s">
        <v>152</v>
      </c>
      <c r="D154" s="27" t="s">
        <v>143</v>
      </c>
      <c r="E154" s="26">
        <v>44440</v>
      </c>
      <c r="F154" s="2">
        <v>200584</v>
      </c>
    </row>
    <row r="155" spans="2:6" ht="14.25" customHeight="1">
      <c r="B155" s="2">
        <v>1668</v>
      </c>
      <c r="C155" s="27" t="s">
        <v>152</v>
      </c>
      <c r="D155" s="27" t="s">
        <v>143</v>
      </c>
      <c r="E155" s="26">
        <v>44197</v>
      </c>
      <c r="F155" s="2">
        <v>210209</v>
      </c>
    </row>
    <row r="156" spans="2:6" ht="14.25" customHeight="1">
      <c r="B156" s="2">
        <v>72</v>
      </c>
      <c r="C156" s="27" t="s">
        <v>152</v>
      </c>
      <c r="D156" s="27" t="s">
        <v>143</v>
      </c>
      <c r="E156" s="26">
        <v>44348</v>
      </c>
      <c r="F156" s="27">
        <v>247286</v>
      </c>
    </row>
    <row r="157" spans="2:6" ht="14.25" customHeight="1">
      <c r="B157" s="2">
        <v>174</v>
      </c>
      <c r="C157" s="27" t="s">
        <v>152</v>
      </c>
      <c r="D157" s="27" t="s">
        <v>150</v>
      </c>
      <c r="E157" s="26">
        <v>44470</v>
      </c>
      <c r="F157" s="27">
        <v>-37886</v>
      </c>
    </row>
    <row r="158" spans="2:6" ht="14.25" customHeight="1">
      <c r="B158" s="2">
        <v>874</v>
      </c>
      <c r="C158" s="27" t="s">
        <v>152</v>
      </c>
      <c r="D158" s="27" t="s">
        <v>150</v>
      </c>
      <c r="E158" s="26">
        <v>44470</v>
      </c>
      <c r="F158" s="2">
        <v>5652</v>
      </c>
    </row>
    <row r="159" spans="2:6" ht="14.25" customHeight="1">
      <c r="B159" s="2">
        <v>2847</v>
      </c>
      <c r="C159" s="27" t="s">
        <v>152</v>
      </c>
      <c r="D159" s="27" t="s">
        <v>150</v>
      </c>
      <c r="E159" s="26">
        <v>44501</v>
      </c>
      <c r="F159" s="2">
        <v>8463</v>
      </c>
    </row>
    <row r="160" spans="2:6" ht="14.25" customHeight="1">
      <c r="B160" s="2">
        <v>2852</v>
      </c>
      <c r="C160" s="27" t="s">
        <v>152</v>
      </c>
      <c r="D160" s="27" t="s">
        <v>150</v>
      </c>
      <c r="E160" s="26">
        <v>44531</v>
      </c>
      <c r="F160" s="2">
        <v>9630</v>
      </c>
    </row>
    <row r="161" spans="2:6" ht="14.25" customHeight="1">
      <c r="B161" s="2">
        <v>842</v>
      </c>
      <c r="C161" s="27" t="s">
        <v>152</v>
      </c>
      <c r="D161" s="27" t="s">
        <v>150</v>
      </c>
      <c r="E161" s="26">
        <v>44409</v>
      </c>
      <c r="F161" s="2">
        <v>19225</v>
      </c>
    </row>
    <row r="162" spans="2:6" ht="14.25" customHeight="1">
      <c r="B162" s="2">
        <v>1567</v>
      </c>
      <c r="C162" s="27" t="s">
        <v>152</v>
      </c>
      <c r="D162" s="27" t="s">
        <v>150</v>
      </c>
      <c r="E162" s="26">
        <v>44228</v>
      </c>
      <c r="F162" s="2">
        <v>22003</v>
      </c>
    </row>
    <row r="163" spans="2:6" ht="14.25" customHeight="1">
      <c r="B163" s="2">
        <v>3093</v>
      </c>
      <c r="C163" s="27" t="s">
        <v>152</v>
      </c>
      <c r="D163" s="27" t="s">
        <v>150</v>
      </c>
      <c r="E163" s="26">
        <v>44470</v>
      </c>
      <c r="F163" s="2">
        <v>22810</v>
      </c>
    </row>
    <row r="164" spans="2:6" ht="14.25" customHeight="1">
      <c r="B164" s="2">
        <v>930</v>
      </c>
      <c r="C164" s="27" t="s">
        <v>152</v>
      </c>
      <c r="D164" s="27" t="s">
        <v>150</v>
      </c>
      <c r="E164" s="26">
        <v>44256</v>
      </c>
      <c r="F164" s="2">
        <v>34334</v>
      </c>
    </row>
    <row r="165" spans="2:6" ht="14.25" customHeight="1">
      <c r="B165" s="2">
        <v>221</v>
      </c>
      <c r="C165" s="27" t="s">
        <v>152</v>
      </c>
      <c r="D165" s="27" t="s">
        <v>150</v>
      </c>
      <c r="E165" s="26">
        <v>44501</v>
      </c>
      <c r="F165" s="27">
        <v>39668</v>
      </c>
    </row>
    <row r="166" spans="2:6" ht="14.25" customHeight="1">
      <c r="B166" s="2">
        <v>3099</v>
      </c>
      <c r="C166" s="27" t="s">
        <v>152</v>
      </c>
      <c r="D166" s="27" t="s">
        <v>150</v>
      </c>
      <c r="E166" s="26">
        <v>44348</v>
      </c>
      <c r="F166" s="2">
        <v>65162</v>
      </c>
    </row>
    <row r="167" spans="2:6" ht="14.25" customHeight="1">
      <c r="B167" s="2">
        <v>2176</v>
      </c>
      <c r="C167" s="27" t="s">
        <v>152</v>
      </c>
      <c r="D167" s="27" t="s">
        <v>150</v>
      </c>
      <c r="E167" s="26">
        <v>44287</v>
      </c>
      <c r="F167" s="2">
        <v>73163</v>
      </c>
    </row>
    <row r="168" spans="2:6" ht="14.25" customHeight="1">
      <c r="B168" s="2">
        <v>977</v>
      </c>
      <c r="C168" s="27" t="s">
        <v>152</v>
      </c>
      <c r="D168" s="27" t="s">
        <v>150</v>
      </c>
      <c r="E168" s="26">
        <v>44317</v>
      </c>
      <c r="F168" s="2">
        <v>82968</v>
      </c>
    </row>
    <row r="169" spans="2:6" ht="14.25" customHeight="1">
      <c r="B169" s="2">
        <v>1553</v>
      </c>
      <c r="C169" s="27" t="s">
        <v>152</v>
      </c>
      <c r="D169" s="27" t="s">
        <v>150</v>
      </c>
      <c r="E169" s="26">
        <v>44470</v>
      </c>
      <c r="F169" s="2">
        <v>86460</v>
      </c>
    </row>
    <row r="170" spans="2:6" ht="14.25" customHeight="1">
      <c r="B170" s="2">
        <v>8</v>
      </c>
      <c r="C170" s="27" t="s">
        <v>152</v>
      </c>
      <c r="D170" s="27" t="s">
        <v>150</v>
      </c>
      <c r="E170" s="26">
        <v>44348</v>
      </c>
      <c r="F170" s="27">
        <v>108879</v>
      </c>
    </row>
    <row r="171" spans="2:6" ht="14.25" customHeight="1">
      <c r="B171" s="2">
        <v>780</v>
      </c>
      <c r="C171" s="27" t="s">
        <v>152</v>
      </c>
      <c r="D171" s="27" t="s">
        <v>150</v>
      </c>
      <c r="E171" s="26">
        <v>44409</v>
      </c>
      <c r="F171" s="2">
        <v>131983</v>
      </c>
    </row>
    <row r="172" spans="2:6" ht="14.25" customHeight="1">
      <c r="B172" s="2">
        <v>2369</v>
      </c>
      <c r="C172" s="27" t="s">
        <v>152</v>
      </c>
      <c r="D172" s="27" t="s">
        <v>150</v>
      </c>
      <c r="E172" s="26">
        <v>44378</v>
      </c>
      <c r="F172" s="2">
        <v>138473</v>
      </c>
    </row>
    <row r="173" spans="2:6" ht="14.25" customHeight="1">
      <c r="B173" s="2">
        <v>858</v>
      </c>
      <c r="C173" s="27" t="s">
        <v>152</v>
      </c>
      <c r="D173" s="27" t="s">
        <v>150</v>
      </c>
      <c r="E173" s="26">
        <v>44256</v>
      </c>
      <c r="F173" s="2">
        <v>150851</v>
      </c>
    </row>
    <row r="174" spans="2:6" ht="14.25" customHeight="1">
      <c r="B174" s="2">
        <v>1590</v>
      </c>
      <c r="C174" s="27" t="s">
        <v>152</v>
      </c>
      <c r="D174" s="27" t="s">
        <v>150</v>
      </c>
      <c r="E174" s="26">
        <v>44470</v>
      </c>
      <c r="F174" s="2">
        <v>169915</v>
      </c>
    </row>
    <row r="175" spans="2:6" ht="14.25" customHeight="1">
      <c r="B175" s="2">
        <v>777</v>
      </c>
      <c r="C175" s="27" t="s">
        <v>152</v>
      </c>
      <c r="D175" s="27" t="s">
        <v>150</v>
      </c>
      <c r="E175" s="26">
        <v>44348</v>
      </c>
      <c r="F175" s="2">
        <v>190517</v>
      </c>
    </row>
    <row r="176" spans="2:6" ht="14.25" customHeight="1">
      <c r="B176" s="2">
        <v>1674</v>
      </c>
      <c r="C176" s="27" t="s">
        <v>152</v>
      </c>
      <c r="D176" s="27" t="s">
        <v>150</v>
      </c>
      <c r="E176" s="26">
        <v>44409</v>
      </c>
      <c r="F176" s="2">
        <v>191733</v>
      </c>
    </row>
    <row r="177" spans="2:6" ht="14.25" customHeight="1">
      <c r="B177" s="2">
        <v>2958</v>
      </c>
      <c r="C177" s="27" t="s">
        <v>152</v>
      </c>
      <c r="D177" s="27" t="s">
        <v>150</v>
      </c>
      <c r="E177" s="26">
        <v>44228</v>
      </c>
      <c r="F177" s="2">
        <v>194150</v>
      </c>
    </row>
    <row r="178" spans="2:6" ht="14.25" customHeight="1">
      <c r="B178" s="2">
        <v>2239</v>
      </c>
      <c r="C178" s="27" t="s">
        <v>152</v>
      </c>
      <c r="D178" s="27" t="s">
        <v>150</v>
      </c>
      <c r="E178" s="26">
        <v>44287</v>
      </c>
      <c r="F178" s="2">
        <v>203878</v>
      </c>
    </row>
    <row r="179" spans="2:6" ht="14.25" customHeight="1">
      <c r="B179" s="2">
        <v>1413</v>
      </c>
      <c r="C179" s="27" t="s">
        <v>152</v>
      </c>
      <c r="D179" s="27" t="s">
        <v>150</v>
      </c>
      <c r="E179" s="26">
        <v>44440</v>
      </c>
      <c r="F179" s="2">
        <v>209590</v>
      </c>
    </row>
    <row r="180" spans="2:6" ht="14.25" customHeight="1">
      <c r="B180" s="2">
        <v>1574</v>
      </c>
      <c r="C180" s="27" t="s">
        <v>152</v>
      </c>
      <c r="D180" s="27" t="s">
        <v>150</v>
      </c>
      <c r="E180" s="26">
        <v>44440</v>
      </c>
      <c r="F180" s="2">
        <v>217075</v>
      </c>
    </row>
    <row r="181" spans="2:6" ht="14.25" customHeight="1">
      <c r="B181" s="2">
        <v>1434</v>
      </c>
      <c r="C181" s="27" t="s">
        <v>152</v>
      </c>
      <c r="D181" s="27" t="s">
        <v>150</v>
      </c>
      <c r="E181" s="26">
        <v>44287</v>
      </c>
      <c r="F181" s="2">
        <v>220171</v>
      </c>
    </row>
    <row r="182" spans="2:6" ht="14.25" customHeight="1">
      <c r="B182" s="2">
        <v>893</v>
      </c>
      <c r="C182" s="27" t="s">
        <v>152</v>
      </c>
      <c r="D182" s="27" t="s">
        <v>150</v>
      </c>
      <c r="E182" s="26">
        <v>44228</v>
      </c>
      <c r="F182" s="2">
        <v>230726</v>
      </c>
    </row>
    <row r="183" spans="2:6" ht="14.25" customHeight="1">
      <c r="B183" s="2">
        <v>3059</v>
      </c>
      <c r="C183" s="27" t="s">
        <v>152</v>
      </c>
      <c r="D183" s="27" t="s">
        <v>150</v>
      </c>
      <c r="E183" s="26">
        <v>44378</v>
      </c>
      <c r="F183" s="2">
        <v>235104</v>
      </c>
    </row>
    <row r="184" spans="2:6" ht="14.25" customHeight="1">
      <c r="B184" s="2">
        <v>867</v>
      </c>
      <c r="C184" s="27" t="s">
        <v>152</v>
      </c>
      <c r="D184" s="27" t="s">
        <v>150</v>
      </c>
      <c r="E184" s="26">
        <v>44348</v>
      </c>
      <c r="F184" s="2">
        <v>259896</v>
      </c>
    </row>
    <row r="185" spans="2:6" ht="14.25" customHeight="1">
      <c r="B185" s="2">
        <v>113</v>
      </c>
      <c r="C185" s="27" t="s">
        <v>152</v>
      </c>
      <c r="D185" s="27" t="s">
        <v>145</v>
      </c>
      <c r="E185" s="26">
        <v>44378</v>
      </c>
      <c r="F185" s="27">
        <v>-34980</v>
      </c>
    </row>
    <row r="186" spans="2:6" ht="14.25" customHeight="1">
      <c r="B186" s="2">
        <v>762</v>
      </c>
      <c r="C186" s="27" t="s">
        <v>152</v>
      </c>
      <c r="D186" s="27" t="s">
        <v>145</v>
      </c>
      <c r="E186" s="26">
        <v>44348</v>
      </c>
      <c r="F186" s="2">
        <v>-15140</v>
      </c>
    </row>
    <row r="187" spans="2:6" ht="14.25" customHeight="1">
      <c r="B187" s="2">
        <v>282</v>
      </c>
      <c r="C187" s="27" t="s">
        <v>152</v>
      </c>
      <c r="D187" s="27" t="s">
        <v>145</v>
      </c>
      <c r="E187" s="26">
        <v>44197</v>
      </c>
      <c r="F187" s="27">
        <v>-7921</v>
      </c>
    </row>
    <row r="188" spans="2:6" ht="14.25" customHeight="1">
      <c r="B188" s="2">
        <v>748</v>
      </c>
      <c r="C188" s="27" t="s">
        <v>152</v>
      </c>
      <c r="D188" s="27" t="s">
        <v>145</v>
      </c>
      <c r="E188" s="26">
        <v>44378</v>
      </c>
      <c r="F188" s="2">
        <v>5850</v>
      </c>
    </row>
    <row r="189" spans="2:6" ht="14.25" customHeight="1">
      <c r="B189" s="2">
        <v>2933</v>
      </c>
      <c r="C189" s="27" t="s">
        <v>152</v>
      </c>
      <c r="D189" s="27" t="s">
        <v>145</v>
      </c>
      <c r="E189" s="26">
        <v>44197</v>
      </c>
      <c r="F189" s="2">
        <v>6256</v>
      </c>
    </row>
    <row r="190" spans="2:6" ht="14.25" customHeight="1">
      <c r="B190" s="2">
        <v>2390</v>
      </c>
      <c r="C190" s="27" t="s">
        <v>152</v>
      </c>
      <c r="D190" s="27" t="s">
        <v>145</v>
      </c>
      <c r="E190" s="26">
        <v>44409</v>
      </c>
      <c r="F190" s="2">
        <v>10877</v>
      </c>
    </row>
    <row r="191" spans="2:6" ht="14.25" customHeight="1">
      <c r="B191" s="2">
        <v>2187</v>
      </c>
      <c r="C191" s="27" t="s">
        <v>152</v>
      </c>
      <c r="D191" s="27" t="s">
        <v>145</v>
      </c>
      <c r="E191" s="26">
        <v>44440</v>
      </c>
      <c r="F191" s="2">
        <v>13179</v>
      </c>
    </row>
    <row r="192" spans="2:6" ht="14.25" customHeight="1">
      <c r="B192" s="2">
        <v>2913</v>
      </c>
      <c r="C192" s="27" t="s">
        <v>152</v>
      </c>
      <c r="D192" s="27" t="s">
        <v>145</v>
      </c>
      <c r="E192" s="26">
        <v>44197</v>
      </c>
      <c r="F192" s="2">
        <v>25860</v>
      </c>
    </row>
    <row r="193" spans="2:6" ht="14.25" customHeight="1">
      <c r="B193" s="2">
        <v>3013</v>
      </c>
      <c r="C193" s="27" t="s">
        <v>152</v>
      </c>
      <c r="D193" s="27" t="s">
        <v>145</v>
      </c>
      <c r="E193" s="26">
        <v>44317</v>
      </c>
      <c r="F193" s="2">
        <v>26172</v>
      </c>
    </row>
    <row r="194" spans="2:6" ht="14.25" customHeight="1">
      <c r="B194" s="2">
        <v>1531</v>
      </c>
      <c r="C194" s="27" t="s">
        <v>152</v>
      </c>
      <c r="D194" s="27" t="s">
        <v>145</v>
      </c>
      <c r="E194" s="26">
        <v>44440</v>
      </c>
      <c r="F194" s="2">
        <v>27327</v>
      </c>
    </row>
    <row r="195" spans="2:6" ht="14.25" customHeight="1">
      <c r="B195" s="2">
        <v>2910</v>
      </c>
      <c r="C195" s="27" t="s">
        <v>152</v>
      </c>
      <c r="D195" s="27" t="s">
        <v>145</v>
      </c>
      <c r="E195" s="26">
        <v>44378</v>
      </c>
      <c r="F195" s="2">
        <v>52513</v>
      </c>
    </row>
    <row r="196" spans="2:6" ht="14.25" customHeight="1">
      <c r="B196" s="2">
        <v>2184</v>
      </c>
      <c r="C196" s="27" t="s">
        <v>152</v>
      </c>
      <c r="D196" s="27" t="s">
        <v>145</v>
      </c>
      <c r="E196" s="26">
        <v>44409</v>
      </c>
      <c r="F196" s="2">
        <v>67090</v>
      </c>
    </row>
    <row r="197" spans="2:6" ht="14.25" customHeight="1">
      <c r="B197" s="2">
        <v>131</v>
      </c>
      <c r="C197" s="27" t="s">
        <v>152</v>
      </c>
      <c r="D197" s="27" t="s">
        <v>145</v>
      </c>
      <c r="E197" s="26">
        <v>44531</v>
      </c>
      <c r="F197" s="27">
        <v>74221</v>
      </c>
    </row>
    <row r="198" spans="2:6" ht="14.25" customHeight="1">
      <c r="B198" s="2">
        <v>2376</v>
      </c>
      <c r="C198" s="27" t="s">
        <v>152</v>
      </c>
      <c r="D198" s="27" t="s">
        <v>145</v>
      </c>
      <c r="E198" s="26">
        <v>44287</v>
      </c>
      <c r="F198" s="2">
        <v>81846</v>
      </c>
    </row>
    <row r="199" spans="2:6" ht="14.25" customHeight="1">
      <c r="B199" s="2">
        <v>127</v>
      </c>
      <c r="C199" s="27" t="s">
        <v>152</v>
      </c>
      <c r="D199" s="27" t="s">
        <v>145</v>
      </c>
      <c r="E199" s="26">
        <v>44470</v>
      </c>
      <c r="F199" s="27">
        <v>84660</v>
      </c>
    </row>
    <row r="200" spans="2:6" ht="14.25" customHeight="1">
      <c r="B200" s="2">
        <v>2333</v>
      </c>
      <c r="C200" s="27" t="s">
        <v>152</v>
      </c>
      <c r="D200" s="27" t="s">
        <v>145</v>
      </c>
      <c r="E200" s="26">
        <v>44378</v>
      </c>
      <c r="F200" s="2">
        <v>103592</v>
      </c>
    </row>
    <row r="201" spans="2:6" ht="14.25" customHeight="1">
      <c r="B201" s="2">
        <v>111</v>
      </c>
      <c r="C201" s="27" t="s">
        <v>152</v>
      </c>
      <c r="D201" s="27" t="s">
        <v>145</v>
      </c>
      <c r="E201" s="26">
        <v>44197</v>
      </c>
      <c r="F201" s="27">
        <v>123287</v>
      </c>
    </row>
    <row r="202" spans="2:6" ht="14.25" customHeight="1">
      <c r="B202" s="2">
        <v>1547</v>
      </c>
      <c r="C202" s="27" t="s">
        <v>152</v>
      </c>
      <c r="D202" s="27" t="s">
        <v>145</v>
      </c>
      <c r="E202" s="26">
        <v>44531</v>
      </c>
      <c r="F202" s="2">
        <v>129328</v>
      </c>
    </row>
    <row r="203" spans="2:6" ht="14.25" customHeight="1">
      <c r="B203" s="2">
        <v>2862</v>
      </c>
      <c r="C203" s="27" t="s">
        <v>152</v>
      </c>
      <c r="D203" s="27" t="s">
        <v>145</v>
      </c>
      <c r="E203" s="26">
        <v>44470</v>
      </c>
      <c r="F203" s="2">
        <v>139432</v>
      </c>
    </row>
    <row r="204" spans="2:6" ht="14.25" customHeight="1">
      <c r="B204" s="2">
        <v>894</v>
      </c>
      <c r="C204" s="27" t="s">
        <v>152</v>
      </c>
      <c r="D204" s="27" t="s">
        <v>145</v>
      </c>
      <c r="E204" s="26">
        <v>44470</v>
      </c>
      <c r="F204" s="2">
        <v>154630</v>
      </c>
    </row>
    <row r="205" spans="2:6" ht="14.25" customHeight="1">
      <c r="B205" s="2">
        <v>2899</v>
      </c>
      <c r="C205" s="27" t="s">
        <v>152</v>
      </c>
      <c r="D205" s="27" t="s">
        <v>145</v>
      </c>
      <c r="E205" s="26">
        <v>44501</v>
      </c>
      <c r="F205" s="2">
        <v>156072</v>
      </c>
    </row>
    <row r="206" spans="2:6" ht="14.25" customHeight="1">
      <c r="B206" s="2">
        <v>911</v>
      </c>
      <c r="C206" s="27" t="s">
        <v>152</v>
      </c>
      <c r="D206" s="27" t="s">
        <v>145</v>
      </c>
      <c r="E206" s="26">
        <v>44348</v>
      </c>
      <c r="F206" s="2">
        <v>161165</v>
      </c>
    </row>
    <row r="207" spans="2:6" ht="14.25" customHeight="1">
      <c r="B207" s="2">
        <v>891</v>
      </c>
      <c r="C207" s="27" t="s">
        <v>152</v>
      </c>
      <c r="D207" s="27" t="s">
        <v>145</v>
      </c>
      <c r="E207" s="26">
        <v>44228</v>
      </c>
      <c r="F207" s="2">
        <v>173392</v>
      </c>
    </row>
    <row r="208" spans="2:6" ht="14.25" customHeight="1">
      <c r="B208" s="2">
        <v>728</v>
      </c>
      <c r="C208" s="27" t="s">
        <v>152</v>
      </c>
      <c r="D208" s="27" t="s">
        <v>145</v>
      </c>
      <c r="E208" s="26">
        <v>44287</v>
      </c>
      <c r="F208" s="2">
        <v>175220</v>
      </c>
    </row>
    <row r="209" spans="2:6" ht="14.25" customHeight="1">
      <c r="B209" s="2">
        <v>84</v>
      </c>
      <c r="C209" s="27" t="s">
        <v>152</v>
      </c>
      <c r="D209" s="27" t="s">
        <v>145</v>
      </c>
      <c r="E209" s="26">
        <v>44287</v>
      </c>
      <c r="F209" s="27">
        <v>191293</v>
      </c>
    </row>
    <row r="210" spans="2:6" ht="14.25" customHeight="1">
      <c r="B210" s="2">
        <v>963</v>
      </c>
      <c r="C210" s="27" t="s">
        <v>152</v>
      </c>
      <c r="D210" s="27" t="s">
        <v>145</v>
      </c>
      <c r="E210" s="26">
        <v>44440</v>
      </c>
      <c r="F210" s="2">
        <v>193691</v>
      </c>
    </row>
    <row r="211" spans="2:6" ht="14.25" customHeight="1">
      <c r="B211" s="2">
        <v>211</v>
      </c>
      <c r="C211" s="27" t="s">
        <v>152</v>
      </c>
      <c r="D211" s="27" t="s">
        <v>145</v>
      </c>
      <c r="E211" s="26">
        <v>44501</v>
      </c>
      <c r="F211" s="27">
        <v>207031</v>
      </c>
    </row>
    <row r="212" spans="2:6" ht="14.25" customHeight="1">
      <c r="B212" s="2">
        <v>1526</v>
      </c>
      <c r="C212" s="27" t="s">
        <v>152</v>
      </c>
      <c r="D212" s="27" t="s">
        <v>145</v>
      </c>
      <c r="E212" s="26">
        <v>44287</v>
      </c>
      <c r="F212" s="2">
        <v>214102</v>
      </c>
    </row>
    <row r="213" spans="2:6" ht="14.25" customHeight="1">
      <c r="B213" s="2">
        <v>3018</v>
      </c>
      <c r="C213" s="27" t="s">
        <v>152</v>
      </c>
      <c r="D213" s="27" t="s">
        <v>145</v>
      </c>
      <c r="E213" s="26">
        <v>44501</v>
      </c>
      <c r="F213" s="2">
        <v>223295</v>
      </c>
    </row>
    <row r="214" spans="2:6" ht="14.25" customHeight="1">
      <c r="B214" s="2">
        <v>973</v>
      </c>
      <c r="C214" s="27" t="s">
        <v>152</v>
      </c>
      <c r="D214" s="27" t="s">
        <v>145</v>
      </c>
      <c r="E214" s="26">
        <v>44378</v>
      </c>
      <c r="F214" s="2">
        <v>229218</v>
      </c>
    </row>
    <row r="215" spans="2:6" ht="14.25" customHeight="1">
      <c r="B215" s="2">
        <v>1683</v>
      </c>
      <c r="C215" s="27" t="s">
        <v>152</v>
      </c>
      <c r="D215" s="27" t="s">
        <v>145</v>
      </c>
      <c r="E215" s="26">
        <v>44440</v>
      </c>
      <c r="F215" s="2">
        <v>242971</v>
      </c>
    </row>
    <row r="216" spans="2:6" ht="14.25" customHeight="1">
      <c r="B216" s="2">
        <v>2318</v>
      </c>
      <c r="C216" s="27" t="s">
        <v>152</v>
      </c>
      <c r="D216" s="27" t="s">
        <v>145</v>
      </c>
      <c r="E216" s="26">
        <v>44531</v>
      </c>
      <c r="F216" s="2">
        <v>244284</v>
      </c>
    </row>
    <row r="217" spans="2:6" ht="14.25" customHeight="1">
      <c r="B217" s="2">
        <v>983</v>
      </c>
      <c r="C217" s="27" t="s">
        <v>152</v>
      </c>
      <c r="D217" s="27" t="s">
        <v>145</v>
      </c>
      <c r="E217" s="26">
        <v>44470</v>
      </c>
      <c r="F217" s="2">
        <v>249705</v>
      </c>
    </row>
    <row r="218" spans="2:6" ht="14.25" customHeight="1">
      <c r="B218" s="2">
        <v>2881</v>
      </c>
      <c r="C218" s="27" t="s">
        <v>152</v>
      </c>
      <c r="D218" s="27" t="s">
        <v>145</v>
      </c>
      <c r="E218" s="26">
        <v>44440</v>
      </c>
      <c r="F218" s="2">
        <v>261354</v>
      </c>
    </row>
    <row r="219" spans="2:6" ht="14.25" customHeight="1">
      <c r="B219" s="2">
        <v>2478</v>
      </c>
      <c r="C219" s="27" t="s">
        <v>148</v>
      </c>
      <c r="D219" s="27" t="s">
        <v>151</v>
      </c>
      <c r="E219" s="26">
        <v>44228</v>
      </c>
      <c r="F219" s="2">
        <v>8721</v>
      </c>
    </row>
    <row r="220" spans="2:6" ht="14.25" customHeight="1">
      <c r="B220" s="2">
        <v>403</v>
      </c>
      <c r="C220" s="27" t="s">
        <v>148</v>
      </c>
      <c r="D220" s="27" t="s">
        <v>151</v>
      </c>
      <c r="E220" s="26">
        <v>44378</v>
      </c>
      <c r="F220" s="27">
        <v>12909</v>
      </c>
    </row>
    <row r="221" spans="2:6" ht="14.25" customHeight="1">
      <c r="B221" s="2">
        <v>1903</v>
      </c>
      <c r="C221" s="27" t="s">
        <v>148</v>
      </c>
      <c r="D221" s="27" t="s">
        <v>151</v>
      </c>
      <c r="E221" s="26">
        <v>44531</v>
      </c>
      <c r="F221" s="2">
        <v>22305</v>
      </c>
    </row>
    <row r="222" spans="2:6" ht="14.25" customHeight="1">
      <c r="B222" s="2">
        <v>413</v>
      </c>
      <c r="C222" s="27" t="s">
        <v>148</v>
      </c>
      <c r="D222" s="27" t="s">
        <v>151</v>
      </c>
      <c r="E222" s="26">
        <v>44378</v>
      </c>
      <c r="F222" s="27">
        <v>36046</v>
      </c>
    </row>
    <row r="223" spans="2:6" ht="14.25" customHeight="1">
      <c r="B223" s="2">
        <v>3394</v>
      </c>
      <c r="C223" s="27" t="s">
        <v>148</v>
      </c>
      <c r="D223" s="27" t="s">
        <v>151</v>
      </c>
      <c r="E223" s="26">
        <v>44501</v>
      </c>
      <c r="F223" s="2">
        <v>40179</v>
      </c>
    </row>
    <row r="224" spans="2:6" ht="14.25" customHeight="1">
      <c r="B224" s="2">
        <v>594</v>
      </c>
      <c r="C224" s="27" t="s">
        <v>148</v>
      </c>
      <c r="D224" s="27" t="s">
        <v>151</v>
      </c>
      <c r="E224" s="26">
        <v>44531</v>
      </c>
      <c r="F224" s="27">
        <v>47888</v>
      </c>
    </row>
    <row r="225" spans="2:6" ht="14.25" customHeight="1">
      <c r="B225" s="2">
        <v>2655</v>
      </c>
      <c r="C225" s="27" t="s">
        <v>148</v>
      </c>
      <c r="D225" s="27" t="s">
        <v>151</v>
      </c>
      <c r="E225" s="26">
        <v>44287</v>
      </c>
      <c r="F225" s="2">
        <v>173334</v>
      </c>
    </row>
    <row r="226" spans="2:6" ht="14.25" customHeight="1">
      <c r="B226" s="2">
        <v>1253</v>
      </c>
      <c r="C226" s="27" t="s">
        <v>148</v>
      </c>
      <c r="D226" s="27" t="s">
        <v>151</v>
      </c>
      <c r="E226" s="26">
        <v>44228</v>
      </c>
      <c r="F226" s="2">
        <v>187979</v>
      </c>
    </row>
    <row r="227" spans="2:6" ht="14.25" customHeight="1">
      <c r="B227" s="2">
        <v>2033</v>
      </c>
      <c r="C227" s="27" t="s">
        <v>148</v>
      </c>
      <c r="D227" s="27" t="s">
        <v>151</v>
      </c>
      <c r="E227" s="26">
        <v>44470</v>
      </c>
      <c r="F227" s="2">
        <v>225220</v>
      </c>
    </row>
    <row r="228" spans="2:6" ht="14.25" customHeight="1">
      <c r="B228" s="2">
        <v>1396</v>
      </c>
      <c r="C228" s="27" t="s">
        <v>148</v>
      </c>
      <c r="D228" s="27" t="s">
        <v>151</v>
      </c>
      <c r="E228" s="26">
        <v>44409</v>
      </c>
      <c r="F228" s="2">
        <v>229197</v>
      </c>
    </row>
    <row r="229" spans="2:6" ht="14.25" customHeight="1">
      <c r="B229" s="2">
        <v>2642</v>
      </c>
      <c r="C229" s="27" t="s">
        <v>148</v>
      </c>
      <c r="D229" s="27" t="s">
        <v>151</v>
      </c>
      <c r="E229" s="26">
        <v>44228</v>
      </c>
      <c r="F229" s="2">
        <v>252387</v>
      </c>
    </row>
    <row r="230" spans="2:6" ht="14.25" customHeight="1">
      <c r="B230" s="2">
        <v>1975</v>
      </c>
      <c r="C230" s="27" t="s">
        <v>148</v>
      </c>
      <c r="D230" s="27" t="s">
        <v>147</v>
      </c>
      <c r="E230" s="26">
        <v>44287</v>
      </c>
      <c r="F230" s="2">
        <v>259</v>
      </c>
    </row>
    <row r="231" spans="2:6" ht="14.25" customHeight="1">
      <c r="B231" s="2">
        <v>3294</v>
      </c>
      <c r="C231" s="27" t="s">
        <v>148</v>
      </c>
      <c r="D231" s="27" t="s">
        <v>147</v>
      </c>
      <c r="E231" s="26">
        <v>44228</v>
      </c>
      <c r="F231" s="2">
        <v>11682</v>
      </c>
    </row>
    <row r="232" spans="2:6" ht="14.25" customHeight="1">
      <c r="B232" s="2">
        <v>1019</v>
      </c>
      <c r="C232" s="27" t="s">
        <v>148</v>
      </c>
      <c r="D232" s="27" t="s">
        <v>147</v>
      </c>
      <c r="E232" s="26">
        <v>44501</v>
      </c>
      <c r="F232" s="2">
        <v>25301</v>
      </c>
    </row>
    <row r="233" spans="2:6" ht="14.25" customHeight="1">
      <c r="B233" s="2">
        <v>3454</v>
      </c>
      <c r="C233" s="27" t="s">
        <v>148</v>
      </c>
      <c r="D233" s="27" t="s">
        <v>147</v>
      </c>
      <c r="E233" s="26">
        <v>44287</v>
      </c>
      <c r="F233" s="2">
        <v>51383</v>
      </c>
    </row>
    <row r="234" spans="2:6" ht="14.25" customHeight="1">
      <c r="B234" s="2">
        <v>482</v>
      </c>
      <c r="C234" s="27" t="s">
        <v>148</v>
      </c>
      <c r="D234" s="27" t="s">
        <v>147</v>
      </c>
      <c r="E234" s="26">
        <v>44378</v>
      </c>
      <c r="F234" s="27">
        <v>57399</v>
      </c>
    </row>
    <row r="235" spans="2:6" ht="14.25" customHeight="1">
      <c r="B235" s="2">
        <v>3442</v>
      </c>
      <c r="C235" s="27" t="s">
        <v>148</v>
      </c>
      <c r="D235" s="27" t="s">
        <v>147</v>
      </c>
      <c r="E235" s="26">
        <v>44470</v>
      </c>
      <c r="F235" s="2">
        <v>86076</v>
      </c>
    </row>
    <row r="236" spans="2:6" ht="14.25" customHeight="1">
      <c r="B236" s="2">
        <v>1719</v>
      </c>
      <c r="C236" s="27" t="s">
        <v>148</v>
      </c>
      <c r="D236" s="27" t="s">
        <v>147</v>
      </c>
      <c r="E236" s="26">
        <v>44348</v>
      </c>
      <c r="F236" s="2">
        <v>95791</v>
      </c>
    </row>
    <row r="237" spans="2:6" ht="14.25" customHeight="1">
      <c r="B237" s="2">
        <v>3119</v>
      </c>
      <c r="C237" s="27" t="s">
        <v>148</v>
      </c>
      <c r="D237" s="27" t="s">
        <v>147</v>
      </c>
      <c r="E237" s="26">
        <v>44531</v>
      </c>
      <c r="F237" s="2">
        <v>100956</v>
      </c>
    </row>
    <row r="238" spans="2:6" ht="14.25" customHeight="1">
      <c r="B238" s="2">
        <v>2754</v>
      </c>
      <c r="C238" s="27" t="s">
        <v>148</v>
      </c>
      <c r="D238" s="27" t="s">
        <v>147</v>
      </c>
      <c r="E238" s="26">
        <v>44256</v>
      </c>
      <c r="F238" s="2">
        <v>117440</v>
      </c>
    </row>
    <row r="239" spans="2:6" ht="14.25" customHeight="1">
      <c r="B239" s="2">
        <v>2742</v>
      </c>
      <c r="C239" s="27" t="s">
        <v>148</v>
      </c>
      <c r="D239" s="27" t="s">
        <v>147</v>
      </c>
      <c r="E239" s="26">
        <v>44470</v>
      </c>
      <c r="F239" s="2">
        <v>128249</v>
      </c>
    </row>
    <row r="240" spans="2:6" ht="14.25" customHeight="1">
      <c r="B240" s="2">
        <v>1342</v>
      </c>
      <c r="C240" s="27" t="s">
        <v>148</v>
      </c>
      <c r="D240" s="27" t="s">
        <v>147</v>
      </c>
      <c r="E240" s="26">
        <v>44348</v>
      </c>
      <c r="F240" s="2">
        <v>139728</v>
      </c>
    </row>
    <row r="241" spans="2:6" ht="14.25" customHeight="1">
      <c r="B241" s="2">
        <v>1200</v>
      </c>
      <c r="C241" s="27" t="s">
        <v>148</v>
      </c>
      <c r="D241" s="27" t="s">
        <v>147</v>
      </c>
      <c r="E241" s="26">
        <v>44440</v>
      </c>
      <c r="F241" s="2">
        <v>147727</v>
      </c>
    </row>
    <row r="242" spans="2:6" ht="14.25" customHeight="1">
      <c r="B242" s="2">
        <v>2539</v>
      </c>
      <c r="C242" s="27" t="s">
        <v>148</v>
      </c>
      <c r="D242" s="27" t="s">
        <v>147</v>
      </c>
      <c r="E242" s="26">
        <v>44348</v>
      </c>
      <c r="F242" s="2">
        <v>159478</v>
      </c>
    </row>
    <row r="243" spans="2:6" ht="14.25" customHeight="1">
      <c r="B243" s="2">
        <v>3471</v>
      </c>
      <c r="C243" s="27" t="s">
        <v>148</v>
      </c>
      <c r="D243" s="27" t="s">
        <v>147</v>
      </c>
      <c r="E243" s="26">
        <v>44378</v>
      </c>
      <c r="F243" s="2">
        <v>176652</v>
      </c>
    </row>
    <row r="244" spans="2:6" ht="14.25" customHeight="1">
      <c r="B244" s="2">
        <v>1227</v>
      </c>
      <c r="C244" s="27" t="s">
        <v>148</v>
      </c>
      <c r="D244" s="27" t="s">
        <v>147</v>
      </c>
      <c r="E244" s="26">
        <v>44470</v>
      </c>
      <c r="F244" s="2">
        <v>231047</v>
      </c>
    </row>
    <row r="245" spans="2:6" ht="14.25" customHeight="1">
      <c r="B245" s="2">
        <v>1839</v>
      </c>
      <c r="C245" s="27" t="s">
        <v>148</v>
      </c>
      <c r="D245" s="27" t="s">
        <v>147</v>
      </c>
      <c r="E245" s="26">
        <v>44348</v>
      </c>
      <c r="F245" s="2">
        <v>254580</v>
      </c>
    </row>
    <row r="246" spans="2:6" ht="14.25" customHeight="1">
      <c r="B246" s="2">
        <v>2474</v>
      </c>
      <c r="C246" s="27" t="s">
        <v>148</v>
      </c>
      <c r="D246" s="27" t="s">
        <v>143</v>
      </c>
      <c r="E246" s="26">
        <v>44197</v>
      </c>
      <c r="F246" s="2">
        <v>6460</v>
      </c>
    </row>
    <row r="247" spans="2:6" ht="14.25" customHeight="1">
      <c r="B247" s="2">
        <v>3250</v>
      </c>
      <c r="C247" s="27" t="s">
        <v>148</v>
      </c>
      <c r="D247" s="27" t="s">
        <v>143</v>
      </c>
      <c r="E247" s="26">
        <v>44501</v>
      </c>
      <c r="F247" s="2">
        <v>20238</v>
      </c>
    </row>
    <row r="248" spans="2:6" ht="14.25" customHeight="1">
      <c r="B248" s="2">
        <v>1004</v>
      </c>
      <c r="C248" s="27" t="s">
        <v>148</v>
      </c>
      <c r="D248" s="27" t="s">
        <v>143</v>
      </c>
      <c r="E248" s="26">
        <v>44409</v>
      </c>
      <c r="F248" s="2">
        <v>22746</v>
      </c>
    </row>
    <row r="249" spans="2:6" ht="14.25" customHeight="1">
      <c r="B249" s="2">
        <v>2000</v>
      </c>
      <c r="C249" s="27" t="s">
        <v>148</v>
      </c>
      <c r="D249" s="27" t="s">
        <v>143</v>
      </c>
      <c r="E249" s="26">
        <v>44256</v>
      </c>
      <c r="F249" s="2">
        <v>29435</v>
      </c>
    </row>
    <row r="250" spans="2:6" ht="14.25" customHeight="1">
      <c r="B250" s="2">
        <v>2511</v>
      </c>
      <c r="C250" s="27" t="s">
        <v>148</v>
      </c>
      <c r="D250" s="27" t="s">
        <v>143</v>
      </c>
      <c r="E250" s="26">
        <v>44317</v>
      </c>
      <c r="F250" s="2">
        <v>53266</v>
      </c>
    </row>
    <row r="251" spans="2:6" ht="14.25" customHeight="1">
      <c r="B251" s="2">
        <v>2749</v>
      </c>
      <c r="C251" s="27" t="s">
        <v>148</v>
      </c>
      <c r="D251" s="27" t="s">
        <v>143</v>
      </c>
      <c r="E251" s="26">
        <v>44256</v>
      </c>
      <c r="F251" s="2">
        <v>133951</v>
      </c>
    </row>
    <row r="252" spans="2:6" ht="14.25" customHeight="1">
      <c r="B252" s="2">
        <v>3120</v>
      </c>
      <c r="C252" s="27" t="s">
        <v>148</v>
      </c>
      <c r="D252" s="27" t="s">
        <v>143</v>
      </c>
      <c r="E252" s="26">
        <v>44287</v>
      </c>
      <c r="F252" s="2">
        <v>135272</v>
      </c>
    </row>
    <row r="253" spans="2:6" ht="14.25" customHeight="1">
      <c r="B253" s="2">
        <v>2099</v>
      </c>
      <c r="C253" s="27" t="s">
        <v>148</v>
      </c>
      <c r="D253" s="27" t="s">
        <v>143</v>
      </c>
      <c r="E253" s="26">
        <v>44287</v>
      </c>
      <c r="F253" s="2">
        <v>145328</v>
      </c>
    </row>
    <row r="254" spans="2:6" ht="14.25" customHeight="1">
      <c r="B254" s="2">
        <v>1324</v>
      </c>
      <c r="C254" s="27" t="s">
        <v>148</v>
      </c>
      <c r="D254" s="27" t="s">
        <v>143</v>
      </c>
      <c r="E254" s="26">
        <v>44501</v>
      </c>
      <c r="F254" s="2">
        <v>188860</v>
      </c>
    </row>
    <row r="255" spans="2:6" ht="14.25" customHeight="1">
      <c r="B255" s="2">
        <v>302</v>
      </c>
      <c r="C255" s="27" t="s">
        <v>148</v>
      </c>
      <c r="D255" s="27" t="s">
        <v>143</v>
      </c>
      <c r="E255" s="26">
        <v>44197</v>
      </c>
      <c r="F255" s="27">
        <v>193122</v>
      </c>
    </row>
    <row r="256" spans="2:6" ht="14.25" customHeight="1">
      <c r="B256" s="2">
        <v>1774</v>
      </c>
      <c r="C256" s="27" t="s">
        <v>148</v>
      </c>
      <c r="D256" s="27" t="s">
        <v>143</v>
      </c>
      <c r="E256" s="26">
        <v>44197</v>
      </c>
      <c r="F256" s="2">
        <v>208053</v>
      </c>
    </row>
    <row r="257" spans="2:6" ht="14.25" customHeight="1">
      <c r="B257" s="2">
        <v>1912</v>
      </c>
      <c r="C257" s="27" t="s">
        <v>148</v>
      </c>
      <c r="D257" s="27" t="s">
        <v>150</v>
      </c>
      <c r="E257" s="26">
        <v>44228</v>
      </c>
      <c r="F257" s="2">
        <v>5187</v>
      </c>
    </row>
    <row r="258" spans="2:6" ht="14.25" customHeight="1">
      <c r="B258" s="2">
        <v>2735</v>
      </c>
      <c r="C258" s="27" t="s">
        <v>148</v>
      </c>
      <c r="D258" s="27" t="s">
        <v>150</v>
      </c>
      <c r="E258" s="26">
        <v>44378</v>
      </c>
      <c r="F258" s="2">
        <v>12894</v>
      </c>
    </row>
    <row r="259" spans="2:6" ht="14.25" customHeight="1">
      <c r="B259" s="2">
        <v>2561</v>
      </c>
      <c r="C259" s="27" t="s">
        <v>148</v>
      </c>
      <c r="D259" s="27" t="s">
        <v>150</v>
      </c>
      <c r="E259" s="26">
        <v>44228</v>
      </c>
      <c r="F259" s="2">
        <v>15238</v>
      </c>
    </row>
    <row r="260" spans="2:6" ht="14.25" customHeight="1">
      <c r="B260" s="2">
        <v>3312</v>
      </c>
      <c r="C260" s="27" t="s">
        <v>148</v>
      </c>
      <c r="D260" s="27" t="s">
        <v>150</v>
      </c>
      <c r="E260" s="26">
        <v>44287</v>
      </c>
      <c r="F260" s="2">
        <v>22839</v>
      </c>
    </row>
    <row r="261" spans="2:6" ht="14.25" customHeight="1">
      <c r="B261" s="2">
        <v>1191</v>
      </c>
      <c r="C261" s="27" t="s">
        <v>148</v>
      </c>
      <c r="D261" s="27" t="s">
        <v>150</v>
      </c>
      <c r="E261" s="26">
        <v>44228</v>
      </c>
      <c r="F261" s="2">
        <v>33850</v>
      </c>
    </row>
    <row r="262" spans="2:6" ht="14.25" customHeight="1">
      <c r="B262" s="2">
        <v>2619</v>
      </c>
      <c r="C262" s="27" t="s">
        <v>148</v>
      </c>
      <c r="D262" s="27" t="s">
        <v>150</v>
      </c>
      <c r="E262" s="26">
        <v>44409</v>
      </c>
      <c r="F262" s="2">
        <v>78549</v>
      </c>
    </row>
    <row r="263" spans="2:6" ht="14.25" customHeight="1">
      <c r="B263" s="2">
        <v>1084</v>
      </c>
      <c r="C263" s="27" t="s">
        <v>148</v>
      </c>
      <c r="D263" s="27" t="s">
        <v>150</v>
      </c>
      <c r="E263" s="26">
        <v>44531</v>
      </c>
      <c r="F263" s="2">
        <v>130275</v>
      </c>
    </row>
    <row r="264" spans="2:6" ht="14.25" customHeight="1">
      <c r="B264" s="2">
        <v>2407</v>
      </c>
      <c r="C264" s="27" t="s">
        <v>148</v>
      </c>
      <c r="D264" s="27" t="s">
        <v>150</v>
      </c>
      <c r="E264" s="26">
        <v>44409</v>
      </c>
      <c r="F264" s="2">
        <v>155980</v>
      </c>
    </row>
    <row r="265" spans="2:6" ht="14.25" customHeight="1">
      <c r="B265" s="2">
        <v>3103</v>
      </c>
      <c r="C265" s="27" t="s">
        <v>148</v>
      </c>
      <c r="D265" s="27" t="s">
        <v>150</v>
      </c>
      <c r="E265" s="26">
        <v>44256</v>
      </c>
      <c r="F265" s="2">
        <v>201340</v>
      </c>
    </row>
    <row r="266" spans="2:6" ht="14.25" customHeight="1">
      <c r="B266" s="2">
        <v>1269</v>
      </c>
      <c r="C266" s="27" t="s">
        <v>148</v>
      </c>
      <c r="D266" s="27" t="s">
        <v>150</v>
      </c>
      <c r="E266" s="26">
        <v>44440</v>
      </c>
      <c r="F266" s="2">
        <v>213879</v>
      </c>
    </row>
    <row r="267" spans="2:6" ht="14.25" customHeight="1">
      <c r="B267" s="2">
        <v>1776</v>
      </c>
      <c r="C267" s="27" t="s">
        <v>148</v>
      </c>
      <c r="D267" s="27" t="s">
        <v>150</v>
      </c>
      <c r="E267" s="26">
        <v>44287</v>
      </c>
      <c r="F267" s="2">
        <v>216555</v>
      </c>
    </row>
    <row r="268" spans="2:6" ht="14.25" customHeight="1">
      <c r="B268" s="2">
        <v>3450</v>
      </c>
      <c r="C268" s="27" t="s">
        <v>148</v>
      </c>
      <c r="D268" s="27" t="s">
        <v>145</v>
      </c>
      <c r="E268" s="26">
        <v>44378</v>
      </c>
      <c r="F268" s="2">
        <v>-39689</v>
      </c>
    </row>
    <row r="269" spans="2:6" ht="14.25" customHeight="1">
      <c r="B269" s="2">
        <v>1296</v>
      </c>
      <c r="C269" s="27" t="s">
        <v>148</v>
      </c>
      <c r="D269" s="27" t="s">
        <v>145</v>
      </c>
      <c r="E269" s="26">
        <v>44197</v>
      </c>
      <c r="F269" s="2">
        <v>1661</v>
      </c>
    </row>
    <row r="270" spans="2:6" ht="14.25" customHeight="1">
      <c r="B270" s="2">
        <v>2486</v>
      </c>
      <c r="C270" s="27" t="s">
        <v>148</v>
      </c>
      <c r="D270" s="27" t="s">
        <v>145</v>
      </c>
      <c r="E270" s="26">
        <v>44531</v>
      </c>
      <c r="F270" s="2">
        <v>54633</v>
      </c>
    </row>
    <row r="271" spans="2:6" ht="14.25" customHeight="1">
      <c r="B271" s="2">
        <v>1011</v>
      </c>
      <c r="C271" s="27" t="s">
        <v>148</v>
      </c>
      <c r="D271" s="27" t="s">
        <v>145</v>
      </c>
      <c r="E271" s="26">
        <v>44409</v>
      </c>
      <c r="F271" s="2">
        <v>85536</v>
      </c>
    </row>
    <row r="272" spans="2:6" ht="14.25" customHeight="1">
      <c r="B272" s="2">
        <v>325</v>
      </c>
      <c r="C272" s="27" t="s">
        <v>148</v>
      </c>
      <c r="D272" s="27" t="s">
        <v>145</v>
      </c>
      <c r="E272" s="26">
        <v>44470</v>
      </c>
      <c r="F272" s="27">
        <v>93656</v>
      </c>
    </row>
    <row r="273" spans="2:6" ht="14.25" customHeight="1">
      <c r="B273" s="2">
        <v>3333</v>
      </c>
      <c r="C273" s="27" t="s">
        <v>148</v>
      </c>
      <c r="D273" s="27" t="s">
        <v>145</v>
      </c>
      <c r="E273" s="26">
        <v>44440</v>
      </c>
      <c r="F273" s="2">
        <v>98246</v>
      </c>
    </row>
    <row r="274" spans="2:6" ht="14.25" customHeight="1">
      <c r="B274" s="2">
        <v>3125</v>
      </c>
      <c r="C274" s="27" t="s">
        <v>148</v>
      </c>
      <c r="D274" s="27" t="s">
        <v>145</v>
      </c>
      <c r="E274" s="26">
        <v>44470</v>
      </c>
      <c r="F274" s="2">
        <v>163127</v>
      </c>
    </row>
    <row r="275" spans="2:6" ht="14.25" customHeight="1">
      <c r="B275" s="2">
        <v>1355</v>
      </c>
      <c r="C275" s="27" t="s">
        <v>148</v>
      </c>
      <c r="D275" s="27" t="s">
        <v>145</v>
      </c>
      <c r="E275" s="26">
        <v>44348</v>
      </c>
      <c r="F275" s="2">
        <v>216695</v>
      </c>
    </row>
    <row r="276" spans="2:6" ht="14.25" customHeight="1">
      <c r="B276" s="2">
        <v>3412</v>
      </c>
      <c r="C276" s="27" t="s">
        <v>146</v>
      </c>
      <c r="D276" s="27" t="s">
        <v>151</v>
      </c>
      <c r="E276" s="26">
        <v>44228</v>
      </c>
      <c r="F276" s="2">
        <v>-11610</v>
      </c>
    </row>
    <row r="277" spans="2:6" ht="14.25" customHeight="1">
      <c r="B277" s="2">
        <v>1115</v>
      </c>
      <c r="C277" s="27" t="s">
        <v>146</v>
      </c>
      <c r="D277" s="27" t="s">
        <v>151</v>
      </c>
      <c r="E277" s="26">
        <v>44256</v>
      </c>
      <c r="F277" s="2">
        <v>48808</v>
      </c>
    </row>
    <row r="278" spans="2:6" ht="14.25" customHeight="1">
      <c r="B278" s="2">
        <v>1964</v>
      </c>
      <c r="C278" s="27" t="s">
        <v>146</v>
      </c>
      <c r="D278" s="27" t="s">
        <v>151</v>
      </c>
      <c r="E278" s="26">
        <v>44197</v>
      </c>
      <c r="F278" s="2">
        <v>100486</v>
      </c>
    </row>
    <row r="279" spans="2:6" ht="14.25" customHeight="1">
      <c r="B279" s="2">
        <v>3361</v>
      </c>
      <c r="C279" s="27" t="s">
        <v>146</v>
      </c>
      <c r="D279" s="27" t="s">
        <v>151</v>
      </c>
      <c r="E279" s="26">
        <v>44317</v>
      </c>
      <c r="F279" s="2">
        <v>111998</v>
      </c>
    </row>
    <row r="280" spans="2:6" ht="14.25" customHeight="1">
      <c r="B280" s="2">
        <v>3173</v>
      </c>
      <c r="C280" s="27" t="s">
        <v>146</v>
      </c>
      <c r="D280" s="27" t="s">
        <v>151</v>
      </c>
      <c r="E280" s="26">
        <v>44409</v>
      </c>
      <c r="F280" s="2">
        <v>216458</v>
      </c>
    </row>
    <row r="281" spans="2:6" ht="14.25" customHeight="1">
      <c r="B281" s="2">
        <v>2778</v>
      </c>
      <c r="C281" s="27" t="s">
        <v>146</v>
      </c>
      <c r="D281" s="27" t="s">
        <v>151</v>
      </c>
      <c r="E281" s="26">
        <v>44440</v>
      </c>
      <c r="F281" s="2">
        <v>256402</v>
      </c>
    </row>
    <row r="282" spans="2:6" ht="14.25" customHeight="1">
      <c r="B282" s="2">
        <v>2601</v>
      </c>
      <c r="C282" s="27" t="s">
        <v>146</v>
      </c>
      <c r="D282" s="27" t="s">
        <v>147</v>
      </c>
      <c r="E282" s="26">
        <v>44317</v>
      </c>
      <c r="F282" s="2">
        <v>1519</v>
      </c>
    </row>
    <row r="283" spans="2:6" ht="14.25" customHeight="1">
      <c r="B283" s="2">
        <v>1112</v>
      </c>
      <c r="C283" s="27" t="s">
        <v>146</v>
      </c>
      <c r="D283" s="27" t="s">
        <v>147</v>
      </c>
      <c r="E283" s="26">
        <v>44470</v>
      </c>
      <c r="F283" s="2">
        <v>13328</v>
      </c>
    </row>
    <row r="284" spans="2:6" ht="14.25" customHeight="1">
      <c r="B284" s="2">
        <v>1833</v>
      </c>
      <c r="C284" s="27" t="s">
        <v>146</v>
      </c>
      <c r="D284" s="27" t="s">
        <v>147</v>
      </c>
      <c r="E284" s="26">
        <v>44287</v>
      </c>
      <c r="F284" s="2">
        <v>73394</v>
      </c>
    </row>
    <row r="285" spans="2:6" ht="14.25" customHeight="1">
      <c r="B285" s="2">
        <v>441</v>
      </c>
      <c r="C285" s="27" t="s">
        <v>146</v>
      </c>
      <c r="D285" s="27" t="s">
        <v>147</v>
      </c>
      <c r="E285" s="26">
        <v>44531</v>
      </c>
      <c r="F285" s="27">
        <v>82089</v>
      </c>
    </row>
    <row r="286" spans="2:6" ht="14.25" customHeight="1">
      <c r="B286" s="2">
        <v>1829</v>
      </c>
      <c r="C286" s="27" t="s">
        <v>146</v>
      </c>
      <c r="D286" s="27" t="s">
        <v>147</v>
      </c>
      <c r="E286" s="26">
        <v>44378</v>
      </c>
      <c r="F286" s="2">
        <v>185869</v>
      </c>
    </row>
    <row r="287" spans="2:6" ht="14.25" customHeight="1">
      <c r="B287" s="2">
        <v>2480</v>
      </c>
      <c r="C287" s="27" t="s">
        <v>146</v>
      </c>
      <c r="D287" s="27" t="s">
        <v>143</v>
      </c>
      <c r="E287" s="26">
        <v>44531</v>
      </c>
      <c r="F287" s="2">
        <v>1365</v>
      </c>
    </row>
    <row r="288" spans="2:6" ht="14.25" customHeight="1">
      <c r="B288" s="2">
        <v>2705</v>
      </c>
      <c r="C288" s="27" t="s">
        <v>146</v>
      </c>
      <c r="D288" s="27" t="s">
        <v>143</v>
      </c>
      <c r="E288" s="26">
        <v>44256</v>
      </c>
      <c r="F288" s="2">
        <v>6845</v>
      </c>
    </row>
    <row r="289" spans="2:6" ht="14.25" customHeight="1">
      <c r="B289" s="2">
        <v>681</v>
      </c>
      <c r="C289" s="27" t="s">
        <v>146</v>
      </c>
      <c r="D289" s="27" t="s">
        <v>143</v>
      </c>
      <c r="E289" s="26">
        <v>44409</v>
      </c>
      <c r="F289" s="27">
        <v>17711</v>
      </c>
    </row>
    <row r="290" spans="2:6" ht="14.25" customHeight="1">
      <c r="B290" s="2">
        <v>3179</v>
      </c>
      <c r="C290" s="27" t="s">
        <v>146</v>
      </c>
      <c r="D290" s="27" t="s">
        <v>143</v>
      </c>
      <c r="E290" s="26">
        <v>44256</v>
      </c>
      <c r="F290" s="2">
        <v>39973</v>
      </c>
    </row>
    <row r="291" spans="2:6" ht="14.25" customHeight="1">
      <c r="B291" s="2">
        <v>1381</v>
      </c>
      <c r="C291" s="27" t="s">
        <v>146</v>
      </c>
      <c r="D291" s="27" t="s">
        <v>143</v>
      </c>
      <c r="E291" s="26">
        <v>44409</v>
      </c>
      <c r="F291" s="2">
        <v>102572</v>
      </c>
    </row>
    <row r="292" spans="2:6" ht="14.25" customHeight="1">
      <c r="B292" s="2">
        <v>2458</v>
      </c>
      <c r="C292" s="27" t="s">
        <v>146</v>
      </c>
      <c r="D292" s="27" t="s">
        <v>143</v>
      </c>
      <c r="E292" s="26">
        <v>44378</v>
      </c>
      <c r="F292" s="2">
        <v>121986</v>
      </c>
    </row>
    <row r="293" spans="2:6" ht="14.25" customHeight="1">
      <c r="B293" s="2">
        <v>1079</v>
      </c>
      <c r="C293" s="27" t="s">
        <v>146</v>
      </c>
      <c r="D293" s="27" t="s">
        <v>143</v>
      </c>
      <c r="E293" s="26">
        <v>44256</v>
      </c>
      <c r="F293" s="2">
        <v>132363</v>
      </c>
    </row>
    <row r="294" spans="2:6" ht="14.25" customHeight="1">
      <c r="B294" s="2">
        <v>2479</v>
      </c>
      <c r="C294" s="27" t="s">
        <v>146</v>
      </c>
      <c r="D294" s="27" t="s">
        <v>143</v>
      </c>
      <c r="E294" s="26">
        <v>44440</v>
      </c>
      <c r="F294" s="2">
        <v>160752</v>
      </c>
    </row>
    <row r="295" spans="2:6" ht="14.25" customHeight="1">
      <c r="B295" s="2">
        <v>1285</v>
      </c>
      <c r="C295" s="27" t="s">
        <v>146</v>
      </c>
      <c r="D295" s="27" t="s">
        <v>150</v>
      </c>
      <c r="E295" s="26">
        <v>44228</v>
      </c>
      <c r="F295" s="2">
        <v>7298</v>
      </c>
    </row>
    <row r="296" spans="2:6" ht="14.25" customHeight="1">
      <c r="B296" s="2">
        <v>3249</v>
      </c>
      <c r="C296" s="27" t="s">
        <v>146</v>
      </c>
      <c r="D296" s="27" t="s">
        <v>150</v>
      </c>
      <c r="E296" s="26">
        <v>44348</v>
      </c>
      <c r="F296" s="2">
        <v>11238</v>
      </c>
    </row>
    <row r="297" spans="2:6" ht="14.25" customHeight="1">
      <c r="B297" s="2">
        <v>640</v>
      </c>
      <c r="C297" s="27" t="s">
        <v>146</v>
      </c>
      <c r="D297" s="27" t="s">
        <v>150</v>
      </c>
      <c r="E297" s="26">
        <v>44287</v>
      </c>
      <c r="F297" s="27">
        <v>27542</v>
      </c>
    </row>
    <row r="298" spans="2:6" ht="14.25" customHeight="1">
      <c r="B298" s="2">
        <v>1709</v>
      </c>
      <c r="C298" s="27" t="s">
        <v>146</v>
      </c>
      <c r="D298" s="27" t="s">
        <v>150</v>
      </c>
      <c r="E298" s="26">
        <v>44228</v>
      </c>
      <c r="F298" s="2">
        <v>33876</v>
      </c>
    </row>
    <row r="299" spans="2:6" ht="14.25" customHeight="1">
      <c r="B299" s="2">
        <v>2441</v>
      </c>
      <c r="C299" s="27" t="s">
        <v>146</v>
      </c>
      <c r="D299" s="27" t="s">
        <v>150</v>
      </c>
      <c r="E299" s="26">
        <v>44470</v>
      </c>
      <c r="F299" s="2">
        <v>39494</v>
      </c>
    </row>
    <row r="300" spans="2:6" ht="14.25" customHeight="1">
      <c r="B300" s="2">
        <v>2549</v>
      </c>
      <c r="C300" s="27" t="s">
        <v>146</v>
      </c>
      <c r="D300" s="27" t="s">
        <v>150</v>
      </c>
      <c r="E300" s="26">
        <v>44348</v>
      </c>
      <c r="F300" s="2">
        <v>96983</v>
      </c>
    </row>
    <row r="301" spans="2:6" ht="14.25" customHeight="1">
      <c r="B301" s="2">
        <v>2495</v>
      </c>
      <c r="C301" s="27" t="s">
        <v>146</v>
      </c>
      <c r="D301" s="27" t="s">
        <v>150</v>
      </c>
      <c r="E301" s="26">
        <v>44348</v>
      </c>
      <c r="F301" s="2">
        <v>130437</v>
      </c>
    </row>
    <row r="302" spans="2:6" ht="14.25" customHeight="1">
      <c r="B302" s="2">
        <v>309</v>
      </c>
      <c r="C302" s="27" t="s">
        <v>146</v>
      </c>
      <c r="D302" s="27" t="s">
        <v>150</v>
      </c>
      <c r="E302" s="26">
        <v>44409</v>
      </c>
      <c r="F302" s="27">
        <v>149617</v>
      </c>
    </row>
    <row r="303" spans="2:6" ht="14.25" customHeight="1">
      <c r="B303" s="2">
        <v>591</v>
      </c>
      <c r="C303" s="27" t="s">
        <v>146</v>
      </c>
      <c r="D303" s="27" t="s">
        <v>150</v>
      </c>
      <c r="E303" s="26">
        <v>44531</v>
      </c>
      <c r="F303" s="27">
        <v>166353</v>
      </c>
    </row>
    <row r="304" spans="2:6" ht="14.25" customHeight="1">
      <c r="B304" s="2">
        <v>3159</v>
      </c>
      <c r="C304" s="27" t="s">
        <v>146</v>
      </c>
      <c r="D304" s="27" t="s">
        <v>150</v>
      </c>
      <c r="E304" s="26">
        <v>44197</v>
      </c>
      <c r="F304" s="2">
        <v>219774</v>
      </c>
    </row>
    <row r="305" spans="2:6" ht="14.25" customHeight="1">
      <c r="B305" s="2">
        <v>3252</v>
      </c>
      <c r="C305" s="27" t="s">
        <v>146</v>
      </c>
      <c r="D305" s="27" t="s">
        <v>150</v>
      </c>
      <c r="E305" s="26">
        <v>44378</v>
      </c>
      <c r="F305" s="2">
        <v>226327</v>
      </c>
    </row>
    <row r="306" spans="2:6" ht="14.25" customHeight="1">
      <c r="B306" s="2">
        <v>3440</v>
      </c>
      <c r="C306" s="27" t="s">
        <v>146</v>
      </c>
      <c r="D306" s="27" t="s">
        <v>150</v>
      </c>
      <c r="E306" s="26">
        <v>44317</v>
      </c>
      <c r="F306" s="2">
        <v>239368</v>
      </c>
    </row>
    <row r="307" spans="2:6" ht="14.25" customHeight="1">
      <c r="B307" s="2">
        <v>492</v>
      </c>
      <c r="C307" s="27" t="s">
        <v>146</v>
      </c>
      <c r="D307" s="27" t="s">
        <v>150</v>
      </c>
      <c r="E307" s="26">
        <v>44197</v>
      </c>
      <c r="F307" s="27">
        <v>244677</v>
      </c>
    </row>
    <row r="308" spans="2:6" ht="14.25" customHeight="1">
      <c r="B308" s="2">
        <v>1070</v>
      </c>
      <c r="C308" s="27" t="s">
        <v>146</v>
      </c>
      <c r="D308" s="27" t="s">
        <v>145</v>
      </c>
      <c r="E308" s="26">
        <v>44197</v>
      </c>
      <c r="F308" s="2">
        <v>8675</v>
      </c>
    </row>
    <row r="309" spans="2:6" ht="14.25" customHeight="1">
      <c r="B309" s="2">
        <v>3287</v>
      </c>
      <c r="C309" s="27" t="s">
        <v>146</v>
      </c>
      <c r="D309" s="27" t="s">
        <v>145</v>
      </c>
      <c r="E309" s="26">
        <v>44440</v>
      </c>
      <c r="F309" s="2">
        <v>12156</v>
      </c>
    </row>
    <row r="310" spans="2:6" ht="14.25" customHeight="1">
      <c r="B310" s="2">
        <v>1331</v>
      </c>
      <c r="C310" s="27" t="s">
        <v>146</v>
      </c>
      <c r="D310" s="27" t="s">
        <v>145</v>
      </c>
      <c r="E310" s="26">
        <v>44531</v>
      </c>
      <c r="F310" s="2">
        <v>60882</v>
      </c>
    </row>
    <row r="311" spans="2:6" ht="14.25" customHeight="1">
      <c r="B311" s="2">
        <v>2537</v>
      </c>
      <c r="C311" s="27" t="s">
        <v>146</v>
      </c>
      <c r="D311" s="27" t="s">
        <v>145</v>
      </c>
      <c r="E311" s="26">
        <v>44409</v>
      </c>
      <c r="F311" s="2">
        <v>110965</v>
      </c>
    </row>
    <row r="312" spans="2:6" ht="14.25" customHeight="1">
      <c r="B312" s="2">
        <v>3479</v>
      </c>
      <c r="C312" s="27" t="s">
        <v>146</v>
      </c>
      <c r="D312" s="27" t="s">
        <v>145</v>
      </c>
      <c r="E312" s="26">
        <v>44317</v>
      </c>
      <c r="F312" s="2">
        <v>125616</v>
      </c>
    </row>
    <row r="313" spans="2:6" ht="14.25" customHeight="1">
      <c r="B313" s="2">
        <v>1260</v>
      </c>
      <c r="C313" s="27" t="s">
        <v>146</v>
      </c>
      <c r="D313" s="27" t="s">
        <v>145</v>
      </c>
      <c r="E313" s="26">
        <v>44531</v>
      </c>
      <c r="F313" s="2">
        <v>152076</v>
      </c>
    </row>
    <row r="314" spans="2:6" ht="14.25" customHeight="1">
      <c r="B314" s="2">
        <v>1091</v>
      </c>
      <c r="C314" s="27" t="s">
        <v>146</v>
      </c>
      <c r="D314" s="27" t="s">
        <v>145</v>
      </c>
      <c r="E314" s="26">
        <v>44470</v>
      </c>
      <c r="F314" s="2">
        <v>174302</v>
      </c>
    </row>
    <row r="315" spans="2:6" ht="14.25" customHeight="1">
      <c r="B315" s="2">
        <v>1848</v>
      </c>
      <c r="C315" s="27" t="s">
        <v>146</v>
      </c>
      <c r="D315" s="27" t="s">
        <v>145</v>
      </c>
      <c r="E315" s="26">
        <v>44470</v>
      </c>
      <c r="F315" s="2">
        <v>175018</v>
      </c>
    </row>
    <row r="316" spans="2:6" ht="14.25" customHeight="1">
      <c r="B316" s="2">
        <v>2657</v>
      </c>
      <c r="C316" s="27" t="s">
        <v>146</v>
      </c>
      <c r="D316" s="27" t="s">
        <v>145</v>
      </c>
      <c r="E316" s="26">
        <v>44287</v>
      </c>
      <c r="F316" s="2">
        <v>221658</v>
      </c>
    </row>
    <row r="317" spans="2:6" ht="14.25" customHeight="1">
      <c r="B317" s="2">
        <v>3268</v>
      </c>
      <c r="C317" s="27" t="s">
        <v>146</v>
      </c>
      <c r="D317" s="27" t="s">
        <v>145</v>
      </c>
      <c r="E317" s="26">
        <v>44470</v>
      </c>
      <c r="F317" s="2">
        <v>245470</v>
      </c>
    </row>
    <row r="318" spans="2:6" ht="14.25" customHeight="1">
      <c r="B318" s="2">
        <v>1868</v>
      </c>
      <c r="C318" s="27" t="s">
        <v>146</v>
      </c>
      <c r="D318" s="27" t="s">
        <v>145</v>
      </c>
      <c r="E318" s="26">
        <v>44197</v>
      </c>
      <c r="F318" s="2">
        <v>248756</v>
      </c>
    </row>
    <row r="319" spans="2:6" ht="14.25" customHeight="1"/>
    <row r="320" spans="2:6"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sortState xmlns:xlrd2="http://schemas.microsoft.com/office/spreadsheetml/2017/richdata2" ref="B6:F318">
    <sortCondition ref="C6:C318"/>
    <sortCondition ref="D6:D318"/>
    <sortCondition ref="F6:F318"/>
  </sortState>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983F-4AD1-49D3-8C6D-6EDAD125A254}">
  <sheetPr codeName="Sheet15"/>
  <dimension ref="A1:D314"/>
  <sheetViews>
    <sheetView workbookViewId="0">
      <selection activeCell="Q9" sqref="Q9"/>
    </sheetView>
  </sheetViews>
  <sheetFormatPr defaultRowHeight="14.5"/>
  <cols>
    <col min="1" max="1" width="16.3984375" customWidth="1"/>
    <col min="3" max="3" width="16.59765625" customWidth="1"/>
  </cols>
  <sheetData>
    <row r="1" spans="1:4">
      <c r="A1" s="27" t="s">
        <v>156</v>
      </c>
      <c r="B1" s="27" t="s">
        <v>155</v>
      </c>
      <c r="C1" s="27" t="s">
        <v>154</v>
      </c>
      <c r="D1" s="27" t="s">
        <v>153</v>
      </c>
    </row>
    <row r="2" spans="1:4">
      <c r="A2" s="27" t="s">
        <v>149</v>
      </c>
      <c r="B2" s="27" t="s">
        <v>151</v>
      </c>
      <c r="C2" s="26">
        <v>44348</v>
      </c>
      <c r="D2" s="2">
        <v>-14202</v>
      </c>
    </row>
    <row r="3" spans="1:4">
      <c r="A3" s="27" t="s">
        <v>149</v>
      </c>
      <c r="B3" s="27" t="s">
        <v>151</v>
      </c>
      <c r="C3" s="26">
        <v>44348</v>
      </c>
      <c r="D3" s="27">
        <v>17043</v>
      </c>
    </row>
    <row r="4" spans="1:4">
      <c r="A4" s="27" t="s">
        <v>149</v>
      </c>
      <c r="B4" s="27" t="s">
        <v>151</v>
      </c>
      <c r="C4" s="26">
        <v>44409</v>
      </c>
      <c r="D4" s="27">
        <v>55010</v>
      </c>
    </row>
    <row r="5" spans="1:4">
      <c r="A5" s="27" t="s">
        <v>149</v>
      </c>
      <c r="B5" s="27" t="s">
        <v>151</v>
      </c>
      <c r="C5" s="26">
        <v>44197</v>
      </c>
      <c r="D5" s="2">
        <v>60394</v>
      </c>
    </row>
    <row r="6" spans="1:4">
      <c r="A6" s="27" t="s">
        <v>149</v>
      </c>
      <c r="B6" s="27" t="s">
        <v>151</v>
      </c>
      <c r="C6" s="26">
        <v>44317</v>
      </c>
      <c r="D6" s="27">
        <v>166490</v>
      </c>
    </row>
    <row r="7" spans="1:4">
      <c r="A7" s="27" t="s">
        <v>149</v>
      </c>
      <c r="B7" s="27" t="s">
        <v>151</v>
      </c>
      <c r="C7" s="26">
        <v>44287</v>
      </c>
      <c r="D7" s="2">
        <v>196137</v>
      </c>
    </row>
    <row r="8" spans="1:4">
      <c r="A8" s="27" t="s">
        <v>149</v>
      </c>
      <c r="B8" s="27" t="s">
        <v>151</v>
      </c>
      <c r="C8" s="26">
        <v>44531</v>
      </c>
      <c r="D8" s="27">
        <v>219249</v>
      </c>
    </row>
    <row r="9" spans="1:4">
      <c r="A9" s="27" t="s">
        <v>149</v>
      </c>
      <c r="B9" s="27" t="s">
        <v>151</v>
      </c>
      <c r="C9" s="26">
        <v>44531</v>
      </c>
      <c r="D9" s="2">
        <v>232472</v>
      </c>
    </row>
    <row r="10" spans="1:4">
      <c r="A10" s="27" t="s">
        <v>149</v>
      </c>
      <c r="B10" s="27" t="s">
        <v>147</v>
      </c>
      <c r="C10" s="26">
        <v>44501</v>
      </c>
      <c r="D10" s="2">
        <v>39271</v>
      </c>
    </row>
    <row r="11" spans="1:4">
      <c r="A11" s="27" t="s">
        <v>149</v>
      </c>
      <c r="B11" s="27" t="s">
        <v>147</v>
      </c>
      <c r="C11" s="26">
        <v>44440</v>
      </c>
      <c r="D11" s="27">
        <v>60921</v>
      </c>
    </row>
    <row r="12" spans="1:4">
      <c r="A12" s="27" t="s">
        <v>149</v>
      </c>
      <c r="B12" s="27" t="s">
        <v>147</v>
      </c>
      <c r="C12" s="26">
        <v>44409</v>
      </c>
      <c r="D12" s="27">
        <v>87532</v>
      </c>
    </row>
    <row r="13" spans="1:4">
      <c r="A13" s="27" t="s">
        <v>149</v>
      </c>
      <c r="B13" s="27" t="s">
        <v>147</v>
      </c>
      <c r="C13" s="26">
        <v>44287</v>
      </c>
      <c r="D13" s="2">
        <v>89649</v>
      </c>
    </row>
    <row r="14" spans="1:4">
      <c r="A14" s="27" t="s">
        <v>149</v>
      </c>
      <c r="B14" s="27" t="s">
        <v>147</v>
      </c>
      <c r="C14" s="26">
        <v>44531</v>
      </c>
      <c r="D14" s="2">
        <v>112636</v>
      </c>
    </row>
    <row r="15" spans="1:4">
      <c r="A15" s="27" t="s">
        <v>149</v>
      </c>
      <c r="B15" s="27" t="s">
        <v>147</v>
      </c>
      <c r="C15" s="26">
        <v>44501</v>
      </c>
      <c r="D15" s="2">
        <v>195638</v>
      </c>
    </row>
    <row r="16" spans="1:4">
      <c r="A16" s="27" t="s">
        <v>149</v>
      </c>
      <c r="B16" s="27" t="s">
        <v>147</v>
      </c>
      <c r="C16" s="26">
        <v>44501</v>
      </c>
      <c r="D16" s="2">
        <v>211082</v>
      </c>
    </row>
    <row r="17" spans="1:4">
      <c r="A17" s="27" t="s">
        <v>149</v>
      </c>
      <c r="B17" s="27" t="s">
        <v>147</v>
      </c>
      <c r="C17" s="26">
        <v>44317</v>
      </c>
      <c r="D17" s="2">
        <v>223042</v>
      </c>
    </row>
    <row r="18" spans="1:4">
      <c r="A18" s="27" t="s">
        <v>149</v>
      </c>
      <c r="B18" s="27" t="s">
        <v>147</v>
      </c>
      <c r="C18" s="26">
        <v>44440</v>
      </c>
      <c r="D18" s="2">
        <v>258051</v>
      </c>
    </row>
    <row r="19" spans="1:4">
      <c r="A19" s="27" t="s">
        <v>149</v>
      </c>
      <c r="B19" s="27" t="s">
        <v>147</v>
      </c>
      <c r="C19" s="26">
        <v>44317</v>
      </c>
      <c r="D19" s="2">
        <v>258583</v>
      </c>
    </row>
    <row r="20" spans="1:4">
      <c r="A20" s="27" t="s">
        <v>149</v>
      </c>
      <c r="B20" s="27" t="s">
        <v>143</v>
      </c>
      <c r="C20" s="26">
        <v>44501</v>
      </c>
      <c r="D20" s="2">
        <v>55433</v>
      </c>
    </row>
    <row r="21" spans="1:4">
      <c r="A21" s="27" t="s">
        <v>149</v>
      </c>
      <c r="B21" s="27" t="s">
        <v>143</v>
      </c>
      <c r="C21" s="26">
        <v>44287</v>
      </c>
      <c r="D21" s="2">
        <v>61230</v>
      </c>
    </row>
    <row r="22" spans="1:4">
      <c r="A22" s="27" t="s">
        <v>149</v>
      </c>
      <c r="B22" s="27" t="s">
        <v>143</v>
      </c>
      <c r="C22" s="26">
        <v>44228</v>
      </c>
      <c r="D22" s="2">
        <v>74022</v>
      </c>
    </row>
    <row r="23" spans="1:4">
      <c r="A23" s="27" t="s">
        <v>149</v>
      </c>
      <c r="B23" s="27" t="s">
        <v>143</v>
      </c>
      <c r="C23" s="26">
        <v>44256</v>
      </c>
      <c r="D23" s="27">
        <v>87460</v>
      </c>
    </row>
    <row r="24" spans="1:4">
      <c r="A24" s="27" t="s">
        <v>149</v>
      </c>
      <c r="B24" s="27" t="s">
        <v>143</v>
      </c>
      <c r="C24" s="26">
        <v>44256</v>
      </c>
      <c r="D24" s="2">
        <v>114470</v>
      </c>
    </row>
    <row r="25" spans="1:4">
      <c r="A25" s="27" t="s">
        <v>149</v>
      </c>
      <c r="B25" s="27" t="s">
        <v>143</v>
      </c>
      <c r="C25" s="26">
        <v>44348</v>
      </c>
      <c r="D25" s="2">
        <v>223894</v>
      </c>
    </row>
    <row r="26" spans="1:4">
      <c r="A26" s="27" t="s">
        <v>149</v>
      </c>
      <c r="B26" s="27" t="s">
        <v>143</v>
      </c>
      <c r="C26" s="26">
        <v>44287</v>
      </c>
      <c r="D26" s="2">
        <v>247904</v>
      </c>
    </row>
    <row r="27" spans="1:4">
      <c r="A27" s="27" t="s">
        <v>149</v>
      </c>
      <c r="B27" s="27" t="s">
        <v>143</v>
      </c>
      <c r="C27" s="26">
        <v>44197</v>
      </c>
      <c r="D27" s="2">
        <v>256329</v>
      </c>
    </row>
    <row r="28" spans="1:4">
      <c r="A28" s="27" t="s">
        <v>149</v>
      </c>
      <c r="B28" s="27" t="s">
        <v>150</v>
      </c>
      <c r="C28" s="26">
        <v>44470</v>
      </c>
      <c r="D28" s="27">
        <v>18670</v>
      </c>
    </row>
    <row r="29" spans="1:4">
      <c r="A29" s="27" t="s">
        <v>149</v>
      </c>
      <c r="B29" s="27" t="s">
        <v>150</v>
      </c>
      <c r="C29" s="26">
        <v>44256</v>
      </c>
      <c r="D29" s="2">
        <v>155535</v>
      </c>
    </row>
    <row r="30" spans="1:4">
      <c r="A30" s="27" t="s">
        <v>149</v>
      </c>
      <c r="B30" s="27" t="s">
        <v>150</v>
      </c>
      <c r="C30" s="26">
        <v>44440</v>
      </c>
      <c r="D30" s="2">
        <v>208038</v>
      </c>
    </row>
    <row r="31" spans="1:4">
      <c r="A31" s="27" t="s">
        <v>149</v>
      </c>
      <c r="B31" s="27" t="s">
        <v>150</v>
      </c>
      <c r="C31" s="26">
        <v>44378</v>
      </c>
      <c r="D31" s="2">
        <v>219148</v>
      </c>
    </row>
    <row r="32" spans="1:4">
      <c r="A32" s="27" t="s">
        <v>149</v>
      </c>
      <c r="B32" s="27" t="s">
        <v>150</v>
      </c>
      <c r="C32" s="26">
        <v>44317</v>
      </c>
      <c r="D32" s="2">
        <v>232025</v>
      </c>
    </row>
    <row r="33" spans="1:4">
      <c r="A33" s="27" t="s">
        <v>149</v>
      </c>
      <c r="B33" s="27" t="s">
        <v>150</v>
      </c>
      <c r="C33" s="26">
        <v>44440</v>
      </c>
      <c r="D33" s="27">
        <v>242254</v>
      </c>
    </row>
    <row r="34" spans="1:4">
      <c r="A34" s="27" t="s">
        <v>149</v>
      </c>
      <c r="B34" s="27" t="s">
        <v>145</v>
      </c>
      <c r="C34" s="26">
        <v>44197</v>
      </c>
      <c r="D34" s="2">
        <v>6345</v>
      </c>
    </row>
    <row r="35" spans="1:4">
      <c r="A35" s="27" t="s">
        <v>149</v>
      </c>
      <c r="B35" s="27" t="s">
        <v>145</v>
      </c>
      <c r="C35" s="26">
        <v>44256</v>
      </c>
      <c r="D35" s="2">
        <v>30219</v>
      </c>
    </row>
    <row r="36" spans="1:4">
      <c r="A36" s="27" t="s">
        <v>149</v>
      </c>
      <c r="B36" s="27" t="s">
        <v>145</v>
      </c>
      <c r="C36" s="26">
        <v>44197</v>
      </c>
      <c r="D36" s="2">
        <v>41318</v>
      </c>
    </row>
    <row r="37" spans="1:4">
      <c r="A37" s="27" t="s">
        <v>149</v>
      </c>
      <c r="B37" s="27" t="s">
        <v>145</v>
      </c>
      <c r="C37" s="26">
        <v>44378</v>
      </c>
      <c r="D37" s="2">
        <v>59920</v>
      </c>
    </row>
    <row r="38" spans="1:4">
      <c r="A38" s="27" t="s">
        <v>149</v>
      </c>
      <c r="B38" s="27" t="s">
        <v>145</v>
      </c>
      <c r="C38" s="26">
        <v>44440</v>
      </c>
      <c r="D38" s="2">
        <v>74093</v>
      </c>
    </row>
    <row r="39" spans="1:4">
      <c r="A39" s="27" t="s">
        <v>149</v>
      </c>
      <c r="B39" s="27" t="s">
        <v>145</v>
      </c>
      <c r="C39" s="26">
        <v>44409</v>
      </c>
      <c r="D39" s="2">
        <v>124717</v>
      </c>
    </row>
    <row r="40" spans="1:4">
      <c r="A40" s="27" t="s">
        <v>149</v>
      </c>
      <c r="B40" s="27" t="s">
        <v>145</v>
      </c>
      <c r="C40" s="26">
        <v>44531</v>
      </c>
      <c r="D40" s="27">
        <v>142874</v>
      </c>
    </row>
    <row r="41" spans="1:4">
      <c r="A41" s="27" t="s">
        <v>149</v>
      </c>
      <c r="B41" s="27" t="s">
        <v>145</v>
      </c>
      <c r="C41" s="26">
        <v>44378</v>
      </c>
      <c r="D41" s="2">
        <v>152936</v>
      </c>
    </row>
    <row r="42" spans="1:4">
      <c r="A42" s="27" t="s">
        <v>149</v>
      </c>
      <c r="B42" s="27" t="s">
        <v>145</v>
      </c>
      <c r="C42" s="26">
        <v>44287</v>
      </c>
      <c r="D42" s="2">
        <v>189847</v>
      </c>
    </row>
    <row r="43" spans="1:4">
      <c r="A43" s="27" t="s">
        <v>149</v>
      </c>
      <c r="B43" s="27" t="s">
        <v>145</v>
      </c>
      <c r="C43" s="26">
        <v>44228</v>
      </c>
      <c r="D43" s="2">
        <v>192728</v>
      </c>
    </row>
    <row r="44" spans="1:4">
      <c r="A44" s="27" t="s">
        <v>149</v>
      </c>
      <c r="B44" s="27" t="s">
        <v>145</v>
      </c>
      <c r="C44" s="26">
        <v>44287</v>
      </c>
      <c r="D44" s="2">
        <v>201120</v>
      </c>
    </row>
    <row r="45" spans="1:4">
      <c r="A45" s="27" t="s">
        <v>149</v>
      </c>
      <c r="B45" s="27" t="s">
        <v>145</v>
      </c>
      <c r="C45" s="26">
        <v>44378</v>
      </c>
      <c r="D45" s="2">
        <v>252080</v>
      </c>
    </row>
    <row r="46" spans="1:4">
      <c r="A46" s="27" t="s">
        <v>144</v>
      </c>
      <c r="B46" s="27" t="s">
        <v>151</v>
      </c>
      <c r="C46" s="26">
        <v>44378</v>
      </c>
      <c r="D46" s="2">
        <v>23560</v>
      </c>
    </row>
    <row r="47" spans="1:4">
      <c r="A47" s="27" t="s">
        <v>144</v>
      </c>
      <c r="B47" s="27" t="s">
        <v>151</v>
      </c>
      <c r="C47" s="26">
        <v>44348</v>
      </c>
      <c r="D47" s="2">
        <v>34080</v>
      </c>
    </row>
    <row r="48" spans="1:4">
      <c r="A48" s="27" t="s">
        <v>144</v>
      </c>
      <c r="B48" s="27" t="s">
        <v>151</v>
      </c>
      <c r="C48" s="26">
        <v>44197</v>
      </c>
      <c r="D48" s="2">
        <v>40778</v>
      </c>
    </row>
    <row r="49" spans="1:4">
      <c r="A49" s="27" t="s">
        <v>144</v>
      </c>
      <c r="B49" s="27" t="s">
        <v>151</v>
      </c>
      <c r="C49" s="26">
        <v>44409</v>
      </c>
      <c r="D49" s="2">
        <v>99343</v>
      </c>
    </row>
    <row r="50" spans="1:4">
      <c r="A50" s="27" t="s">
        <v>144</v>
      </c>
      <c r="B50" s="27" t="s">
        <v>151</v>
      </c>
      <c r="C50" s="26">
        <v>44378</v>
      </c>
      <c r="D50" s="2">
        <v>104422</v>
      </c>
    </row>
    <row r="51" spans="1:4">
      <c r="A51" s="27" t="s">
        <v>144</v>
      </c>
      <c r="B51" s="27" t="s">
        <v>151</v>
      </c>
      <c r="C51" s="26">
        <v>44501</v>
      </c>
      <c r="D51" s="2">
        <v>161110</v>
      </c>
    </row>
    <row r="52" spans="1:4">
      <c r="A52" s="27" t="s">
        <v>144</v>
      </c>
      <c r="B52" s="27" t="s">
        <v>147</v>
      </c>
      <c r="C52" s="26">
        <v>44531</v>
      </c>
      <c r="D52" s="2">
        <v>12709</v>
      </c>
    </row>
    <row r="53" spans="1:4">
      <c r="A53" s="27" t="s">
        <v>144</v>
      </c>
      <c r="B53" s="27" t="s">
        <v>147</v>
      </c>
      <c r="C53" s="26">
        <v>44378</v>
      </c>
      <c r="D53" s="2">
        <v>26819</v>
      </c>
    </row>
    <row r="54" spans="1:4">
      <c r="A54" s="27" t="s">
        <v>144</v>
      </c>
      <c r="B54" s="27" t="s">
        <v>147</v>
      </c>
      <c r="C54" s="26">
        <v>44287</v>
      </c>
      <c r="D54" s="2">
        <v>42319</v>
      </c>
    </row>
    <row r="55" spans="1:4">
      <c r="A55" s="27" t="s">
        <v>144</v>
      </c>
      <c r="B55" s="27" t="s">
        <v>147</v>
      </c>
      <c r="C55" s="26">
        <v>44317</v>
      </c>
      <c r="D55" s="2">
        <v>57755</v>
      </c>
    </row>
    <row r="56" spans="1:4">
      <c r="A56" s="27" t="s">
        <v>144</v>
      </c>
      <c r="B56" s="27" t="s">
        <v>147</v>
      </c>
      <c r="C56" s="26">
        <v>44531</v>
      </c>
      <c r="D56" s="2">
        <v>71529</v>
      </c>
    </row>
    <row r="57" spans="1:4">
      <c r="A57" s="27" t="s">
        <v>144</v>
      </c>
      <c r="B57" s="27" t="s">
        <v>147</v>
      </c>
      <c r="C57" s="26">
        <v>44409</v>
      </c>
      <c r="D57" s="2">
        <v>109849</v>
      </c>
    </row>
    <row r="58" spans="1:4">
      <c r="A58" s="27" t="s">
        <v>144</v>
      </c>
      <c r="B58" s="27" t="s">
        <v>147</v>
      </c>
      <c r="C58" s="26">
        <v>44317</v>
      </c>
      <c r="D58" s="2">
        <v>164464</v>
      </c>
    </row>
    <row r="59" spans="1:4">
      <c r="A59" s="27" t="s">
        <v>144</v>
      </c>
      <c r="B59" s="27" t="s">
        <v>147</v>
      </c>
      <c r="C59" s="26">
        <v>44197</v>
      </c>
      <c r="D59" s="27">
        <v>180969</v>
      </c>
    </row>
    <row r="60" spans="1:4">
      <c r="A60" s="27" t="s">
        <v>144</v>
      </c>
      <c r="B60" s="27" t="s">
        <v>147</v>
      </c>
      <c r="C60" s="26">
        <v>44531</v>
      </c>
      <c r="D60" s="2">
        <v>210352</v>
      </c>
    </row>
    <row r="61" spans="1:4">
      <c r="A61" s="27" t="s">
        <v>144</v>
      </c>
      <c r="B61" s="27" t="s">
        <v>147</v>
      </c>
      <c r="C61" s="26">
        <v>44470</v>
      </c>
      <c r="D61" s="2">
        <v>236531</v>
      </c>
    </row>
    <row r="62" spans="1:4">
      <c r="A62" s="27" t="s">
        <v>144</v>
      </c>
      <c r="B62" s="27" t="s">
        <v>143</v>
      </c>
      <c r="C62" s="26">
        <v>44409</v>
      </c>
      <c r="D62" s="2">
        <v>7269</v>
      </c>
    </row>
    <row r="63" spans="1:4">
      <c r="A63" s="27" t="s">
        <v>144</v>
      </c>
      <c r="B63" s="27" t="s">
        <v>143</v>
      </c>
      <c r="C63" s="26">
        <v>44409</v>
      </c>
      <c r="D63" s="2">
        <v>19002</v>
      </c>
    </row>
    <row r="64" spans="1:4">
      <c r="A64" s="27" t="s">
        <v>144</v>
      </c>
      <c r="B64" s="27" t="s">
        <v>143</v>
      </c>
      <c r="C64" s="26">
        <v>44409</v>
      </c>
      <c r="D64" s="2">
        <v>23010</v>
      </c>
    </row>
    <row r="65" spans="1:4">
      <c r="A65" s="27" t="s">
        <v>144</v>
      </c>
      <c r="B65" s="27" t="s">
        <v>143</v>
      </c>
      <c r="C65" s="26">
        <v>44378</v>
      </c>
      <c r="D65" s="2">
        <v>36547</v>
      </c>
    </row>
    <row r="66" spans="1:4">
      <c r="A66" s="27" t="s">
        <v>144</v>
      </c>
      <c r="B66" s="27" t="s">
        <v>143</v>
      </c>
      <c r="C66" s="26">
        <v>44317</v>
      </c>
      <c r="D66" s="2">
        <v>124153</v>
      </c>
    </row>
    <row r="67" spans="1:4">
      <c r="A67" s="27" t="s">
        <v>144</v>
      </c>
      <c r="B67" s="27" t="s">
        <v>143</v>
      </c>
      <c r="C67" s="26">
        <v>44256</v>
      </c>
      <c r="D67" s="2">
        <v>126174</v>
      </c>
    </row>
    <row r="68" spans="1:4">
      <c r="A68" s="27" t="s">
        <v>144</v>
      </c>
      <c r="B68" s="27" t="s">
        <v>143</v>
      </c>
      <c r="C68" s="26">
        <v>44440</v>
      </c>
      <c r="D68" s="2">
        <v>220591</v>
      </c>
    </row>
    <row r="69" spans="1:4">
      <c r="A69" s="27" t="s">
        <v>144</v>
      </c>
      <c r="B69" s="27" t="s">
        <v>150</v>
      </c>
      <c r="C69" s="26">
        <v>44317</v>
      </c>
      <c r="D69" s="2">
        <v>1696</v>
      </c>
    </row>
    <row r="70" spans="1:4">
      <c r="A70" s="27" t="s">
        <v>144</v>
      </c>
      <c r="B70" s="27" t="s">
        <v>150</v>
      </c>
      <c r="C70" s="26">
        <v>44228</v>
      </c>
      <c r="D70" s="2">
        <v>13845</v>
      </c>
    </row>
    <row r="71" spans="1:4">
      <c r="A71" s="27" t="s">
        <v>144</v>
      </c>
      <c r="B71" s="27" t="s">
        <v>150</v>
      </c>
      <c r="C71" s="26">
        <v>44228</v>
      </c>
      <c r="D71" s="2">
        <v>27849</v>
      </c>
    </row>
    <row r="72" spans="1:4">
      <c r="A72" s="27" t="s">
        <v>144</v>
      </c>
      <c r="B72" s="27" t="s">
        <v>150</v>
      </c>
      <c r="C72" s="26">
        <v>44409</v>
      </c>
      <c r="D72" s="2">
        <v>75634</v>
      </c>
    </row>
    <row r="73" spans="1:4">
      <c r="A73" s="27" t="s">
        <v>144</v>
      </c>
      <c r="B73" s="27" t="s">
        <v>150</v>
      </c>
      <c r="C73" s="26">
        <v>44409</v>
      </c>
      <c r="D73" s="27">
        <v>86220</v>
      </c>
    </row>
    <row r="74" spans="1:4">
      <c r="A74" s="27" t="s">
        <v>144</v>
      </c>
      <c r="B74" s="27" t="s">
        <v>150</v>
      </c>
      <c r="C74" s="26">
        <v>44348</v>
      </c>
      <c r="D74" s="2">
        <v>91931</v>
      </c>
    </row>
    <row r="75" spans="1:4">
      <c r="A75" s="27" t="s">
        <v>144</v>
      </c>
      <c r="B75" s="27" t="s">
        <v>150</v>
      </c>
      <c r="C75" s="26">
        <v>44228</v>
      </c>
      <c r="D75" s="2">
        <v>157993</v>
      </c>
    </row>
    <row r="76" spans="1:4">
      <c r="A76" s="27" t="s">
        <v>144</v>
      </c>
      <c r="B76" s="27" t="s">
        <v>150</v>
      </c>
      <c r="C76" s="26">
        <v>44287</v>
      </c>
      <c r="D76" s="27">
        <v>173199</v>
      </c>
    </row>
    <row r="77" spans="1:4">
      <c r="A77" s="27" t="s">
        <v>144</v>
      </c>
      <c r="B77" s="27" t="s">
        <v>145</v>
      </c>
      <c r="C77" s="26">
        <v>44501</v>
      </c>
      <c r="D77" s="2">
        <v>28110</v>
      </c>
    </row>
    <row r="78" spans="1:4">
      <c r="A78" s="27" t="s">
        <v>144</v>
      </c>
      <c r="B78" s="27" t="s">
        <v>145</v>
      </c>
      <c r="C78" s="26">
        <v>44256</v>
      </c>
      <c r="D78" s="2">
        <v>75969</v>
      </c>
    </row>
    <row r="79" spans="1:4">
      <c r="A79" s="27" t="s">
        <v>144</v>
      </c>
      <c r="B79" s="27" t="s">
        <v>145</v>
      </c>
      <c r="C79" s="26">
        <v>44531</v>
      </c>
      <c r="D79" s="2">
        <v>198140</v>
      </c>
    </row>
    <row r="80" spans="1:4">
      <c r="A80" s="27" t="s">
        <v>152</v>
      </c>
      <c r="B80" s="27" t="s">
        <v>151</v>
      </c>
      <c r="C80" s="26">
        <v>44378</v>
      </c>
      <c r="D80" s="2">
        <v>7819</v>
      </c>
    </row>
    <row r="81" spans="1:4">
      <c r="A81" s="27" t="s">
        <v>152</v>
      </c>
      <c r="B81" s="27" t="s">
        <v>151</v>
      </c>
      <c r="C81" s="26">
        <v>44531</v>
      </c>
      <c r="D81" s="2">
        <v>8406</v>
      </c>
    </row>
    <row r="82" spans="1:4">
      <c r="A82" s="27" t="s">
        <v>152</v>
      </c>
      <c r="B82" s="27" t="s">
        <v>151</v>
      </c>
      <c r="C82" s="26">
        <v>44348</v>
      </c>
      <c r="D82" s="2">
        <v>17150</v>
      </c>
    </row>
    <row r="83" spans="1:4">
      <c r="A83" s="27" t="s">
        <v>152</v>
      </c>
      <c r="B83" s="27" t="s">
        <v>151</v>
      </c>
      <c r="C83" s="26">
        <v>44470</v>
      </c>
      <c r="D83" s="2">
        <v>24838</v>
      </c>
    </row>
    <row r="84" spans="1:4">
      <c r="A84" s="27" t="s">
        <v>152</v>
      </c>
      <c r="B84" s="27" t="s">
        <v>151</v>
      </c>
      <c r="C84" s="26">
        <v>44348</v>
      </c>
      <c r="D84" s="2">
        <v>27137</v>
      </c>
    </row>
    <row r="85" spans="1:4">
      <c r="A85" s="27" t="s">
        <v>152</v>
      </c>
      <c r="B85" s="27" t="s">
        <v>151</v>
      </c>
      <c r="C85" s="26">
        <v>44348</v>
      </c>
      <c r="D85" s="2">
        <v>32352</v>
      </c>
    </row>
    <row r="86" spans="1:4">
      <c r="A86" s="27" t="s">
        <v>152</v>
      </c>
      <c r="B86" s="27" t="s">
        <v>151</v>
      </c>
      <c r="C86" s="26">
        <v>44197</v>
      </c>
      <c r="D86" s="27">
        <v>36125</v>
      </c>
    </row>
    <row r="87" spans="1:4">
      <c r="A87" s="27" t="s">
        <v>152</v>
      </c>
      <c r="B87" s="27" t="s">
        <v>151</v>
      </c>
      <c r="C87" s="26">
        <v>44256</v>
      </c>
      <c r="D87" s="2">
        <v>51626</v>
      </c>
    </row>
    <row r="88" spans="1:4">
      <c r="A88" s="27" t="s">
        <v>152</v>
      </c>
      <c r="B88" s="27" t="s">
        <v>151</v>
      </c>
      <c r="C88" s="26">
        <v>44440</v>
      </c>
      <c r="D88" s="2">
        <v>55991</v>
      </c>
    </row>
    <row r="89" spans="1:4">
      <c r="A89" s="27" t="s">
        <v>152</v>
      </c>
      <c r="B89" s="27" t="s">
        <v>151</v>
      </c>
      <c r="C89" s="26">
        <v>44317</v>
      </c>
      <c r="D89" s="2">
        <v>59423</v>
      </c>
    </row>
    <row r="90" spans="1:4">
      <c r="A90" s="27" t="s">
        <v>152</v>
      </c>
      <c r="B90" s="27" t="s">
        <v>151</v>
      </c>
      <c r="C90" s="26">
        <v>44501</v>
      </c>
      <c r="D90" s="2">
        <v>63494</v>
      </c>
    </row>
    <row r="91" spans="1:4">
      <c r="A91" s="27" t="s">
        <v>152</v>
      </c>
      <c r="B91" s="27" t="s">
        <v>151</v>
      </c>
      <c r="C91" s="26">
        <v>44378</v>
      </c>
      <c r="D91" s="2">
        <v>64755</v>
      </c>
    </row>
    <row r="92" spans="1:4">
      <c r="A92" s="27" t="s">
        <v>152</v>
      </c>
      <c r="B92" s="27" t="s">
        <v>151</v>
      </c>
      <c r="C92" s="26">
        <v>44501</v>
      </c>
      <c r="D92" s="2">
        <v>86186</v>
      </c>
    </row>
    <row r="93" spans="1:4">
      <c r="A93" s="27" t="s">
        <v>152</v>
      </c>
      <c r="B93" s="27" t="s">
        <v>151</v>
      </c>
      <c r="C93" s="26">
        <v>44228</v>
      </c>
      <c r="D93" s="2">
        <v>105602</v>
      </c>
    </row>
    <row r="94" spans="1:4">
      <c r="A94" s="27" t="s">
        <v>152</v>
      </c>
      <c r="B94" s="27" t="s">
        <v>151</v>
      </c>
      <c r="C94" s="26">
        <v>44228</v>
      </c>
      <c r="D94" s="2">
        <v>134977</v>
      </c>
    </row>
    <row r="95" spans="1:4">
      <c r="A95" s="27" t="s">
        <v>152</v>
      </c>
      <c r="B95" s="27" t="s">
        <v>151</v>
      </c>
      <c r="C95" s="26">
        <v>44531</v>
      </c>
      <c r="D95" s="2">
        <v>135311</v>
      </c>
    </row>
    <row r="96" spans="1:4">
      <c r="A96" s="27" t="s">
        <v>152</v>
      </c>
      <c r="B96" s="27" t="s">
        <v>151</v>
      </c>
      <c r="C96" s="26">
        <v>44287</v>
      </c>
      <c r="D96" s="2">
        <v>137705</v>
      </c>
    </row>
    <row r="97" spans="1:4">
      <c r="A97" s="27" t="s">
        <v>152</v>
      </c>
      <c r="B97" s="27" t="s">
        <v>151</v>
      </c>
      <c r="C97" s="26">
        <v>44228</v>
      </c>
      <c r="D97" s="2">
        <v>155266</v>
      </c>
    </row>
    <row r="98" spans="1:4">
      <c r="A98" s="27" t="s">
        <v>152</v>
      </c>
      <c r="B98" s="27" t="s">
        <v>151</v>
      </c>
      <c r="C98" s="26">
        <v>44378</v>
      </c>
      <c r="D98" s="2">
        <v>159745</v>
      </c>
    </row>
    <row r="99" spans="1:4">
      <c r="A99" s="27" t="s">
        <v>152</v>
      </c>
      <c r="B99" s="27" t="s">
        <v>151</v>
      </c>
      <c r="C99" s="26">
        <v>44317</v>
      </c>
      <c r="D99" s="2">
        <v>166824</v>
      </c>
    </row>
    <row r="100" spans="1:4">
      <c r="A100" s="27" t="s">
        <v>152</v>
      </c>
      <c r="B100" s="27" t="s">
        <v>151</v>
      </c>
      <c r="C100" s="26">
        <v>44228</v>
      </c>
      <c r="D100" s="27">
        <v>180474</v>
      </c>
    </row>
    <row r="101" spans="1:4">
      <c r="A101" s="27" t="s">
        <v>152</v>
      </c>
      <c r="B101" s="27" t="s">
        <v>151</v>
      </c>
      <c r="C101" s="26">
        <v>44348</v>
      </c>
      <c r="D101" s="2">
        <v>213069</v>
      </c>
    </row>
    <row r="102" spans="1:4">
      <c r="A102" s="27" t="s">
        <v>152</v>
      </c>
      <c r="B102" s="27" t="s">
        <v>151</v>
      </c>
      <c r="C102" s="26">
        <v>44409</v>
      </c>
      <c r="D102" s="2">
        <v>217962</v>
      </c>
    </row>
    <row r="103" spans="1:4">
      <c r="A103" s="27" t="s">
        <v>152</v>
      </c>
      <c r="B103" s="27" t="s">
        <v>151</v>
      </c>
      <c r="C103" s="26">
        <v>44501</v>
      </c>
      <c r="D103" s="2">
        <v>222162</v>
      </c>
    </row>
    <row r="104" spans="1:4">
      <c r="A104" s="27" t="s">
        <v>152</v>
      </c>
      <c r="B104" s="27" t="s">
        <v>151</v>
      </c>
      <c r="C104" s="26">
        <v>44317</v>
      </c>
      <c r="D104" s="2">
        <v>240648</v>
      </c>
    </row>
    <row r="105" spans="1:4">
      <c r="A105" s="27" t="s">
        <v>152</v>
      </c>
      <c r="B105" s="27" t="s">
        <v>151</v>
      </c>
      <c r="C105" s="26">
        <v>44287</v>
      </c>
      <c r="D105" s="2">
        <v>244904</v>
      </c>
    </row>
    <row r="106" spans="1:4">
      <c r="A106" s="27" t="s">
        <v>152</v>
      </c>
      <c r="B106" s="27" t="s">
        <v>147</v>
      </c>
      <c r="C106" s="26">
        <v>44348</v>
      </c>
      <c r="D106" s="2">
        <v>7110</v>
      </c>
    </row>
    <row r="107" spans="1:4">
      <c r="A107" s="27" t="s">
        <v>152</v>
      </c>
      <c r="B107" s="27" t="s">
        <v>147</v>
      </c>
      <c r="C107" s="26">
        <v>44348</v>
      </c>
      <c r="D107" s="2">
        <v>7190</v>
      </c>
    </row>
    <row r="108" spans="1:4">
      <c r="A108" s="27" t="s">
        <v>152</v>
      </c>
      <c r="B108" s="27" t="s">
        <v>147</v>
      </c>
      <c r="C108" s="26">
        <v>44409</v>
      </c>
      <c r="D108" s="2">
        <v>7382</v>
      </c>
    </row>
    <row r="109" spans="1:4">
      <c r="A109" s="27" t="s">
        <v>152</v>
      </c>
      <c r="B109" s="27" t="s">
        <v>147</v>
      </c>
      <c r="C109" s="26">
        <v>44531</v>
      </c>
      <c r="D109" s="2">
        <v>9682</v>
      </c>
    </row>
    <row r="110" spans="1:4">
      <c r="A110" s="27" t="s">
        <v>152</v>
      </c>
      <c r="B110" s="27" t="s">
        <v>147</v>
      </c>
      <c r="C110" s="26">
        <v>44409</v>
      </c>
      <c r="D110" s="2">
        <v>23250</v>
      </c>
    </row>
    <row r="111" spans="1:4">
      <c r="A111" s="27" t="s">
        <v>152</v>
      </c>
      <c r="B111" s="27" t="s">
        <v>147</v>
      </c>
      <c r="C111" s="26">
        <v>44256</v>
      </c>
      <c r="D111" s="27">
        <v>25467</v>
      </c>
    </row>
    <row r="112" spans="1:4">
      <c r="A112" s="27" t="s">
        <v>152</v>
      </c>
      <c r="B112" s="27" t="s">
        <v>147</v>
      </c>
      <c r="C112" s="26">
        <v>44197</v>
      </c>
      <c r="D112" s="2">
        <v>28289</v>
      </c>
    </row>
    <row r="113" spans="1:4">
      <c r="A113" s="27" t="s">
        <v>152</v>
      </c>
      <c r="B113" s="27" t="s">
        <v>147</v>
      </c>
      <c r="C113" s="26">
        <v>44287</v>
      </c>
      <c r="D113" s="2">
        <v>35096</v>
      </c>
    </row>
    <row r="114" spans="1:4">
      <c r="A114" s="27" t="s">
        <v>152</v>
      </c>
      <c r="B114" s="27" t="s">
        <v>147</v>
      </c>
      <c r="C114" s="26">
        <v>44378</v>
      </c>
      <c r="D114" s="2">
        <v>44394</v>
      </c>
    </row>
    <row r="115" spans="1:4">
      <c r="A115" s="27" t="s">
        <v>152</v>
      </c>
      <c r="B115" s="27" t="s">
        <v>147</v>
      </c>
      <c r="C115" s="26">
        <v>44197</v>
      </c>
      <c r="D115" s="2">
        <v>48442</v>
      </c>
    </row>
    <row r="116" spans="1:4">
      <c r="A116" s="27" t="s">
        <v>152</v>
      </c>
      <c r="B116" s="27" t="s">
        <v>147</v>
      </c>
      <c r="C116" s="26">
        <v>44228</v>
      </c>
      <c r="D116" s="2">
        <v>86142</v>
      </c>
    </row>
    <row r="117" spans="1:4">
      <c r="A117" s="27" t="s">
        <v>152</v>
      </c>
      <c r="B117" s="27" t="s">
        <v>147</v>
      </c>
      <c r="C117" s="26">
        <v>44378</v>
      </c>
      <c r="D117" s="2">
        <v>89802</v>
      </c>
    </row>
    <row r="118" spans="1:4">
      <c r="A118" s="27" t="s">
        <v>152</v>
      </c>
      <c r="B118" s="27" t="s">
        <v>147</v>
      </c>
      <c r="C118" s="26">
        <v>44378</v>
      </c>
      <c r="D118" s="2">
        <v>96209</v>
      </c>
    </row>
    <row r="119" spans="1:4">
      <c r="A119" s="27" t="s">
        <v>152</v>
      </c>
      <c r="B119" s="27" t="s">
        <v>147</v>
      </c>
      <c r="C119" s="26">
        <v>44348</v>
      </c>
      <c r="D119" s="2">
        <v>115261</v>
      </c>
    </row>
    <row r="120" spans="1:4">
      <c r="A120" s="27" t="s">
        <v>152</v>
      </c>
      <c r="B120" s="27" t="s">
        <v>147</v>
      </c>
      <c r="C120" s="26">
        <v>44228</v>
      </c>
      <c r="D120" s="2">
        <v>134107</v>
      </c>
    </row>
    <row r="121" spans="1:4">
      <c r="A121" s="27" t="s">
        <v>152</v>
      </c>
      <c r="B121" s="27" t="s">
        <v>147</v>
      </c>
      <c r="C121" s="26">
        <v>44440</v>
      </c>
      <c r="D121" s="27">
        <v>135801</v>
      </c>
    </row>
    <row r="122" spans="1:4">
      <c r="A122" s="27" t="s">
        <v>152</v>
      </c>
      <c r="B122" s="27" t="s">
        <v>147</v>
      </c>
      <c r="C122" s="26">
        <v>44348</v>
      </c>
      <c r="D122" s="2">
        <v>137843</v>
      </c>
    </row>
    <row r="123" spans="1:4">
      <c r="A123" s="27" t="s">
        <v>152</v>
      </c>
      <c r="B123" s="27" t="s">
        <v>147</v>
      </c>
      <c r="C123" s="26">
        <v>44197</v>
      </c>
      <c r="D123" s="2">
        <v>142596</v>
      </c>
    </row>
    <row r="124" spans="1:4">
      <c r="A124" s="27" t="s">
        <v>152</v>
      </c>
      <c r="B124" s="27" t="s">
        <v>147</v>
      </c>
      <c r="C124" s="26">
        <v>44501</v>
      </c>
      <c r="D124" s="2">
        <v>146394</v>
      </c>
    </row>
    <row r="125" spans="1:4">
      <c r="A125" s="27" t="s">
        <v>152</v>
      </c>
      <c r="B125" s="27" t="s">
        <v>147</v>
      </c>
      <c r="C125" s="26">
        <v>44197</v>
      </c>
      <c r="D125" s="2">
        <v>151301</v>
      </c>
    </row>
    <row r="126" spans="1:4">
      <c r="A126" s="27" t="s">
        <v>152</v>
      </c>
      <c r="B126" s="27" t="s">
        <v>147</v>
      </c>
      <c r="C126" s="26">
        <v>44470</v>
      </c>
      <c r="D126" s="27">
        <v>165656</v>
      </c>
    </row>
    <row r="127" spans="1:4">
      <c r="A127" s="27" t="s">
        <v>152</v>
      </c>
      <c r="B127" s="27" t="s">
        <v>147</v>
      </c>
      <c r="C127" s="26">
        <v>44348</v>
      </c>
      <c r="D127" s="2">
        <v>165992</v>
      </c>
    </row>
    <row r="128" spans="1:4">
      <c r="A128" s="27" t="s">
        <v>152</v>
      </c>
      <c r="B128" s="27" t="s">
        <v>147</v>
      </c>
      <c r="C128" s="26">
        <v>44378</v>
      </c>
      <c r="D128" s="2">
        <v>173616</v>
      </c>
    </row>
    <row r="129" spans="1:4">
      <c r="A129" s="27" t="s">
        <v>152</v>
      </c>
      <c r="B129" s="27" t="s">
        <v>147</v>
      </c>
      <c r="C129" s="26">
        <v>44531</v>
      </c>
      <c r="D129" s="27">
        <v>201069</v>
      </c>
    </row>
    <row r="130" spans="1:4">
      <c r="A130" s="27" t="s">
        <v>152</v>
      </c>
      <c r="B130" s="27" t="s">
        <v>147</v>
      </c>
      <c r="C130" s="26">
        <v>44228</v>
      </c>
      <c r="D130" s="2">
        <v>210276</v>
      </c>
    </row>
    <row r="131" spans="1:4">
      <c r="A131" s="27" t="s">
        <v>152</v>
      </c>
      <c r="B131" s="27" t="s">
        <v>147</v>
      </c>
      <c r="C131" s="26">
        <v>44348</v>
      </c>
      <c r="D131" s="2">
        <v>234786</v>
      </c>
    </row>
    <row r="132" spans="1:4">
      <c r="A132" s="27" t="s">
        <v>152</v>
      </c>
      <c r="B132" s="27" t="s">
        <v>143</v>
      </c>
      <c r="C132" s="26">
        <v>44531</v>
      </c>
      <c r="D132" s="2">
        <v>-21877</v>
      </c>
    </row>
    <row r="133" spans="1:4">
      <c r="A133" s="27" t="s">
        <v>152</v>
      </c>
      <c r="B133" s="27" t="s">
        <v>143</v>
      </c>
      <c r="C133" s="26">
        <v>44348</v>
      </c>
      <c r="D133" s="2">
        <v>6105</v>
      </c>
    </row>
    <row r="134" spans="1:4">
      <c r="A134" s="27" t="s">
        <v>152</v>
      </c>
      <c r="B134" s="27" t="s">
        <v>143</v>
      </c>
      <c r="C134" s="26">
        <v>44317</v>
      </c>
      <c r="D134" s="2">
        <v>8950</v>
      </c>
    </row>
    <row r="135" spans="1:4">
      <c r="A135" s="27" t="s">
        <v>152</v>
      </c>
      <c r="B135" s="27" t="s">
        <v>143</v>
      </c>
      <c r="C135" s="26">
        <v>44256</v>
      </c>
      <c r="D135" s="27">
        <v>16452</v>
      </c>
    </row>
    <row r="136" spans="1:4">
      <c r="A136" s="27" t="s">
        <v>152</v>
      </c>
      <c r="B136" s="27" t="s">
        <v>143</v>
      </c>
      <c r="C136" s="26">
        <v>44317</v>
      </c>
      <c r="D136" s="2">
        <v>24879</v>
      </c>
    </row>
    <row r="137" spans="1:4">
      <c r="A137" s="27" t="s">
        <v>152</v>
      </c>
      <c r="B137" s="27" t="s">
        <v>143</v>
      </c>
      <c r="C137" s="26">
        <v>44228</v>
      </c>
      <c r="D137" s="2">
        <v>56810</v>
      </c>
    </row>
    <row r="138" spans="1:4">
      <c r="A138" s="27" t="s">
        <v>152</v>
      </c>
      <c r="B138" s="27" t="s">
        <v>143</v>
      </c>
      <c r="C138" s="26">
        <v>44317</v>
      </c>
      <c r="D138" s="27">
        <v>72086</v>
      </c>
    </row>
    <row r="139" spans="1:4">
      <c r="A139" s="27" t="s">
        <v>152</v>
      </c>
      <c r="B139" s="27" t="s">
        <v>143</v>
      </c>
      <c r="C139" s="26">
        <v>44501</v>
      </c>
      <c r="D139" s="2">
        <v>74813</v>
      </c>
    </row>
    <row r="140" spans="1:4">
      <c r="A140" s="27" t="s">
        <v>152</v>
      </c>
      <c r="B140" s="27" t="s">
        <v>143</v>
      </c>
      <c r="C140" s="26">
        <v>44531</v>
      </c>
      <c r="D140" s="2">
        <v>81048</v>
      </c>
    </row>
    <row r="141" spans="1:4">
      <c r="A141" s="27" t="s">
        <v>152</v>
      </c>
      <c r="B141" s="27" t="s">
        <v>143</v>
      </c>
      <c r="C141" s="26">
        <v>44378</v>
      </c>
      <c r="D141" s="2">
        <v>86843</v>
      </c>
    </row>
    <row r="142" spans="1:4">
      <c r="A142" s="27" t="s">
        <v>152</v>
      </c>
      <c r="B142" s="27" t="s">
        <v>143</v>
      </c>
      <c r="C142" s="26">
        <v>44197</v>
      </c>
      <c r="D142" s="2">
        <v>95623</v>
      </c>
    </row>
    <row r="143" spans="1:4">
      <c r="A143" s="27" t="s">
        <v>152</v>
      </c>
      <c r="B143" s="27" t="s">
        <v>143</v>
      </c>
      <c r="C143" s="26">
        <v>44470</v>
      </c>
      <c r="D143" s="2">
        <v>104379</v>
      </c>
    </row>
    <row r="144" spans="1:4">
      <c r="A144" s="27" t="s">
        <v>152</v>
      </c>
      <c r="B144" s="27" t="s">
        <v>143</v>
      </c>
      <c r="C144" s="26">
        <v>44531</v>
      </c>
      <c r="D144" s="2">
        <v>151084</v>
      </c>
    </row>
    <row r="145" spans="1:4">
      <c r="A145" s="27" t="s">
        <v>152</v>
      </c>
      <c r="B145" s="27" t="s">
        <v>143</v>
      </c>
      <c r="C145" s="26">
        <v>44348</v>
      </c>
      <c r="D145" s="27">
        <v>155904</v>
      </c>
    </row>
    <row r="146" spans="1:4">
      <c r="A146" s="27" t="s">
        <v>152</v>
      </c>
      <c r="B146" s="27" t="s">
        <v>143</v>
      </c>
      <c r="C146" s="26">
        <v>44531</v>
      </c>
      <c r="D146" s="2">
        <v>158679</v>
      </c>
    </row>
    <row r="147" spans="1:4">
      <c r="A147" s="27" t="s">
        <v>152</v>
      </c>
      <c r="B147" s="27" t="s">
        <v>143</v>
      </c>
      <c r="C147" s="26">
        <v>44197</v>
      </c>
      <c r="D147" s="2">
        <v>161532</v>
      </c>
    </row>
    <row r="148" spans="1:4">
      <c r="A148" s="27" t="s">
        <v>152</v>
      </c>
      <c r="B148" s="27" t="s">
        <v>143</v>
      </c>
      <c r="C148" s="26">
        <v>44228</v>
      </c>
      <c r="D148" s="2">
        <v>168122</v>
      </c>
    </row>
    <row r="149" spans="1:4">
      <c r="A149" s="27" t="s">
        <v>152</v>
      </c>
      <c r="B149" s="27" t="s">
        <v>143</v>
      </c>
      <c r="C149" s="26">
        <v>44531</v>
      </c>
      <c r="D149" s="27">
        <v>169991</v>
      </c>
    </row>
    <row r="150" spans="1:4">
      <c r="A150" s="27" t="s">
        <v>152</v>
      </c>
      <c r="B150" s="27" t="s">
        <v>143</v>
      </c>
      <c r="C150" s="26">
        <v>44440</v>
      </c>
      <c r="D150" s="2">
        <v>200584</v>
      </c>
    </row>
    <row r="151" spans="1:4">
      <c r="A151" s="27" t="s">
        <v>152</v>
      </c>
      <c r="B151" s="27" t="s">
        <v>143</v>
      </c>
      <c r="C151" s="26">
        <v>44197</v>
      </c>
      <c r="D151" s="2">
        <v>210209</v>
      </c>
    </row>
    <row r="152" spans="1:4">
      <c r="A152" s="27" t="s">
        <v>152</v>
      </c>
      <c r="B152" s="27" t="s">
        <v>143</v>
      </c>
      <c r="C152" s="26">
        <v>44348</v>
      </c>
      <c r="D152" s="27">
        <v>247286</v>
      </c>
    </row>
    <row r="153" spans="1:4">
      <c r="A153" s="27" t="s">
        <v>152</v>
      </c>
      <c r="B153" s="27" t="s">
        <v>150</v>
      </c>
      <c r="C153" s="26">
        <v>44470</v>
      </c>
      <c r="D153" s="27">
        <v>-37886</v>
      </c>
    </row>
    <row r="154" spans="1:4">
      <c r="A154" s="27" t="s">
        <v>152</v>
      </c>
      <c r="B154" s="27" t="s">
        <v>150</v>
      </c>
      <c r="C154" s="26">
        <v>44470</v>
      </c>
      <c r="D154" s="2">
        <v>5652</v>
      </c>
    </row>
    <row r="155" spans="1:4">
      <c r="A155" s="27" t="s">
        <v>152</v>
      </c>
      <c r="B155" s="27" t="s">
        <v>150</v>
      </c>
      <c r="C155" s="26">
        <v>44501</v>
      </c>
      <c r="D155" s="2">
        <v>8463</v>
      </c>
    </row>
    <row r="156" spans="1:4">
      <c r="A156" s="27" t="s">
        <v>152</v>
      </c>
      <c r="B156" s="27" t="s">
        <v>150</v>
      </c>
      <c r="C156" s="26">
        <v>44531</v>
      </c>
      <c r="D156" s="2">
        <v>9630</v>
      </c>
    </row>
    <row r="157" spans="1:4">
      <c r="A157" s="27" t="s">
        <v>152</v>
      </c>
      <c r="B157" s="27" t="s">
        <v>150</v>
      </c>
      <c r="C157" s="26">
        <v>44409</v>
      </c>
      <c r="D157" s="2">
        <v>19225</v>
      </c>
    </row>
    <row r="158" spans="1:4">
      <c r="A158" s="27" t="s">
        <v>152</v>
      </c>
      <c r="B158" s="27" t="s">
        <v>150</v>
      </c>
      <c r="C158" s="26">
        <v>44228</v>
      </c>
      <c r="D158" s="2">
        <v>22003</v>
      </c>
    </row>
    <row r="159" spans="1:4">
      <c r="A159" s="27" t="s">
        <v>152</v>
      </c>
      <c r="B159" s="27" t="s">
        <v>150</v>
      </c>
      <c r="C159" s="26">
        <v>44470</v>
      </c>
      <c r="D159" s="2">
        <v>22810</v>
      </c>
    </row>
    <row r="160" spans="1:4">
      <c r="A160" s="27" t="s">
        <v>152</v>
      </c>
      <c r="B160" s="27" t="s">
        <v>150</v>
      </c>
      <c r="C160" s="26">
        <v>44256</v>
      </c>
      <c r="D160" s="2">
        <v>34334</v>
      </c>
    </row>
    <row r="161" spans="1:4">
      <c r="A161" s="27" t="s">
        <v>152</v>
      </c>
      <c r="B161" s="27" t="s">
        <v>150</v>
      </c>
      <c r="C161" s="26">
        <v>44501</v>
      </c>
      <c r="D161" s="27">
        <v>39668</v>
      </c>
    </row>
    <row r="162" spans="1:4">
      <c r="A162" s="27" t="s">
        <v>152</v>
      </c>
      <c r="B162" s="27" t="s">
        <v>150</v>
      </c>
      <c r="C162" s="26">
        <v>44348</v>
      </c>
      <c r="D162" s="2">
        <v>65162</v>
      </c>
    </row>
    <row r="163" spans="1:4">
      <c r="A163" s="27" t="s">
        <v>152</v>
      </c>
      <c r="B163" s="27" t="s">
        <v>150</v>
      </c>
      <c r="C163" s="26">
        <v>44287</v>
      </c>
      <c r="D163" s="2">
        <v>73163</v>
      </c>
    </row>
    <row r="164" spans="1:4">
      <c r="A164" s="27" t="s">
        <v>152</v>
      </c>
      <c r="B164" s="27" t="s">
        <v>150</v>
      </c>
      <c r="C164" s="26">
        <v>44317</v>
      </c>
      <c r="D164" s="2">
        <v>82968</v>
      </c>
    </row>
    <row r="165" spans="1:4">
      <c r="A165" s="27" t="s">
        <v>152</v>
      </c>
      <c r="B165" s="27" t="s">
        <v>150</v>
      </c>
      <c r="C165" s="26">
        <v>44470</v>
      </c>
      <c r="D165" s="2">
        <v>86460</v>
      </c>
    </row>
    <row r="166" spans="1:4">
      <c r="A166" s="27" t="s">
        <v>152</v>
      </c>
      <c r="B166" s="27" t="s">
        <v>150</v>
      </c>
      <c r="C166" s="26">
        <v>44348</v>
      </c>
      <c r="D166" s="27">
        <v>108879</v>
      </c>
    </row>
    <row r="167" spans="1:4">
      <c r="A167" s="27" t="s">
        <v>152</v>
      </c>
      <c r="B167" s="27" t="s">
        <v>150</v>
      </c>
      <c r="C167" s="26">
        <v>44409</v>
      </c>
      <c r="D167" s="2">
        <v>131983</v>
      </c>
    </row>
    <row r="168" spans="1:4">
      <c r="A168" s="27" t="s">
        <v>152</v>
      </c>
      <c r="B168" s="27" t="s">
        <v>150</v>
      </c>
      <c r="C168" s="26">
        <v>44378</v>
      </c>
      <c r="D168" s="2">
        <v>138473</v>
      </c>
    </row>
    <row r="169" spans="1:4">
      <c r="A169" s="27" t="s">
        <v>152</v>
      </c>
      <c r="B169" s="27" t="s">
        <v>150</v>
      </c>
      <c r="C169" s="26">
        <v>44256</v>
      </c>
      <c r="D169" s="2">
        <v>150851</v>
      </c>
    </row>
    <row r="170" spans="1:4">
      <c r="A170" s="27" t="s">
        <v>152</v>
      </c>
      <c r="B170" s="27" t="s">
        <v>150</v>
      </c>
      <c r="C170" s="26">
        <v>44470</v>
      </c>
      <c r="D170" s="2">
        <v>169915</v>
      </c>
    </row>
    <row r="171" spans="1:4">
      <c r="A171" s="27" t="s">
        <v>152</v>
      </c>
      <c r="B171" s="27" t="s">
        <v>150</v>
      </c>
      <c r="C171" s="26">
        <v>44348</v>
      </c>
      <c r="D171" s="2">
        <v>190517</v>
      </c>
    </row>
    <row r="172" spans="1:4">
      <c r="A172" s="27" t="s">
        <v>152</v>
      </c>
      <c r="B172" s="27" t="s">
        <v>150</v>
      </c>
      <c r="C172" s="26">
        <v>44409</v>
      </c>
      <c r="D172" s="2">
        <v>191733</v>
      </c>
    </row>
    <row r="173" spans="1:4">
      <c r="A173" s="27" t="s">
        <v>152</v>
      </c>
      <c r="B173" s="27" t="s">
        <v>150</v>
      </c>
      <c r="C173" s="26">
        <v>44228</v>
      </c>
      <c r="D173" s="2">
        <v>194150</v>
      </c>
    </row>
    <row r="174" spans="1:4">
      <c r="A174" s="27" t="s">
        <v>152</v>
      </c>
      <c r="B174" s="27" t="s">
        <v>150</v>
      </c>
      <c r="C174" s="26">
        <v>44287</v>
      </c>
      <c r="D174" s="2">
        <v>203878</v>
      </c>
    </row>
    <row r="175" spans="1:4">
      <c r="A175" s="27" t="s">
        <v>152</v>
      </c>
      <c r="B175" s="27" t="s">
        <v>150</v>
      </c>
      <c r="C175" s="26">
        <v>44440</v>
      </c>
      <c r="D175" s="2">
        <v>209590</v>
      </c>
    </row>
    <row r="176" spans="1:4">
      <c r="A176" s="27" t="s">
        <v>152</v>
      </c>
      <c r="B176" s="27" t="s">
        <v>150</v>
      </c>
      <c r="C176" s="26">
        <v>44440</v>
      </c>
      <c r="D176" s="2">
        <v>217075</v>
      </c>
    </row>
    <row r="177" spans="1:4">
      <c r="A177" s="27" t="s">
        <v>152</v>
      </c>
      <c r="B177" s="27" t="s">
        <v>150</v>
      </c>
      <c r="C177" s="26">
        <v>44287</v>
      </c>
      <c r="D177" s="2">
        <v>220171</v>
      </c>
    </row>
    <row r="178" spans="1:4">
      <c r="A178" s="27" t="s">
        <v>152</v>
      </c>
      <c r="B178" s="27" t="s">
        <v>150</v>
      </c>
      <c r="C178" s="26">
        <v>44228</v>
      </c>
      <c r="D178" s="2">
        <v>230726</v>
      </c>
    </row>
    <row r="179" spans="1:4">
      <c r="A179" s="27" t="s">
        <v>152</v>
      </c>
      <c r="B179" s="27" t="s">
        <v>150</v>
      </c>
      <c r="C179" s="26">
        <v>44378</v>
      </c>
      <c r="D179" s="2">
        <v>235104</v>
      </c>
    </row>
    <row r="180" spans="1:4">
      <c r="A180" s="27" t="s">
        <v>152</v>
      </c>
      <c r="B180" s="27" t="s">
        <v>150</v>
      </c>
      <c r="C180" s="26">
        <v>44348</v>
      </c>
      <c r="D180" s="2">
        <v>259896</v>
      </c>
    </row>
    <row r="181" spans="1:4">
      <c r="A181" s="27" t="s">
        <v>152</v>
      </c>
      <c r="B181" s="27" t="s">
        <v>145</v>
      </c>
      <c r="C181" s="26">
        <v>44378</v>
      </c>
      <c r="D181" s="27">
        <v>-34980</v>
      </c>
    </row>
    <row r="182" spans="1:4">
      <c r="A182" s="27" t="s">
        <v>152</v>
      </c>
      <c r="B182" s="27" t="s">
        <v>145</v>
      </c>
      <c r="C182" s="26">
        <v>44348</v>
      </c>
      <c r="D182" s="2">
        <v>-15140</v>
      </c>
    </row>
    <row r="183" spans="1:4">
      <c r="A183" s="27" t="s">
        <v>152</v>
      </c>
      <c r="B183" s="27" t="s">
        <v>145</v>
      </c>
      <c r="C183" s="26">
        <v>44197</v>
      </c>
      <c r="D183" s="27">
        <v>-7921</v>
      </c>
    </row>
    <row r="184" spans="1:4">
      <c r="A184" s="27" t="s">
        <v>152</v>
      </c>
      <c r="B184" s="27" t="s">
        <v>145</v>
      </c>
      <c r="C184" s="26">
        <v>44378</v>
      </c>
      <c r="D184" s="2">
        <v>5850</v>
      </c>
    </row>
    <row r="185" spans="1:4">
      <c r="A185" s="27" t="s">
        <v>152</v>
      </c>
      <c r="B185" s="27" t="s">
        <v>145</v>
      </c>
      <c r="C185" s="26">
        <v>44197</v>
      </c>
      <c r="D185" s="2">
        <v>6256</v>
      </c>
    </row>
    <row r="186" spans="1:4">
      <c r="A186" s="27" t="s">
        <v>152</v>
      </c>
      <c r="B186" s="27" t="s">
        <v>145</v>
      </c>
      <c r="C186" s="26">
        <v>44409</v>
      </c>
      <c r="D186" s="2">
        <v>10877</v>
      </c>
    </row>
    <row r="187" spans="1:4">
      <c r="A187" s="27" t="s">
        <v>152</v>
      </c>
      <c r="B187" s="27" t="s">
        <v>145</v>
      </c>
      <c r="C187" s="26">
        <v>44440</v>
      </c>
      <c r="D187" s="2">
        <v>13179</v>
      </c>
    </row>
    <row r="188" spans="1:4">
      <c r="A188" s="27" t="s">
        <v>152</v>
      </c>
      <c r="B188" s="27" t="s">
        <v>145</v>
      </c>
      <c r="C188" s="26">
        <v>44197</v>
      </c>
      <c r="D188" s="2">
        <v>25860</v>
      </c>
    </row>
    <row r="189" spans="1:4">
      <c r="A189" s="27" t="s">
        <v>152</v>
      </c>
      <c r="B189" s="27" t="s">
        <v>145</v>
      </c>
      <c r="C189" s="26">
        <v>44317</v>
      </c>
      <c r="D189" s="2">
        <v>26172</v>
      </c>
    </row>
    <row r="190" spans="1:4">
      <c r="A190" s="27" t="s">
        <v>152</v>
      </c>
      <c r="B190" s="27" t="s">
        <v>145</v>
      </c>
      <c r="C190" s="26">
        <v>44440</v>
      </c>
      <c r="D190" s="2">
        <v>27327</v>
      </c>
    </row>
    <row r="191" spans="1:4">
      <c r="A191" s="27" t="s">
        <v>152</v>
      </c>
      <c r="B191" s="27" t="s">
        <v>145</v>
      </c>
      <c r="C191" s="26">
        <v>44378</v>
      </c>
      <c r="D191" s="2">
        <v>52513</v>
      </c>
    </row>
    <row r="192" spans="1:4">
      <c r="A192" s="27" t="s">
        <v>152</v>
      </c>
      <c r="B192" s="27" t="s">
        <v>145</v>
      </c>
      <c r="C192" s="26">
        <v>44409</v>
      </c>
      <c r="D192" s="2">
        <v>67090</v>
      </c>
    </row>
    <row r="193" spans="1:4">
      <c r="A193" s="27" t="s">
        <v>152</v>
      </c>
      <c r="B193" s="27" t="s">
        <v>145</v>
      </c>
      <c r="C193" s="26">
        <v>44531</v>
      </c>
      <c r="D193" s="27">
        <v>74221</v>
      </c>
    </row>
    <row r="194" spans="1:4">
      <c r="A194" s="27" t="s">
        <v>152</v>
      </c>
      <c r="B194" s="27" t="s">
        <v>145</v>
      </c>
      <c r="C194" s="26">
        <v>44287</v>
      </c>
      <c r="D194" s="2">
        <v>81846</v>
      </c>
    </row>
    <row r="195" spans="1:4">
      <c r="A195" s="27" t="s">
        <v>152</v>
      </c>
      <c r="B195" s="27" t="s">
        <v>145</v>
      </c>
      <c r="C195" s="26">
        <v>44470</v>
      </c>
      <c r="D195" s="27">
        <v>84660</v>
      </c>
    </row>
    <row r="196" spans="1:4">
      <c r="A196" s="27" t="s">
        <v>152</v>
      </c>
      <c r="B196" s="27" t="s">
        <v>145</v>
      </c>
      <c r="C196" s="26">
        <v>44378</v>
      </c>
      <c r="D196" s="2">
        <v>103592</v>
      </c>
    </row>
    <row r="197" spans="1:4">
      <c r="A197" s="27" t="s">
        <v>152</v>
      </c>
      <c r="B197" s="27" t="s">
        <v>145</v>
      </c>
      <c r="C197" s="26">
        <v>44197</v>
      </c>
      <c r="D197" s="27">
        <v>123287</v>
      </c>
    </row>
    <row r="198" spans="1:4">
      <c r="A198" s="27" t="s">
        <v>152</v>
      </c>
      <c r="B198" s="27" t="s">
        <v>145</v>
      </c>
      <c r="C198" s="26">
        <v>44531</v>
      </c>
      <c r="D198" s="2">
        <v>129328</v>
      </c>
    </row>
    <row r="199" spans="1:4">
      <c r="A199" s="27" t="s">
        <v>152</v>
      </c>
      <c r="B199" s="27" t="s">
        <v>145</v>
      </c>
      <c r="C199" s="26">
        <v>44470</v>
      </c>
      <c r="D199" s="2">
        <v>139432</v>
      </c>
    </row>
    <row r="200" spans="1:4">
      <c r="A200" s="27" t="s">
        <v>152</v>
      </c>
      <c r="B200" s="27" t="s">
        <v>145</v>
      </c>
      <c r="C200" s="26">
        <v>44470</v>
      </c>
      <c r="D200" s="2">
        <v>154630</v>
      </c>
    </row>
    <row r="201" spans="1:4">
      <c r="A201" s="27" t="s">
        <v>152</v>
      </c>
      <c r="B201" s="27" t="s">
        <v>145</v>
      </c>
      <c r="C201" s="26">
        <v>44501</v>
      </c>
      <c r="D201" s="2">
        <v>156072</v>
      </c>
    </row>
    <row r="202" spans="1:4">
      <c r="A202" s="27" t="s">
        <v>152</v>
      </c>
      <c r="B202" s="27" t="s">
        <v>145</v>
      </c>
      <c r="C202" s="26">
        <v>44348</v>
      </c>
      <c r="D202" s="2">
        <v>161165</v>
      </c>
    </row>
    <row r="203" spans="1:4">
      <c r="A203" s="27" t="s">
        <v>152</v>
      </c>
      <c r="B203" s="27" t="s">
        <v>145</v>
      </c>
      <c r="C203" s="26">
        <v>44228</v>
      </c>
      <c r="D203" s="2">
        <v>173392</v>
      </c>
    </row>
    <row r="204" spans="1:4">
      <c r="A204" s="27" t="s">
        <v>152</v>
      </c>
      <c r="B204" s="27" t="s">
        <v>145</v>
      </c>
      <c r="C204" s="26">
        <v>44287</v>
      </c>
      <c r="D204" s="2">
        <v>175220</v>
      </c>
    </row>
    <row r="205" spans="1:4">
      <c r="A205" s="27" t="s">
        <v>152</v>
      </c>
      <c r="B205" s="27" t="s">
        <v>145</v>
      </c>
      <c r="C205" s="26">
        <v>44287</v>
      </c>
      <c r="D205" s="27">
        <v>191293</v>
      </c>
    </row>
    <row r="206" spans="1:4">
      <c r="A206" s="27" t="s">
        <v>152</v>
      </c>
      <c r="B206" s="27" t="s">
        <v>145</v>
      </c>
      <c r="C206" s="26">
        <v>44440</v>
      </c>
      <c r="D206" s="2">
        <v>193691</v>
      </c>
    </row>
    <row r="207" spans="1:4">
      <c r="A207" s="27" t="s">
        <v>152</v>
      </c>
      <c r="B207" s="27" t="s">
        <v>145</v>
      </c>
      <c r="C207" s="26">
        <v>44501</v>
      </c>
      <c r="D207" s="27">
        <v>207031</v>
      </c>
    </row>
    <row r="208" spans="1:4">
      <c r="A208" s="27" t="s">
        <v>152</v>
      </c>
      <c r="B208" s="27" t="s">
        <v>145</v>
      </c>
      <c r="C208" s="26">
        <v>44287</v>
      </c>
      <c r="D208" s="2">
        <v>214102</v>
      </c>
    </row>
    <row r="209" spans="1:4">
      <c r="A209" s="27" t="s">
        <v>152</v>
      </c>
      <c r="B209" s="27" t="s">
        <v>145</v>
      </c>
      <c r="C209" s="26">
        <v>44501</v>
      </c>
      <c r="D209" s="2">
        <v>223295</v>
      </c>
    </row>
    <row r="210" spans="1:4">
      <c r="A210" s="27" t="s">
        <v>152</v>
      </c>
      <c r="B210" s="27" t="s">
        <v>145</v>
      </c>
      <c r="C210" s="26">
        <v>44378</v>
      </c>
      <c r="D210" s="2">
        <v>229218</v>
      </c>
    </row>
    <row r="211" spans="1:4">
      <c r="A211" s="27" t="s">
        <v>152</v>
      </c>
      <c r="B211" s="27" t="s">
        <v>145</v>
      </c>
      <c r="C211" s="26">
        <v>44440</v>
      </c>
      <c r="D211" s="2">
        <v>242971</v>
      </c>
    </row>
    <row r="212" spans="1:4">
      <c r="A212" s="27" t="s">
        <v>152</v>
      </c>
      <c r="B212" s="27" t="s">
        <v>145</v>
      </c>
      <c r="C212" s="26">
        <v>44531</v>
      </c>
      <c r="D212" s="2">
        <v>244284</v>
      </c>
    </row>
    <row r="213" spans="1:4">
      <c r="A213" s="27" t="s">
        <v>152</v>
      </c>
      <c r="B213" s="27" t="s">
        <v>145</v>
      </c>
      <c r="C213" s="26">
        <v>44470</v>
      </c>
      <c r="D213" s="2">
        <v>249705</v>
      </c>
    </row>
    <row r="214" spans="1:4">
      <c r="A214" s="27" t="s">
        <v>152</v>
      </c>
      <c r="B214" s="27" t="s">
        <v>145</v>
      </c>
      <c r="C214" s="26">
        <v>44440</v>
      </c>
      <c r="D214" s="2">
        <v>261354</v>
      </c>
    </row>
    <row r="215" spans="1:4">
      <c r="A215" s="27" t="s">
        <v>148</v>
      </c>
      <c r="B215" s="27" t="s">
        <v>151</v>
      </c>
      <c r="C215" s="26">
        <v>44228</v>
      </c>
      <c r="D215" s="2">
        <v>8721</v>
      </c>
    </row>
    <row r="216" spans="1:4">
      <c r="A216" s="27" t="s">
        <v>148</v>
      </c>
      <c r="B216" s="27" t="s">
        <v>151</v>
      </c>
      <c r="C216" s="26">
        <v>44378</v>
      </c>
      <c r="D216" s="27">
        <v>12909</v>
      </c>
    </row>
    <row r="217" spans="1:4">
      <c r="A217" s="27" t="s">
        <v>148</v>
      </c>
      <c r="B217" s="27" t="s">
        <v>151</v>
      </c>
      <c r="C217" s="26">
        <v>44531</v>
      </c>
      <c r="D217" s="2">
        <v>22305</v>
      </c>
    </row>
    <row r="218" spans="1:4">
      <c r="A218" s="27" t="s">
        <v>148</v>
      </c>
      <c r="B218" s="27" t="s">
        <v>151</v>
      </c>
      <c r="C218" s="26">
        <v>44378</v>
      </c>
      <c r="D218" s="27">
        <v>36046</v>
      </c>
    </row>
    <row r="219" spans="1:4">
      <c r="A219" s="27" t="s">
        <v>148</v>
      </c>
      <c r="B219" s="27" t="s">
        <v>151</v>
      </c>
      <c r="C219" s="26">
        <v>44501</v>
      </c>
      <c r="D219" s="2">
        <v>40179</v>
      </c>
    </row>
    <row r="220" spans="1:4">
      <c r="A220" s="27" t="s">
        <v>148</v>
      </c>
      <c r="B220" s="27" t="s">
        <v>151</v>
      </c>
      <c r="C220" s="26">
        <v>44531</v>
      </c>
      <c r="D220" s="27">
        <v>47888</v>
      </c>
    </row>
    <row r="221" spans="1:4">
      <c r="A221" s="27" t="s">
        <v>148</v>
      </c>
      <c r="B221" s="27" t="s">
        <v>151</v>
      </c>
      <c r="C221" s="26">
        <v>44287</v>
      </c>
      <c r="D221" s="2">
        <v>173334</v>
      </c>
    </row>
    <row r="222" spans="1:4">
      <c r="A222" s="27" t="s">
        <v>148</v>
      </c>
      <c r="B222" s="27" t="s">
        <v>151</v>
      </c>
      <c r="C222" s="26">
        <v>44228</v>
      </c>
      <c r="D222" s="2">
        <v>187979</v>
      </c>
    </row>
    <row r="223" spans="1:4">
      <c r="A223" s="27" t="s">
        <v>148</v>
      </c>
      <c r="B223" s="27" t="s">
        <v>151</v>
      </c>
      <c r="C223" s="26">
        <v>44470</v>
      </c>
      <c r="D223" s="2">
        <v>225220</v>
      </c>
    </row>
    <row r="224" spans="1:4">
      <c r="A224" s="27" t="s">
        <v>148</v>
      </c>
      <c r="B224" s="27" t="s">
        <v>151</v>
      </c>
      <c r="C224" s="26">
        <v>44409</v>
      </c>
      <c r="D224" s="2">
        <v>229197</v>
      </c>
    </row>
    <row r="225" spans="1:4">
      <c r="A225" s="27" t="s">
        <v>148</v>
      </c>
      <c r="B225" s="27" t="s">
        <v>151</v>
      </c>
      <c r="C225" s="26">
        <v>44228</v>
      </c>
      <c r="D225" s="2">
        <v>252387</v>
      </c>
    </row>
    <row r="226" spans="1:4">
      <c r="A226" s="27" t="s">
        <v>148</v>
      </c>
      <c r="B226" s="27" t="s">
        <v>147</v>
      </c>
      <c r="C226" s="26">
        <v>44287</v>
      </c>
      <c r="D226" s="2">
        <v>259</v>
      </c>
    </row>
    <row r="227" spans="1:4">
      <c r="A227" s="27" t="s">
        <v>148</v>
      </c>
      <c r="B227" s="27" t="s">
        <v>147</v>
      </c>
      <c r="C227" s="26">
        <v>44228</v>
      </c>
      <c r="D227" s="2">
        <v>11682</v>
      </c>
    </row>
    <row r="228" spans="1:4">
      <c r="A228" s="27" t="s">
        <v>148</v>
      </c>
      <c r="B228" s="27" t="s">
        <v>147</v>
      </c>
      <c r="C228" s="26">
        <v>44501</v>
      </c>
      <c r="D228" s="2">
        <v>25301</v>
      </c>
    </row>
    <row r="229" spans="1:4">
      <c r="A229" s="27" t="s">
        <v>148</v>
      </c>
      <c r="B229" s="27" t="s">
        <v>147</v>
      </c>
      <c r="C229" s="26">
        <v>44287</v>
      </c>
      <c r="D229" s="2">
        <v>51383</v>
      </c>
    </row>
    <row r="230" spans="1:4">
      <c r="A230" s="27" t="s">
        <v>148</v>
      </c>
      <c r="B230" s="27" t="s">
        <v>147</v>
      </c>
      <c r="C230" s="26">
        <v>44378</v>
      </c>
      <c r="D230" s="27">
        <v>57399</v>
      </c>
    </row>
    <row r="231" spans="1:4">
      <c r="A231" s="27" t="s">
        <v>148</v>
      </c>
      <c r="B231" s="27" t="s">
        <v>147</v>
      </c>
      <c r="C231" s="26">
        <v>44470</v>
      </c>
      <c r="D231" s="2">
        <v>86076</v>
      </c>
    </row>
    <row r="232" spans="1:4">
      <c r="A232" s="27" t="s">
        <v>148</v>
      </c>
      <c r="B232" s="27" t="s">
        <v>147</v>
      </c>
      <c r="C232" s="26">
        <v>44348</v>
      </c>
      <c r="D232" s="2">
        <v>95791</v>
      </c>
    </row>
    <row r="233" spans="1:4">
      <c r="A233" s="27" t="s">
        <v>148</v>
      </c>
      <c r="B233" s="27" t="s">
        <v>147</v>
      </c>
      <c r="C233" s="26">
        <v>44531</v>
      </c>
      <c r="D233" s="2">
        <v>100956</v>
      </c>
    </row>
    <row r="234" spans="1:4">
      <c r="A234" s="27" t="s">
        <v>148</v>
      </c>
      <c r="B234" s="27" t="s">
        <v>147</v>
      </c>
      <c r="C234" s="26">
        <v>44256</v>
      </c>
      <c r="D234" s="2">
        <v>117440</v>
      </c>
    </row>
    <row r="235" spans="1:4">
      <c r="A235" s="27" t="s">
        <v>148</v>
      </c>
      <c r="B235" s="27" t="s">
        <v>147</v>
      </c>
      <c r="C235" s="26">
        <v>44470</v>
      </c>
      <c r="D235" s="2">
        <v>128249</v>
      </c>
    </row>
    <row r="236" spans="1:4">
      <c r="A236" s="27" t="s">
        <v>148</v>
      </c>
      <c r="B236" s="27" t="s">
        <v>147</v>
      </c>
      <c r="C236" s="26">
        <v>44348</v>
      </c>
      <c r="D236" s="2">
        <v>139728</v>
      </c>
    </row>
    <row r="237" spans="1:4">
      <c r="A237" s="27" t="s">
        <v>148</v>
      </c>
      <c r="B237" s="27" t="s">
        <v>147</v>
      </c>
      <c r="C237" s="26">
        <v>44440</v>
      </c>
      <c r="D237" s="2">
        <v>147727</v>
      </c>
    </row>
    <row r="238" spans="1:4">
      <c r="A238" s="27" t="s">
        <v>148</v>
      </c>
      <c r="B238" s="27" t="s">
        <v>147</v>
      </c>
      <c r="C238" s="26">
        <v>44348</v>
      </c>
      <c r="D238" s="2">
        <v>159478</v>
      </c>
    </row>
    <row r="239" spans="1:4">
      <c r="A239" s="27" t="s">
        <v>148</v>
      </c>
      <c r="B239" s="27" t="s">
        <v>147</v>
      </c>
      <c r="C239" s="26">
        <v>44378</v>
      </c>
      <c r="D239" s="2">
        <v>176652</v>
      </c>
    </row>
    <row r="240" spans="1:4">
      <c r="A240" s="27" t="s">
        <v>148</v>
      </c>
      <c r="B240" s="27" t="s">
        <v>147</v>
      </c>
      <c r="C240" s="26">
        <v>44470</v>
      </c>
      <c r="D240" s="2">
        <v>231047</v>
      </c>
    </row>
    <row r="241" spans="1:4">
      <c r="A241" s="27" t="s">
        <v>148</v>
      </c>
      <c r="B241" s="27" t="s">
        <v>147</v>
      </c>
      <c r="C241" s="26">
        <v>44348</v>
      </c>
      <c r="D241" s="2">
        <v>254580</v>
      </c>
    </row>
    <row r="242" spans="1:4">
      <c r="A242" s="27" t="s">
        <v>148</v>
      </c>
      <c r="B242" s="27" t="s">
        <v>143</v>
      </c>
      <c r="C242" s="26">
        <v>44197</v>
      </c>
      <c r="D242" s="2">
        <v>6460</v>
      </c>
    </row>
    <row r="243" spans="1:4">
      <c r="A243" s="27" t="s">
        <v>148</v>
      </c>
      <c r="B243" s="27" t="s">
        <v>143</v>
      </c>
      <c r="C243" s="26">
        <v>44501</v>
      </c>
      <c r="D243" s="2">
        <v>20238</v>
      </c>
    </row>
    <row r="244" spans="1:4">
      <c r="A244" s="27" t="s">
        <v>148</v>
      </c>
      <c r="B244" s="27" t="s">
        <v>143</v>
      </c>
      <c r="C244" s="26">
        <v>44409</v>
      </c>
      <c r="D244" s="2">
        <v>22746</v>
      </c>
    </row>
    <row r="245" spans="1:4">
      <c r="A245" s="27" t="s">
        <v>148</v>
      </c>
      <c r="B245" s="27" t="s">
        <v>143</v>
      </c>
      <c r="C245" s="26">
        <v>44256</v>
      </c>
      <c r="D245" s="2">
        <v>29435</v>
      </c>
    </row>
    <row r="246" spans="1:4">
      <c r="A246" s="27" t="s">
        <v>148</v>
      </c>
      <c r="B246" s="27" t="s">
        <v>143</v>
      </c>
      <c r="C246" s="26">
        <v>44317</v>
      </c>
      <c r="D246" s="2">
        <v>53266</v>
      </c>
    </row>
    <row r="247" spans="1:4">
      <c r="A247" s="27" t="s">
        <v>148</v>
      </c>
      <c r="B247" s="27" t="s">
        <v>143</v>
      </c>
      <c r="C247" s="26">
        <v>44256</v>
      </c>
      <c r="D247" s="2">
        <v>133951</v>
      </c>
    </row>
    <row r="248" spans="1:4">
      <c r="A248" s="27" t="s">
        <v>148</v>
      </c>
      <c r="B248" s="27" t="s">
        <v>143</v>
      </c>
      <c r="C248" s="26">
        <v>44287</v>
      </c>
      <c r="D248" s="2">
        <v>135272</v>
      </c>
    </row>
    <row r="249" spans="1:4">
      <c r="A249" s="27" t="s">
        <v>148</v>
      </c>
      <c r="B249" s="27" t="s">
        <v>143</v>
      </c>
      <c r="C249" s="26">
        <v>44287</v>
      </c>
      <c r="D249" s="2">
        <v>145328</v>
      </c>
    </row>
    <row r="250" spans="1:4">
      <c r="A250" s="27" t="s">
        <v>148</v>
      </c>
      <c r="B250" s="27" t="s">
        <v>143</v>
      </c>
      <c r="C250" s="26">
        <v>44501</v>
      </c>
      <c r="D250" s="2">
        <v>188860</v>
      </c>
    </row>
    <row r="251" spans="1:4">
      <c r="A251" s="27" t="s">
        <v>148</v>
      </c>
      <c r="B251" s="27" t="s">
        <v>143</v>
      </c>
      <c r="C251" s="26">
        <v>44197</v>
      </c>
      <c r="D251" s="27">
        <v>193122</v>
      </c>
    </row>
    <row r="252" spans="1:4">
      <c r="A252" s="27" t="s">
        <v>148</v>
      </c>
      <c r="B252" s="27" t="s">
        <v>143</v>
      </c>
      <c r="C252" s="26">
        <v>44197</v>
      </c>
      <c r="D252" s="2">
        <v>208053</v>
      </c>
    </row>
    <row r="253" spans="1:4">
      <c r="A253" s="27" t="s">
        <v>148</v>
      </c>
      <c r="B253" s="27" t="s">
        <v>150</v>
      </c>
      <c r="C253" s="26">
        <v>44228</v>
      </c>
      <c r="D253" s="2">
        <v>5187</v>
      </c>
    </row>
    <row r="254" spans="1:4">
      <c r="A254" s="27" t="s">
        <v>148</v>
      </c>
      <c r="B254" s="27" t="s">
        <v>150</v>
      </c>
      <c r="C254" s="26">
        <v>44378</v>
      </c>
      <c r="D254" s="2">
        <v>12894</v>
      </c>
    </row>
    <row r="255" spans="1:4">
      <c r="A255" s="27" t="s">
        <v>148</v>
      </c>
      <c r="B255" s="27" t="s">
        <v>150</v>
      </c>
      <c r="C255" s="26">
        <v>44228</v>
      </c>
      <c r="D255" s="2">
        <v>15238</v>
      </c>
    </row>
    <row r="256" spans="1:4">
      <c r="A256" s="27" t="s">
        <v>148</v>
      </c>
      <c r="B256" s="27" t="s">
        <v>150</v>
      </c>
      <c r="C256" s="26">
        <v>44287</v>
      </c>
      <c r="D256" s="2">
        <v>22839</v>
      </c>
    </row>
    <row r="257" spans="1:4">
      <c r="A257" s="27" t="s">
        <v>148</v>
      </c>
      <c r="B257" s="27" t="s">
        <v>150</v>
      </c>
      <c r="C257" s="26">
        <v>44228</v>
      </c>
      <c r="D257" s="2">
        <v>33850</v>
      </c>
    </row>
    <row r="258" spans="1:4">
      <c r="A258" s="27" t="s">
        <v>148</v>
      </c>
      <c r="B258" s="27" t="s">
        <v>150</v>
      </c>
      <c r="C258" s="26">
        <v>44409</v>
      </c>
      <c r="D258" s="2">
        <v>78549</v>
      </c>
    </row>
    <row r="259" spans="1:4">
      <c r="A259" s="27" t="s">
        <v>148</v>
      </c>
      <c r="B259" s="27" t="s">
        <v>150</v>
      </c>
      <c r="C259" s="26">
        <v>44531</v>
      </c>
      <c r="D259" s="2">
        <v>130275</v>
      </c>
    </row>
    <row r="260" spans="1:4">
      <c r="A260" s="27" t="s">
        <v>148</v>
      </c>
      <c r="B260" s="27" t="s">
        <v>150</v>
      </c>
      <c r="C260" s="26">
        <v>44409</v>
      </c>
      <c r="D260" s="2">
        <v>155980</v>
      </c>
    </row>
    <row r="261" spans="1:4">
      <c r="A261" s="27" t="s">
        <v>148</v>
      </c>
      <c r="B261" s="27" t="s">
        <v>150</v>
      </c>
      <c r="C261" s="26">
        <v>44256</v>
      </c>
      <c r="D261" s="2">
        <v>201340</v>
      </c>
    </row>
    <row r="262" spans="1:4">
      <c r="A262" s="27" t="s">
        <v>148</v>
      </c>
      <c r="B262" s="27" t="s">
        <v>150</v>
      </c>
      <c r="C262" s="26">
        <v>44440</v>
      </c>
      <c r="D262" s="2">
        <v>213879</v>
      </c>
    </row>
    <row r="263" spans="1:4">
      <c r="A263" s="27" t="s">
        <v>148</v>
      </c>
      <c r="B263" s="27" t="s">
        <v>150</v>
      </c>
      <c r="C263" s="26">
        <v>44287</v>
      </c>
      <c r="D263" s="2">
        <v>216555</v>
      </c>
    </row>
    <row r="264" spans="1:4">
      <c r="A264" s="27" t="s">
        <v>148</v>
      </c>
      <c r="B264" s="27" t="s">
        <v>145</v>
      </c>
      <c r="C264" s="26">
        <v>44378</v>
      </c>
      <c r="D264" s="2">
        <v>-39689</v>
      </c>
    </row>
    <row r="265" spans="1:4">
      <c r="A265" s="27" t="s">
        <v>148</v>
      </c>
      <c r="B265" s="27" t="s">
        <v>145</v>
      </c>
      <c r="C265" s="26">
        <v>44197</v>
      </c>
      <c r="D265" s="2">
        <v>1661</v>
      </c>
    </row>
    <row r="266" spans="1:4">
      <c r="A266" s="27" t="s">
        <v>148</v>
      </c>
      <c r="B266" s="27" t="s">
        <v>145</v>
      </c>
      <c r="C266" s="26">
        <v>44531</v>
      </c>
      <c r="D266" s="2">
        <v>54633</v>
      </c>
    </row>
    <row r="267" spans="1:4">
      <c r="A267" s="27" t="s">
        <v>148</v>
      </c>
      <c r="B267" s="27" t="s">
        <v>145</v>
      </c>
      <c r="C267" s="26">
        <v>44409</v>
      </c>
      <c r="D267" s="2">
        <v>85536</v>
      </c>
    </row>
    <row r="268" spans="1:4">
      <c r="A268" s="27" t="s">
        <v>148</v>
      </c>
      <c r="B268" s="27" t="s">
        <v>145</v>
      </c>
      <c r="C268" s="26">
        <v>44470</v>
      </c>
      <c r="D268" s="27">
        <v>93656</v>
      </c>
    </row>
    <row r="269" spans="1:4">
      <c r="A269" s="27" t="s">
        <v>148</v>
      </c>
      <c r="B269" s="27" t="s">
        <v>145</v>
      </c>
      <c r="C269" s="26">
        <v>44440</v>
      </c>
      <c r="D269" s="2">
        <v>98246</v>
      </c>
    </row>
    <row r="270" spans="1:4">
      <c r="A270" s="27" t="s">
        <v>148</v>
      </c>
      <c r="B270" s="27" t="s">
        <v>145</v>
      </c>
      <c r="C270" s="26">
        <v>44470</v>
      </c>
      <c r="D270" s="2">
        <v>163127</v>
      </c>
    </row>
    <row r="271" spans="1:4">
      <c r="A271" s="27" t="s">
        <v>148</v>
      </c>
      <c r="B271" s="27" t="s">
        <v>145</v>
      </c>
      <c r="C271" s="26">
        <v>44348</v>
      </c>
      <c r="D271" s="2">
        <v>216695</v>
      </c>
    </row>
    <row r="272" spans="1:4">
      <c r="A272" s="27" t="s">
        <v>146</v>
      </c>
      <c r="B272" s="27" t="s">
        <v>151</v>
      </c>
      <c r="C272" s="26">
        <v>44228</v>
      </c>
      <c r="D272" s="2">
        <v>-11610</v>
      </c>
    </row>
    <row r="273" spans="1:4">
      <c r="A273" s="27" t="s">
        <v>146</v>
      </c>
      <c r="B273" s="27" t="s">
        <v>151</v>
      </c>
      <c r="C273" s="26">
        <v>44256</v>
      </c>
      <c r="D273" s="2">
        <v>48808</v>
      </c>
    </row>
    <row r="274" spans="1:4">
      <c r="A274" s="27" t="s">
        <v>146</v>
      </c>
      <c r="B274" s="27" t="s">
        <v>151</v>
      </c>
      <c r="C274" s="26">
        <v>44197</v>
      </c>
      <c r="D274" s="2">
        <v>100486</v>
      </c>
    </row>
    <row r="275" spans="1:4">
      <c r="A275" s="27" t="s">
        <v>146</v>
      </c>
      <c r="B275" s="27" t="s">
        <v>151</v>
      </c>
      <c r="C275" s="26">
        <v>44317</v>
      </c>
      <c r="D275" s="2">
        <v>111998</v>
      </c>
    </row>
    <row r="276" spans="1:4">
      <c r="A276" s="27" t="s">
        <v>146</v>
      </c>
      <c r="B276" s="27" t="s">
        <v>151</v>
      </c>
      <c r="C276" s="26">
        <v>44409</v>
      </c>
      <c r="D276" s="2">
        <v>216458</v>
      </c>
    </row>
    <row r="277" spans="1:4">
      <c r="A277" s="27" t="s">
        <v>146</v>
      </c>
      <c r="B277" s="27" t="s">
        <v>151</v>
      </c>
      <c r="C277" s="26">
        <v>44440</v>
      </c>
      <c r="D277" s="2">
        <v>256402</v>
      </c>
    </row>
    <row r="278" spans="1:4">
      <c r="A278" s="27" t="s">
        <v>146</v>
      </c>
      <c r="B278" s="27" t="s">
        <v>147</v>
      </c>
      <c r="C278" s="26">
        <v>44317</v>
      </c>
      <c r="D278" s="2">
        <v>1519</v>
      </c>
    </row>
    <row r="279" spans="1:4">
      <c r="A279" s="27" t="s">
        <v>146</v>
      </c>
      <c r="B279" s="27" t="s">
        <v>147</v>
      </c>
      <c r="C279" s="26">
        <v>44470</v>
      </c>
      <c r="D279" s="2">
        <v>13328</v>
      </c>
    </row>
    <row r="280" spans="1:4">
      <c r="A280" s="27" t="s">
        <v>146</v>
      </c>
      <c r="B280" s="27" t="s">
        <v>147</v>
      </c>
      <c r="C280" s="26">
        <v>44287</v>
      </c>
      <c r="D280" s="2">
        <v>73394</v>
      </c>
    </row>
    <row r="281" spans="1:4">
      <c r="A281" s="27" t="s">
        <v>146</v>
      </c>
      <c r="B281" s="27" t="s">
        <v>147</v>
      </c>
      <c r="C281" s="26">
        <v>44531</v>
      </c>
      <c r="D281" s="27">
        <v>82089</v>
      </c>
    </row>
    <row r="282" spans="1:4">
      <c r="A282" s="27" t="s">
        <v>146</v>
      </c>
      <c r="B282" s="27" t="s">
        <v>147</v>
      </c>
      <c r="C282" s="26">
        <v>44378</v>
      </c>
      <c r="D282" s="2">
        <v>185869</v>
      </c>
    </row>
    <row r="283" spans="1:4">
      <c r="A283" s="27" t="s">
        <v>146</v>
      </c>
      <c r="B283" s="27" t="s">
        <v>143</v>
      </c>
      <c r="C283" s="26">
        <v>44531</v>
      </c>
      <c r="D283" s="2">
        <v>1365</v>
      </c>
    </row>
    <row r="284" spans="1:4">
      <c r="A284" s="27" t="s">
        <v>146</v>
      </c>
      <c r="B284" s="27" t="s">
        <v>143</v>
      </c>
      <c r="C284" s="26">
        <v>44256</v>
      </c>
      <c r="D284" s="2">
        <v>6845</v>
      </c>
    </row>
    <row r="285" spans="1:4">
      <c r="A285" s="27" t="s">
        <v>146</v>
      </c>
      <c r="B285" s="27" t="s">
        <v>143</v>
      </c>
      <c r="C285" s="26">
        <v>44409</v>
      </c>
      <c r="D285" s="27">
        <v>17711</v>
      </c>
    </row>
    <row r="286" spans="1:4">
      <c r="A286" s="27" t="s">
        <v>146</v>
      </c>
      <c r="B286" s="27" t="s">
        <v>143</v>
      </c>
      <c r="C286" s="26">
        <v>44256</v>
      </c>
      <c r="D286" s="2">
        <v>39973</v>
      </c>
    </row>
    <row r="287" spans="1:4">
      <c r="A287" s="27" t="s">
        <v>146</v>
      </c>
      <c r="B287" s="27" t="s">
        <v>143</v>
      </c>
      <c r="C287" s="26">
        <v>44409</v>
      </c>
      <c r="D287" s="2">
        <v>102572</v>
      </c>
    </row>
    <row r="288" spans="1:4">
      <c r="A288" s="27" t="s">
        <v>146</v>
      </c>
      <c r="B288" s="27" t="s">
        <v>143</v>
      </c>
      <c r="C288" s="26">
        <v>44378</v>
      </c>
      <c r="D288" s="2">
        <v>121986</v>
      </c>
    </row>
    <row r="289" spans="1:4">
      <c r="A289" s="27" t="s">
        <v>146</v>
      </c>
      <c r="B289" s="27" t="s">
        <v>143</v>
      </c>
      <c r="C289" s="26">
        <v>44256</v>
      </c>
      <c r="D289" s="2">
        <v>132363</v>
      </c>
    </row>
    <row r="290" spans="1:4">
      <c r="A290" s="27" t="s">
        <v>146</v>
      </c>
      <c r="B290" s="27" t="s">
        <v>143</v>
      </c>
      <c r="C290" s="26">
        <v>44440</v>
      </c>
      <c r="D290" s="2">
        <v>160752</v>
      </c>
    </row>
    <row r="291" spans="1:4">
      <c r="A291" s="27" t="s">
        <v>146</v>
      </c>
      <c r="B291" s="27" t="s">
        <v>150</v>
      </c>
      <c r="C291" s="26">
        <v>44228</v>
      </c>
      <c r="D291" s="2">
        <v>7298</v>
      </c>
    </row>
    <row r="292" spans="1:4">
      <c r="A292" s="27" t="s">
        <v>146</v>
      </c>
      <c r="B292" s="27" t="s">
        <v>150</v>
      </c>
      <c r="C292" s="26">
        <v>44348</v>
      </c>
      <c r="D292" s="2">
        <v>11238</v>
      </c>
    </row>
    <row r="293" spans="1:4">
      <c r="A293" s="27" t="s">
        <v>146</v>
      </c>
      <c r="B293" s="27" t="s">
        <v>150</v>
      </c>
      <c r="C293" s="26">
        <v>44287</v>
      </c>
      <c r="D293" s="27">
        <v>27542</v>
      </c>
    </row>
    <row r="294" spans="1:4">
      <c r="A294" s="27" t="s">
        <v>146</v>
      </c>
      <c r="B294" s="27" t="s">
        <v>150</v>
      </c>
      <c r="C294" s="26">
        <v>44228</v>
      </c>
      <c r="D294" s="2">
        <v>33876</v>
      </c>
    </row>
    <row r="295" spans="1:4">
      <c r="A295" s="27" t="s">
        <v>146</v>
      </c>
      <c r="B295" s="27" t="s">
        <v>150</v>
      </c>
      <c r="C295" s="26">
        <v>44470</v>
      </c>
      <c r="D295" s="2">
        <v>39494</v>
      </c>
    </row>
    <row r="296" spans="1:4">
      <c r="A296" s="27" t="s">
        <v>146</v>
      </c>
      <c r="B296" s="27" t="s">
        <v>150</v>
      </c>
      <c r="C296" s="26">
        <v>44348</v>
      </c>
      <c r="D296" s="2">
        <v>96983</v>
      </c>
    </row>
    <row r="297" spans="1:4">
      <c r="A297" s="27" t="s">
        <v>146</v>
      </c>
      <c r="B297" s="27" t="s">
        <v>150</v>
      </c>
      <c r="C297" s="26">
        <v>44348</v>
      </c>
      <c r="D297" s="2">
        <v>130437</v>
      </c>
    </row>
    <row r="298" spans="1:4">
      <c r="A298" s="27" t="s">
        <v>146</v>
      </c>
      <c r="B298" s="27" t="s">
        <v>150</v>
      </c>
      <c r="C298" s="26">
        <v>44409</v>
      </c>
      <c r="D298" s="27">
        <v>149617</v>
      </c>
    </row>
    <row r="299" spans="1:4">
      <c r="A299" s="27" t="s">
        <v>146</v>
      </c>
      <c r="B299" s="27" t="s">
        <v>150</v>
      </c>
      <c r="C299" s="26">
        <v>44531</v>
      </c>
      <c r="D299" s="27">
        <v>166353</v>
      </c>
    </row>
    <row r="300" spans="1:4">
      <c r="A300" s="27" t="s">
        <v>146</v>
      </c>
      <c r="B300" s="27" t="s">
        <v>150</v>
      </c>
      <c r="C300" s="26">
        <v>44197</v>
      </c>
      <c r="D300" s="2">
        <v>219774</v>
      </c>
    </row>
    <row r="301" spans="1:4">
      <c r="A301" s="27" t="s">
        <v>146</v>
      </c>
      <c r="B301" s="27" t="s">
        <v>150</v>
      </c>
      <c r="C301" s="26">
        <v>44378</v>
      </c>
      <c r="D301" s="2">
        <v>226327</v>
      </c>
    </row>
    <row r="302" spans="1:4">
      <c r="A302" s="27" t="s">
        <v>146</v>
      </c>
      <c r="B302" s="27" t="s">
        <v>150</v>
      </c>
      <c r="C302" s="26">
        <v>44317</v>
      </c>
      <c r="D302" s="2">
        <v>239368</v>
      </c>
    </row>
    <row r="303" spans="1:4">
      <c r="A303" s="27" t="s">
        <v>146</v>
      </c>
      <c r="B303" s="27" t="s">
        <v>150</v>
      </c>
      <c r="C303" s="26">
        <v>44197</v>
      </c>
      <c r="D303" s="27">
        <v>244677</v>
      </c>
    </row>
    <row r="304" spans="1:4">
      <c r="A304" s="27" t="s">
        <v>146</v>
      </c>
      <c r="B304" s="27" t="s">
        <v>145</v>
      </c>
      <c r="C304" s="26">
        <v>44197</v>
      </c>
      <c r="D304" s="2">
        <v>8675</v>
      </c>
    </row>
    <row r="305" spans="1:4">
      <c r="A305" s="27" t="s">
        <v>146</v>
      </c>
      <c r="B305" s="27" t="s">
        <v>145</v>
      </c>
      <c r="C305" s="26">
        <v>44440</v>
      </c>
      <c r="D305" s="2">
        <v>12156</v>
      </c>
    </row>
    <row r="306" spans="1:4">
      <c r="A306" s="27" t="s">
        <v>146</v>
      </c>
      <c r="B306" s="27" t="s">
        <v>145</v>
      </c>
      <c r="C306" s="26">
        <v>44531</v>
      </c>
      <c r="D306" s="2">
        <v>60882</v>
      </c>
    </row>
    <row r="307" spans="1:4">
      <c r="A307" s="27" t="s">
        <v>146</v>
      </c>
      <c r="B307" s="27" t="s">
        <v>145</v>
      </c>
      <c r="C307" s="26">
        <v>44409</v>
      </c>
      <c r="D307" s="2">
        <v>110965</v>
      </c>
    </row>
    <row r="308" spans="1:4">
      <c r="A308" s="27" t="s">
        <v>146</v>
      </c>
      <c r="B308" s="27" t="s">
        <v>145</v>
      </c>
      <c r="C308" s="26">
        <v>44317</v>
      </c>
      <c r="D308" s="2">
        <v>125616</v>
      </c>
    </row>
    <row r="309" spans="1:4">
      <c r="A309" s="27" t="s">
        <v>146</v>
      </c>
      <c r="B309" s="27" t="s">
        <v>145</v>
      </c>
      <c r="C309" s="26">
        <v>44531</v>
      </c>
      <c r="D309" s="2">
        <v>152076</v>
      </c>
    </row>
    <row r="310" spans="1:4">
      <c r="A310" s="27" t="s">
        <v>146</v>
      </c>
      <c r="B310" s="27" t="s">
        <v>145</v>
      </c>
      <c r="C310" s="26">
        <v>44470</v>
      </c>
      <c r="D310" s="2">
        <v>174302</v>
      </c>
    </row>
    <row r="311" spans="1:4">
      <c r="A311" s="27" t="s">
        <v>146</v>
      </c>
      <c r="B311" s="27" t="s">
        <v>145</v>
      </c>
      <c r="C311" s="26">
        <v>44470</v>
      </c>
      <c r="D311" s="2">
        <v>175018</v>
      </c>
    </row>
    <row r="312" spans="1:4">
      <c r="A312" s="27" t="s">
        <v>146</v>
      </c>
      <c r="B312" s="27" t="s">
        <v>145</v>
      </c>
      <c r="C312" s="26">
        <v>44287</v>
      </c>
      <c r="D312" s="2">
        <v>221658</v>
      </c>
    </row>
    <row r="313" spans="1:4">
      <c r="A313" s="27" t="s">
        <v>146</v>
      </c>
      <c r="B313" s="27" t="s">
        <v>145</v>
      </c>
      <c r="C313" s="26">
        <v>44470</v>
      </c>
      <c r="D313" s="2">
        <v>245470</v>
      </c>
    </row>
    <row r="314" spans="1:4">
      <c r="A314" s="27" t="s">
        <v>146</v>
      </c>
      <c r="B314" s="27" t="s">
        <v>145</v>
      </c>
      <c r="C314" s="26">
        <v>44197</v>
      </c>
      <c r="D314" s="2">
        <v>248756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F178-46C5-42A1-B0B5-510FB3B874B2}">
  <sheetPr codeName="Sheet8"/>
  <dimension ref="B1:I1000"/>
  <sheetViews>
    <sheetView workbookViewId="0">
      <selection activeCell="E4" sqref="E4"/>
    </sheetView>
  </sheetViews>
  <sheetFormatPr defaultColWidth="14.5" defaultRowHeight="15" customHeight="1"/>
  <cols>
    <col min="1" max="1" width="9.5" customWidth="1"/>
    <col min="2" max="2" width="19.59765625" customWidth="1"/>
    <col min="3" max="3" width="15.5" customWidth="1"/>
    <col min="4" max="4" width="15.09765625" customWidth="1"/>
    <col min="5" max="5" width="15.69921875" customWidth="1"/>
    <col min="6" max="6" width="16.69921875" customWidth="1"/>
    <col min="7" max="7" width="5" customWidth="1"/>
    <col min="8" max="8" width="12.09765625" customWidth="1"/>
    <col min="9" max="9" width="29.3984375" customWidth="1"/>
    <col min="10" max="10" width="8.69921875" customWidth="1"/>
    <col min="11" max="26" width="9.5" customWidth="1"/>
  </cols>
  <sheetData>
    <row r="1" spans="2:9" ht="14.25" customHeight="1"/>
    <row r="2" spans="2:9" ht="14.25" customHeight="1"/>
    <row r="3" spans="2:9" ht="14.25" customHeight="1">
      <c r="B3" s="25" t="s">
        <v>142</v>
      </c>
      <c r="C3" s="50">
        <f ca="1">TODAY()</f>
        <v>46218</v>
      </c>
    </row>
    <row r="4" spans="2:9" ht="14.25" customHeight="1">
      <c r="B4" s="25" t="s">
        <v>141</v>
      </c>
      <c r="C4" s="51">
        <f ca="1">NOW()</f>
        <v>46218.60766736111</v>
      </c>
    </row>
    <row r="5" spans="2:9" ht="14.25" customHeight="1"/>
    <row r="6" spans="2:9" ht="14.25" customHeight="1">
      <c r="B6" s="25" t="s">
        <v>140</v>
      </c>
      <c r="C6" s="25" t="s">
        <v>3</v>
      </c>
      <c r="D6" s="25" t="s">
        <v>139</v>
      </c>
      <c r="E6" s="25" t="s">
        <v>138</v>
      </c>
      <c r="F6" s="25" t="s">
        <v>137</v>
      </c>
      <c r="G6" s="25" t="s">
        <v>136</v>
      </c>
      <c r="H6" s="25" t="s">
        <v>135</v>
      </c>
      <c r="I6" s="25" t="s">
        <v>134</v>
      </c>
    </row>
    <row r="7" spans="2:9" ht="14.25" customHeight="1">
      <c r="B7" s="11" t="s">
        <v>133</v>
      </c>
      <c r="C7" s="13">
        <v>36478</v>
      </c>
      <c r="D7" s="24">
        <f>DAY(C7)</f>
        <v>14</v>
      </c>
      <c r="E7" s="24">
        <f>MONTH(C7)</f>
        <v>11</v>
      </c>
      <c r="F7" s="24" t="str">
        <f>TEXT(C7,"mmmm")</f>
        <v>November</v>
      </c>
      <c r="G7" s="24">
        <f>YEAR(C7)</f>
        <v>1999</v>
      </c>
      <c r="H7" s="24">
        <f ca="1">DATEDIF(C7,TODAY(),"Y")</f>
        <v>26</v>
      </c>
      <c r="I7" s="24" t="str">
        <f ca="1">DATEDIF(C7,TODAY(),"Y")&amp;" Years, "&amp;DATEDIF(C7,TODAY(),"YM")&amp;" Months, "&amp;DATEDIF(C7,TODAY(),"MD")&amp;" Days"</f>
        <v>26 Years, 8 Months, 1 Days</v>
      </c>
    </row>
    <row r="8" spans="2:9" ht="14.25" customHeight="1">
      <c r="B8" s="11" t="s">
        <v>132</v>
      </c>
      <c r="C8" s="13">
        <v>37027</v>
      </c>
      <c r="D8" s="24">
        <f t="shared" ref="D8:D18" si="0">DAY(C8)</f>
        <v>16</v>
      </c>
      <c r="E8" s="24">
        <f t="shared" ref="E8:E18" si="1">MONTH(C8)</f>
        <v>5</v>
      </c>
      <c r="F8" s="24" t="str">
        <f t="shared" ref="F8:F18" si="2">TEXT(C8,"mmmm")</f>
        <v>May</v>
      </c>
      <c r="G8" s="24">
        <f t="shared" ref="G8:G18" si="3">YEAR(C8)</f>
        <v>2001</v>
      </c>
      <c r="H8" s="24">
        <f t="shared" ref="H8:H18" ca="1" si="4">DATEDIF(C8,TODAY(),"Y")</f>
        <v>25</v>
      </c>
      <c r="I8" s="24" t="str">
        <f t="shared" ref="I8:I18" ca="1" si="5">DATEDIF(C8,TODAY(),"Y")&amp;" Years, "&amp;DATEDIF(C8,TODAY(),"YM")&amp;" Months, "&amp;DATEDIF(C8,TODAY(),"MD")&amp;" Days"</f>
        <v>25 Years, 1 Months, 29 Days</v>
      </c>
    </row>
    <row r="9" spans="2:9" ht="14.25" customHeight="1">
      <c r="B9" s="11" t="s">
        <v>131</v>
      </c>
      <c r="C9" s="13">
        <v>37946</v>
      </c>
      <c r="D9" s="24">
        <f t="shared" si="0"/>
        <v>21</v>
      </c>
      <c r="E9" s="24">
        <f t="shared" si="1"/>
        <v>11</v>
      </c>
      <c r="F9" s="24" t="str">
        <f t="shared" si="2"/>
        <v>November</v>
      </c>
      <c r="G9" s="24">
        <f t="shared" si="3"/>
        <v>2003</v>
      </c>
      <c r="H9" s="24">
        <f t="shared" ca="1" si="4"/>
        <v>22</v>
      </c>
      <c r="I9" s="24" t="str">
        <f t="shared" ca="1" si="5"/>
        <v>22 Years, 7 Months, 24 Days</v>
      </c>
    </row>
    <row r="10" spans="2:9" ht="14.25" customHeight="1">
      <c r="B10" s="11" t="s">
        <v>130</v>
      </c>
      <c r="C10" s="13">
        <v>38113</v>
      </c>
      <c r="D10" s="24">
        <f t="shared" si="0"/>
        <v>6</v>
      </c>
      <c r="E10" s="24">
        <f t="shared" si="1"/>
        <v>5</v>
      </c>
      <c r="F10" s="24" t="str">
        <f t="shared" si="2"/>
        <v>May</v>
      </c>
      <c r="G10" s="24">
        <f t="shared" si="3"/>
        <v>2004</v>
      </c>
      <c r="H10" s="24">
        <f t="shared" ca="1" si="4"/>
        <v>22</v>
      </c>
      <c r="I10" s="24" t="str">
        <f t="shared" ca="1" si="5"/>
        <v>22 Years, 2 Months, 9 Days</v>
      </c>
    </row>
    <row r="11" spans="2:9" ht="14.25" customHeight="1">
      <c r="B11" s="11" t="s">
        <v>129</v>
      </c>
      <c r="C11" s="13">
        <v>38449</v>
      </c>
      <c r="D11" s="24">
        <f t="shared" si="0"/>
        <v>7</v>
      </c>
      <c r="E11" s="24">
        <f t="shared" si="1"/>
        <v>4</v>
      </c>
      <c r="F11" s="24" t="str">
        <f t="shared" si="2"/>
        <v>April</v>
      </c>
      <c r="G11" s="24">
        <f t="shared" si="3"/>
        <v>2005</v>
      </c>
      <c r="H11" s="24">
        <f t="shared" ca="1" si="4"/>
        <v>21</v>
      </c>
      <c r="I11" s="24" t="str">
        <f t="shared" ca="1" si="5"/>
        <v>21 Years, 3 Months, 8 Days</v>
      </c>
    </row>
    <row r="12" spans="2:9" ht="14.25" customHeight="1">
      <c r="B12" s="11" t="s">
        <v>128</v>
      </c>
      <c r="C12" s="13">
        <v>39846</v>
      </c>
      <c r="D12" s="24">
        <f t="shared" si="0"/>
        <v>2</v>
      </c>
      <c r="E12" s="24">
        <f t="shared" si="1"/>
        <v>2</v>
      </c>
      <c r="F12" s="24" t="str">
        <f t="shared" si="2"/>
        <v>February</v>
      </c>
      <c r="G12" s="24">
        <f t="shared" si="3"/>
        <v>2009</v>
      </c>
      <c r="H12" s="24">
        <f t="shared" ca="1" si="4"/>
        <v>17</v>
      </c>
      <c r="I12" s="24" t="str">
        <f t="shared" ca="1" si="5"/>
        <v>17 Years, 5 Months, 13 Days</v>
      </c>
    </row>
    <row r="13" spans="2:9" ht="14.25" customHeight="1">
      <c r="B13" s="11" t="s">
        <v>127</v>
      </c>
      <c r="C13" s="13">
        <v>40330</v>
      </c>
      <c r="D13" s="24">
        <f t="shared" si="0"/>
        <v>1</v>
      </c>
      <c r="E13" s="24">
        <f t="shared" si="1"/>
        <v>6</v>
      </c>
      <c r="F13" s="24" t="str">
        <f t="shared" si="2"/>
        <v>June</v>
      </c>
      <c r="G13" s="24">
        <f t="shared" si="3"/>
        <v>2010</v>
      </c>
      <c r="H13" s="24">
        <f t="shared" ca="1" si="4"/>
        <v>16</v>
      </c>
      <c r="I13" s="24" t="str">
        <f t="shared" ca="1" si="5"/>
        <v>16 Years, 1 Months, 14 Days</v>
      </c>
    </row>
    <row r="14" spans="2:9" ht="14.25" customHeight="1">
      <c r="B14" s="11" t="s">
        <v>126</v>
      </c>
      <c r="C14" s="13">
        <v>40495</v>
      </c>
      <c r="D14" s="24">
        <f t="shared" si="0"/>
        <v>13</v>
      </c>
      <c r="E14" s="24">
        <f t="shared" si="1"/>
        <v>11</v>
      </c>
      <c r="F14" s="24" t="str">
        <f t="shared" si="2"/>
        <v>November</v>
      </c>
      <c r="G14" s="24">
        <f t="shared" si="3"/>
        <v>2010</v>
      </c>
      <c r="H14" s="24">
        <f t="shared" ca="1" si="4"/>
        <v>15</v>
      </c>
      <c r="I14" s="24" t="str">
        <f t="shared" ca="1" si="5"/>
        <v>15 Years, 8 Months, 2 Days</v>
      </c>
    </row>
    <row r="15" spans="2:9" ht="14.25" customHeight="1">
      <c r="B15" s="11" t="s">
        <v>125</v>
      </c>
      <c r="C15" s="13">
        <v>40574</v>
      </c>
      <c r="D15" s="24">
        <f t="shared" si="0"/>
        <v>31</v>
      </c>
      <c r="E15" s="24">
        <f t="shared" si="1"/>
        <v>1</v>
      </c>
      <c r="F15" s="24" t="str">
        <f t="shared" si="2"/>
        <v>January</v>
      </c>
      <c r="G15" s="24">
        <f t="shared" si="3"/>
        <v>2011</v>
      </c>
      <c r="H15" s="24">
        <f t="shared" ca="1" si="4"/>
        <v>15</v>
      </c>
      <c r="I15" s="24" t="str">
        <f t="shared" ca="1" si="5"/>
        <v>15 Years, 5 Months, 14 Days</v>
      </c>
    </row>
    <row r="16" spans="2:9" ht="14.25" customHeight="1">
      <c r="B16" s="11" t="s">
        <v>124</v>
      </c>
      <c r="C16" s="13">
        <v>41400</v>
      </c>
      <c r="D16" s="24">
        <f t="shared" si="0"/>
        <v>6</v>
      </c>
      <c r="E16" s="24">
        <f t="shared" si="1"/>
        <v>5</v>
      </c>
      <c r="F16" s="24" t="str">
        <f t="shared" si="2"/>
        <v>May</v>
      </c>
      <c r="G16" s="24">
        <f t="shared" si="3"/>
        <v>2013</v>
      </c>
      <c r="H16" s="24">
        <f t="shared" ca="1" si="4"/>
        <v>13</v>
      </c>
      <c r="I16" s="24" t="str">
        <f t="shared" ca="1" si="5"/>
        <v>13 Years, 2 Months, 9 Days</v>
      </c>
    </row>
    <row r="17" spans="2:9" ht="14.25" customHeight="1">
      <c r="B17" s="11" t="s">
        <v>123</v>
      </c>
      <c r="C17" s="13">
        <v>42027</v>
      </c>
      <c r="D17" s="24">
        <f t="shared" si="0"/>
        <v>23</v>
      </c>
      <c r="E17" s="24">
        <f t="shared" si="1"/>
        <v>1</v>
      </c>
      <c r="F17" s="24" t="str">
        <f t="shared" si="2"/>
        <v>January</v>
      </c>
      <c r="G17" s="24">
        <f t="shared" si="3"/>
        <v>2015</v>
      </c>
      <c r="H17" s="24">
        <f t="shared" ca="1" si="4"/>
        <v>11</v>
      </c>
      <c r="I17" s="24" t="str">
        <f t="shared" ca="1" si="5"/>
        <v>11 Years, 5 Months, 22 Days</v>
      </c>
    </row>
    <row r="18" spans="2:9" ht="14.25" customHeight="1">
      <c r="B18" s="11" t="s">
        <v>122</v>
      </c>
      <c r="C18" s="13">
        <v>42124</v>
      </c>
      <c r="D18" s="24">
        <f t="shared" si="0"/>
        <v>30</v>
      </c>
      <c r="E18" s="24">
        <f t="shared" si="1"/>
        <v>4</v>
      </c>
      <c r="F18" s="24" t="str">
        <f t="shared" si="2"/>
        <v>April</v>
      </c>
      <c r="G18" s="24">
        <f t="shared" si="3"/>
        <v>2015</v>
      </c>
      <c r="H18" s="24">
        <f t="shared" ca="1" si="4"/>
        <v>11</v>
      </c>
      <c r="I18" s="24" t="str">
        <f t="shared" ca="1" si="5"/>
        <v>11 Years, 2 Months, 15 Days</v>
      </c>
    </row>
    <row r="19" spans="2:9" ht="14.25" customHeight="1"/>
    <row r="20" spans="2:9" ht="14.25" customHeight="1"/>
    <row r="21" spans="2:9" ht="14.25" customHeight="1"/>
    <row r="22" spans="2:9" ht="14.25" customHeight="1"/>
    <row r="23" spans="2:9" ht="14.25" customHeight="1"/>
    <row r="24" spans="2:9" ht="14.25" customHeight="1"/>
    <row r="25" spans="2:9" ht="14.25" customHeight="1"/>
    <row r="26" spans="2:9" ht="14.25" customHeight="1"/>
    <row r="27" spans="2:9" ht="14.25" customHeight="1"/>
    <row r="28" spans="2:9" ht="14.25" customHeight="1"/>
    <row r="29" spans="2:9" ht="14.25" customHeight="1"/>
    <row r="30" spans="2:9" ht="14.25" customHeight="1"/>
    <row r="31" spans="2:9" ht="14.25" customHeight="1"/>
    <row r="32" spans="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5E0E1-F9F4-4076-92D1-E654859248F6}">
  <sheetPr codeName="Sheet9"/>
  <dimension ref="A1:Y999"/>
  <sheetViews>
    <sheetView workbookViewId="0">
      <selection activeCell="P44" sqref="P44"/>
    </sheetView>
  </sheetViews>
  <sheetFormatPr defaultColWidth="14.5" defaultRowHeight="15" customHeight="1"/>
  <cols>
    <col min="1" max="3" width="8.796875" customWidth="1"/>
    <col min="4" max="4" width="11.296875" customWidth="1"/>
    <col min="5" max="5" width="8.796875" customWidth="1"/>
    <col min="6" max="6" width="10.8984375" customWidth="1"/>
    <col min="7" max="7" width="14.296875" customWidth="1"/>
    <col min="8" max="8" width="14.19921875" customWidth="1"/>
    <col min="9" max="9" width="12.296875" customWidth="1"/>
    <col min="10" max="10" width="15.8984375" customWidth="1"/>
    <col min="11" max="25" width="8.796875" customWidth="1"/>
  </cols>
  <sheetData>
    <row r="1" spans="1:25" ht="14.25" customHeight="1">
      <c r="A1" s="15"/>
      <c r="C1" s="23" t="s">
        <v>121</v>
      </c>
    </row>
    <row r="2" spans="1:25" ht="14.25" customHeight="1">
      <c r="B2" s="22">
        <v>1</v>
      </c>
      <c r="C2" s="22" t="s">
        <v>120</v>
      </c>
    </row>
    <row r="3" spans="1:25" ht="14.25" customHeight="1">
      <c r="B3" s="22">
        <v>2</v>
      </c>
      <c r="C3" s="22" t="s">
        <v>119</v>
      </c>
    </row>
    <row r="4" spans="1:25" ht="14.25" customHeight="1">
      <c r="B4" s="22">
        <v>3</v>
      </c>
      <c r="C4" s="22" t="s">
        <v>118</v>
      </c>
    </row>
    <row r="5" spans="1:25" ht="14.25" customHeight="1">
      <c r="B5" s="22">
        <v>4</v>
      </c>
      <c r="C5" s="22" t="s">
        <v>117</v>
      </c>
    </row>
    <row r="6" spans="1:25" ht="14.25" customHeight="1">
      <c r="B6" s="22">
        <v>5</v>
      </c>
      <c r="C6" s="22" t="s">
        <v>116</v>
      </c>
    </row>
    <row r="7" spans="1:25" ht="14.25" customHeight="1">
      <c r="B7" s="22"/>
      <c r="C7" s="22"/>
    </row>
    <row r="8" spans="1:25" ht="14.25" customHeight="1"/>
    <row r="9" spans="1:25" ht="14.25" customHeight="1">
      <c r="A9" s="8" t="s">
        <v>0</v>
      </c>
      <c r="B9" s="8" t="s">
        <v>1</v>
      </c>
      <c r="C9" s="8" t="s">
        <v>2</v>
      </c>
      <c r="D9" s="8" t="s">
        <v>115</v>
      </c>
      <c r="E9" s="8" t="s">
        <v>4</v>
      </c>
      <c r="F9" s="8" t="s">
        <v>5</v>
      </c>
      <c r="G9" s="8" t="s">
        <v>6</v>
      </c>
      <c r="H9" s="8" t="s">
        <v>8</v>
      </c>
      <c r="I9" s="8" t="s">
        <v>7</v>
      </c>
      <c r="J9" s="21">
        <v>1</v>
      </c>
      <c r="K9" s="21">
        <v>2</v>
      </c>
      <c r="L9" s="21">
        <v>3</v>
      </c>
      <c r="M9" s="21">
        <v>4</v>
      </c>
      <c r="N9" s="21">
        <v>5</v>
      </c>
      <c r="O9" s="20"/>
      <c r="P9" s="20"/>
      <c r="Q9" s="20"/>
      <c r="R9" s="20"/>
      <c r="S9" s="20"/>
      <c r="T9" s="20"/>
      <c r="U9" s="20"/>
      <c r="V9" s="20"/>
      <c r="W9" s="20"/>
      <c r="X9" s="20"/>
      <c r="Y9" s="20"/>
    </row>
    <row r="10" spans="1:25" ht="14.25" customHeight="1">
      <c r="A10" s="2">
        <v>150773</v>
      </c>
      <c r="B10" s="3" t="s">
        <v>84</v>
      </c>
      <c r="C10" s="3" t="s">
        <v>85</v>
      </c>
      <c r="D10" s="4">
        <v>26860</v>
      </c>
      <c r="E10" s="5" t="s">
        <v>24</v>
      </c>
      <c r="F10" s="3" t="s">
        <v>12</v>
      </c>
      <c r="G10" s="3" t="s">
        <v>70</v>
      </c>
      <c r="H10" s="6">
        <v>85000</v>
      </c>
      <c r="I10" s="3" t="s">
        <v>14</v>
      </c>
      <c r="J10" s="19" t="str">
        <f>IF(AND(E10="Female",H10&lt;50000),"Eligible for Gift","")</f>
        <v/>
      </c>
      <c r="K10" s="19" t="str">
        <f>IF(AND(G10="CCD",H10&lt;30000),9000,"")</f>
        <v/>
      </c>
      <c r="L10" s="19" t="str">
        <f>IF(YEAR(D10)&lt;1980,"Retired","")</f>
        <v>Retired</v>
      </c>
      <c r="M10" s="19" t="str">
        <f>IF(AND(OR(G10="Sales",G10="Marketing"),H10&lt;45000),25000,"")</f>
        <v/>
      </c>
      <c r="N10" s="19">
        <f>IF(OR(G10="Director",G10="CEO"),"",1500)</f>
        <v>1500</v>
      </c>
    </row>
    <row r="11" spans="1:25" ht="14.25" customHeight="1">
      <c r="A11" s="2">
        <v>150777</v>
      </c>
      <c r="B11" s="3" t="s">
        <v>27</v>
      </c>
      <c r="C11" s="3" t="s">
        <v>28</v>
      </c>
      <c r="D11" s="4">
        <v>21123</v>
      </c>
      <c r="E11" s="5" t="s">
        <v>24</v>
      </c>
      <c r="F11" s="3" t="s">
        <v>12</v>
      </c>
      <c r="G11" s="3" t="s">
        <v>29</v>
      </c>
      <c r="H11" s="6">
        <v>22000</v>
      </c>
      <c r="I11" s="3" t="s">
        <v>14</v>
      </c>
      <c r="J11" s="19" t="str">
        <f t="shared" ref="J11:J47" si="0">IF(AND(E11="Female",H11&lt;50000),"Eligible for Gift","")</f>
        <v/>
      </c>
      <c r="K11" s="19" t="str">
        <f t="shared" ref="K11:K47" si="1">IF(AND(G11="CCD",H11&lt;30000),9000,"")</f>
        <v/>
      </c>
      <c r="L11" s="19" t="str">
        <f t="shared" ref="L11:L47" si="2">IF(YEAR(D11)&lt;1980,"Retired","")</f>
        <v>Retired</v>
      </c>
      <c r="M11" s="19">
        <f t="shared" ref="M11:M47" si="3">IF(AND(OR(G11="Sales",G11="Marketing"),H11&lt;45000),25000,"")</f>
        <v>25000</v>
      </c>
      <c r="N11" s="19">
        <f t="shared" ref="N11:N47" si="4">IF(OR(G11="Director",G11="CEO"),"",1500)</f>
        <v>1500</v>
      </c>
    </row>
    <row r="12" spans="1:25" ht="14.25" customHeight="1">
      <c r="A12" s="2">
        <v>150784</v>
      </c>
      <c r="B12" s="3" t="s">
        <v>15</v>
      </c>
      <c r="C12" s="3" t="s">
        <v>16</v>
      </c>
      <c r="D12" s="4">
        <v>28365</v>
      </c>
      <c r="E12" s="5" t="s">
        <v>11</v>
      </c>
      <c r="F12" s="3" t="s">
        <v>17</v>
      </c>
      <c r="G12" s="3" t="s">
        <v>18</v>
      </c>
      <c r="H12" s="6">
        <v>35000</v>
      </c>
      <c r="I12" s="3" t="s">
        <v>14</v>
      </c>
      <c r="J12" s="19" t="str">
        <f t="shared" si="0"/>
        <v>Eligible for Gift</v>
      </c>
      <c r="K12" s="19" t="str">
        <f t="shared" si="1"/>
        <v/>
      </c>
      <c r="L12" s="19" t="str">
        <f t="shared" si="2"/>
        <v>Retired</v>
      </c>
      <c r="M12" s="19" t="str">
        <f t="shared" si="3"/>
        <v/>
      </c>
      <c r="N12" s="19">
        <f t="shared" si="4"/>
        <v>1500</v>
      </c>
    </row>
    <row r="13" spans="1:25" ht="14.25" customHeight="1">
      <c r="A13" s="2">
        <v>150791</v>
      </c>
      <c r="B13" s="3" t="s">
        <v>19</v>
      </c>
      <c r="C13" s="3" t="s">
        <v>20</v>
      </c>
      <c r="D13" s="4">
        <v>23346</v>
      </c>
      <c r="E13" s="5" t="s">
        <v>11</v>
      </c>
      <c r="F13" s="3" t="s">
        <v>12</v>
      </c>
      <c r="G13" s="3" t="s">
        <v>18</v>
      </c>
      <c r="H13" s="6">
        <v>67000</v>
      </c>
      <c r="I13" s="3" t="s">
        <v>26</v>
      </c>
      <c r="J13" s="19" t="str">
        <f t="shared" si="0"/>
        <v/>
      </c>
      <c r="K13" s="19" t="str">
        <f t="shared" si="1"/>
        <v/>
      </c>
      <c r="L13" s="19" t="str">
        <f t="shared" si="2"/>
        <v>Retired</v>
      </c>
      <c r="M13" s="19" t="str">
        <f t="shared" si="3"/>
        <v/>
      </c>
      <c r="N13" s="19">
        <f t="shared" si="4"/>
        <v>1500</v>
      </c>
    </row>
    <row r="14" spans="1:25" ht="14.25" customHeight="1">
      <c r="A14" s="2">
        <v>150798</v>
      </c>
      <c r="B14" s="3" t="s">
        <v>92</v>
      </c>
      <c r="C14" s="3" t="s">
        <v>89</v>
      </c>
      <c r="D14" s="4">
        <v>28276</v>
      </c>
      <c r="E14" s="5" t="s">
        <v>11</v>
      </c>
      <c r="F14" s="3" t="s">
        <v>12</v>
      </c>
      <c r="G14" s="3" t="s">
        <v>18</v>
      </c>
      <c r="H14" s="6">
        <v>81000</v>
      </c>
      <c r="I14" s="3" t="s">
        <v>14</v>
      </c>
      <c r="J14" s="19" t="str">
        <f t="shared" si="0"/>
        <v/>
      </c>
      <c r="K14" s="19" t="str">
        <f t="shared" si="1"/>
        <v/>
      </c>
      <c r="L14" s="19" t="str">
        <f t="shared" si="2"/>
        <v>Retired</v>
      </c>
      <c r="M14" s="19" t="str">
        <f t="shared" si="3"/>
        <v/>
      </c>
      <c r="N14" s="19">
        <f t="shared" si="4"/>
        <v>1500</v>
      </c>
    </row>
    <row r="15" spans="1:25" ht="14.25" customHeight="1">
      <c r="A15" s="2">
        <v>150805</v>
      </c>
      <c r="B15" s="3" t="s">
        <v>19</v>
      </c>
      <c r="C15" s="3" t="s">
        <v>32</v>
      </c>
      <c r="D15" s="4">
        <v>26172</v>
      </c>
      <c r="E15" s="5" t="s">
        <v>24</v>
      </c>
      <c r="F15" s="3" t="s">
        <v>12</v>
      </c>
      <c r="G15" s="3" t="s">
        <v>33</v>
      </c>
      <c r="H15" s="6">
        <v>91000</v>
      </c>
      <c r="I15" s="3" t="s">
        <v>14</v>
      </c>
      <c r="J15" s="19" t="str">
        <f t="shared" si="0"/>
        <v/>
      </c>
      <c r="K15" s="19" t="str">
        <f t="shared" si="1"/>
        <v/>
      </c>
      <c r="L15" s="19" t="str">
        <f t="shared" si="2"/>
        <v>Retired</v>
      </c>
      <c r="M15" s="19" t="str">
        <f t="shared" si="3"/>
        <v/>
      </c>
      <c r="N15" s="19" t="str">
        <f t="shared" si="4"/>
        <v/>
      </c>
    </row>
    <row r="16" spans="1:25" ht="14.25" customHeight="1">
      <c r="A16" s="2">
        <v>150814</v>
      </c>
      <c r="B16" s="3" t="s">
        <v>44</v>
      </c>
      <c r="C16" s="3" t="s">
        <v>45</v>
      </c>
      <c r="D16" s="4">
        <v>26246</v>
      </c>
      <c r="E16" s="5" t="s">
        <v>24</v>
      </c>
      <c r="F16" s="3" t="s">
        <v>12</v>
      </c>
      <c r="G16" s="3" t="s">
        <v>25</v>
      </c>
      <c r="H16" s="6">
        <v>50000</v>
      </c>
      <c r="I16" s="3" t="s">
        <v>38</v>
      </c>
      <c r="J16" s="19" t="str">
        <f t="shared" si="0"/>
        <v/>
      </c>
      <c r="K16" s="19" t="str">
        <f t="shared" si="1"/>
        <v/>
      </c>
      <c r="L16" s="19" t="str">
        <f t="shared" si="2"/>
        <v>Retired</v>
      </c>
      <c r="M16" s="19" t="str">
        <f t="shared" si="3"/>
        <v/>
      </c>
      <c r="N16" s="19">
        <f t="shared" si="4"/>
        <v>1500</v>
      </c>
    </row>
    <row r="17" spans="1:14" ht="14.25" customHeight="1">
      <c r="A17" s="2">
        <v>150821</v>
      </c>
      <c r="B17" s="3" t="s">
        <v>99</v>
      </c>
      <c r="C17" s="3" t="s">
        <v>100</v>
      </c>
      <c r="D17" s="4">
        <v>29966</v>
      </c>
      <c r="E17" s="5" t="s">
        <v>24</v>
      </c>
      <c r="F17" s="3" t="s">
        <v>17</v>
      </c>
      <c r="G17" s="3" t="s">
        <v>54</v>
      </c>
      <c r="H17" s="6">
        <v>26000</v>
      </c>
      <c r="I17" s="3" t="s">
        <v>38</v>
      </c>
      <c r="J17" s="19" t="str">
        <f t="shared" si="0"/>
        <v/>
      </c>
      <c r="K17" s="19">
        <f t="shared" si="1"/>
        <v>9000</v>
      </c>
      <c r="L17" s="19" t="str">
        <f t="shared" si="2"/>
        <v/>
      </c>
      <c r="M17" s="19" t="str">
        <f t="shared" si="3"/>
        <v/>
      </c>
      <c r="N17" s="19">
        <f t="shared" si="4"/>
        <v>1500</v>
      </c>
    </row>
    <row r="18" spans="1:14" ht="14.25" customHeight="1">
      <c r="A18" s="2">
        <v>150830</v>
      </c>
      <c r="B18" s="3" t="s">
        <v>93</v>
      </c>
      <c r="C18" s="3" t="s">
        <v>94</v>
      </c>
      <c r="D18" s="4">
        <v>29037</v>
      </c>
      <c r="E18" s="5" t="s">
        <v>11</v>
      </c>
      <c r="F18" s="3" t="s">
        <v>12</v>
      </c>
      <c r="G18" s="3" t="s">
        <v>81</v>
      </c>
      <c r="H18" s="6">
        <v>52000</v>
      </c>
      <c r="I18" s="3" t="s">
        <v>43</v>
      </c>
      <c r="J18" s="19" t="str">
        <f t="shared" si="0"/>
        <v/>
      </c>
      <c r="K18" s="19" t="str">
        <f t="shared" si="1"/>
        <v/>
      </c>
      <c r="L18" s="19" t="str">
        <f t="shared" si="2"/>
        <v>Retired</v>
      </c>
      <c r="M18" s="19" t="str">
        <f t="shared" si="3"/>
        <v/>
      </c>
      <c r="N18" s="19">
        <f t="shared" si="4"/>
        <v>1500</v>
      </c>
    </row>
    <row r="19" spans="1:14" ht="14.25" customHeight="1">
      <c r="A19" s="2">
        <v>150834</v>
      </c>
      <c r="B19" s="3" t="s">
        <v>9</v>
      </c>
      <c r="C19" s="3" t="s">
        <v>10</v>
      </c>
      <c r="D19" s="4">
        <v>31199</v>
      </c>
      <c r="E19" s="5" t="s">
        <v>11</v>
      </c>
      <c r="F19" s="3" t="s">
        <v>12</v>
      </c>
      <c r="G19" s="3" t="s">
        <v>13</v>
      </c>
      <c r="H19" s="6">
        <v>48000</v>
      </c>
      <c r="I19" s="3" t="s">
        <v>14</v>
      </c>
      <c r="J19" s="19" t="str">
        <f t="shared" si="0"/>
        <v>Eligible for Gift</v>
      </c>
      <c r="K19" s="19" t="str">
        <f t="shared" si="1"/>
        <v/>
      </c>
      <c r="L19" s="19" t="str">
        <f t="shared" si="2"/>
        <v/>
      </c>
      <c r="M19" s="19" t="str">
        <f t="shared" si="3"/>
        <v/>
      </c>
      <c r="N19" s="19">
        <f t="shared" si="4"/>
        <v>1500</v>
      </c>
    </row>
    <row r="20" spans="1:14" ht="14.25" customHeight="1">
      <c r="A20" s="2">
        <v>150840</v>
      </c>
      <c r="B20" s="3" t="s">
        <v>55</v>
      </c>
      <c r="C20" s="3" t="s">
        <v>86</v>
      </c>
      <c r="D20" s="4">
        <v>23136</v>
      </c>
      <c r="E20" s="5" t="s">
        <v>11</v>
      </c>
      <c r="F20" s="3" t="s">
        <v>12</v>
      </c>
      <c r="G20" s="3" t="s">
        <v>25</v>
      </c>
      <c r="H20" s="6">
        <v>20000</v>
      </c>
      <c r="I20" s="3" t="s">
        <v>26</v>
      </c>
      <c r="J20" s="19" t="str">
        <f t="shared" si="0"/>
        <v>Eligible for Gift</v>
      </c>
      <c r="K20" s="19" t="str">
        <f t="shared" si="1"/>
        <v/>
      </c>
      <c r="L20" s="19" t="str">
        <f t="shared" si="2"/>
        <v>Retired</v>
      </c>
      <c r="M20" s="19" t="str">
        <f t="shared" si="3"/>
        <v/>
      </c>
      <c r="N20" s="19">
        <f t="shared" si="4"/>
        <v>1500</v>
      </c>
    </row>
    <row r="21" spans="1:14" ht="14.25" customHeight="1">
      <c r="A21" s="2">
        <v>150850</v>
      </c>
      <c r="B21" s="3" t="s">
        <v>46</v>
      </c>
      <c r="C21" s="3" t="s">
        <v>87</v>
      </c>
      <c r="D21" s="4">
        <v>32027</v>
      </c>
      <c r="E21" s="5" t="s">
        <v>24</v>
      </c>
      <c r="F21" s="3" t="s">
        <v>12</v>
      </c>
      <c r="G21" s="3" t="s">
        <v>54</v>
      </c>
      <c r="H21" s="6">
        <v>47000</v>
      </c>
      <c r="I21" s="3" t="s">
        <v>43</v>
      </c>
      <c r="J21" s="19" t="str">
        <f t="shared" si="0"/>
        <v/>
      </c>
      <c r="K21" s="19" t="str">
        <f t="shared" si="1"/>
        <v/>
      </c>
      <c r="L21" s="19" t="str">
        <f t="shared" si="2"/>
        <v/>
      </c>
      <c r="M21" s="19" t="str">
        <f t="shared" si="3"/>
        <v/>
      </c>
      <c r="N21" s="19">
        <f t="shared" si="4"/>
        <v>1500</v>
      </c>
    </row>
    <row r="22" spans="1:14" ht="14.25" customHeight="1">
      <c r="A22" s="2">
        <v>150851</v>
      </c>
      <c r="B22" s="3" t="s">
        <v>71</v>
      </c>
      <c r="C22" s="3" t="s">
        <v>72</v>
      </c>
      <c r="D22" s="4">
        <v>29368</v>
      </c>
      <c r="E22" s="5" t="s">
        <v>24</v>
      </c>
      <c r="F22" s="3" t="s">
        <v>17</v>
      </c>
      <c r="G22" s="3" t="s">
        <v>25</v>
      </c>
      <c r="H22" s="6">
        <v>75000</v>
      </c>
      <c r="I22" s="3" t="s">
        <v>43</v>
      </c>
      <c r="J22" s="19" t="str">
        <f t="shared" si="0"/>
        <v/>
      </c>
      <c r="K22" s="19" t="str">
        <f t="shared" si="1"/>
        <v/>
      </c>
      <c r="L22" s="19" t="str">
        <f t="shared" si="2"/>
        <v/>
      </c>
      <c r="M22" s="19" t="str">
        <f t="shared" si="3"/>
        <v/>
      </c>
      <c r="N22" s="19">
        <f t="shared" si="4"/>
        <v>1500</v>
      </c>
    </row>
    <row r="23" spans="1:14" ht="14.25" customHeight="1">
      <c r="A23" s="2">
        <v>150858</v>
      </c>
      <c r="B23" s="3" t="s">
        <v>52</v>
      </c>
      <c r="C23" s="3" t="s">
        <v>53</v>
      </c>
      <c r="D23" s="4">
        <v>34846</v>
      </c>
      <c r="E23" s="5" t="s">
        <v>24</v>
      </c>
      <c r="F23" s="3" t="s">
        <v>12</v>
      </c>
      <c r="G23" s="3" t="s">
        <v>54</v>
      </c>
      <c r="H23" s="6">
        <v>34000</v>
      </c>
      <c r="I23" s="3" t="s">
        <v>43</v>
      </c>
      <c r="J23" s="19" t="str">
        <f t="shared" si="0"/>
        <v/>
      </c>
      <c r="K23" s="19" t="str">
        <f t="shared" si="1"/>
        <v/>
      </c>
      <c r="L23" s="19" t="str">
        <f t="shared" si="2"/>
        <v/>
      </c>
      <c r="M23" s="19" t="str">
        <f t="shared" si="3"/>
        <v/>
      </c>
      <c r="N23" s="19">
        <f t="shared" si="4"/>
        <v>1500</v>
      </c>
    </row>
    <row r="24" spans="1:14" ht="14.25" customHeight="1">
      <c r="A24" s="2">
        <v>150865</v>
      </c>
      <c r="B24" s="3" t="s">
        <v>50</v>
      </c>
      <c r="C24" s="3" t="s">
        <v>49</v>
      </c>
      <c r="D24" s="4">
        <v>31279</v>
      </c>
      <c r="E24" s="5" t="s">
        <v>11</v>
      </c>
      <c r="F24" s="3" t="s">
        <v>12</v>
      </c>
      <c r="G24" s="3" t="s">
        <v>51</v>
      </c>
      <c r="H24" s="6">
        <v>90000</v>
      </c>
      <c r="I24" s="3" t="s">
        <v>26</v>
      </c>
      <c r="J24" s="19" t="str">
        <f t="shared" si="0"/>
        <v/>
      </c>
      <c r="K24" s="19" t="str">
        <f t="shared" si="1"/>
        <v/>
      </c>
      <c r="L24" s="19" t="str">
        <f t="shared" si="2"/>
        <v/>
      </c>
      <c r="M24" s="19" t="str">
        <f t="shared" si="3"/>
        <v/>
      </c>
      <c r="N24" s="19" t="str">
        <f t="shared" si="4"/>
        <v/>
      </c>
    </row>
    <row r="25" spans="1:14" ht="14.25" customHeight="1">
      <c r="A25" s="2">
        <v>150867</v>
      </c>
      <c r="B25" s="3" t="s">
        <v>73</v>
      </c>
      <c r="C25" s="3" t="s">
        <v>74</v>
      </c>
      <c r="D25" s="4">
        <v>29028</v>
      </c>
      <c r="E25" s="5" t="s">
        <v>11</v>
      </c>
      <c r="F25" s="3" t="s">
        <v>17</v>
      </c>
      <c r="G25" s="3" t="s">
        <v>70</v>
      </c>
      <c r="H25" s="6">
        <v>49000</v>
      </c>
      <c r="I25" s="3" t="s">
        <v>26</v>
      </c>
      <c r="J25" s="19" t="str">
        <f t="shared" si="0"/>
        <v>Eligible for Gift</v>
      </c>
      <c r="K25" s="19" t="str">
        <f t="shared" si="1"/>
        <v/>
      </c>
      <c r="L25" s="19" t="str">
        <f t="shared" si="2"/>
        <v>Retired</v>
      </c>
      <c r="M25" s="19" t="str">
        <f t="shared" si="3"/>
        <v/>
      </c>
      <c r="N25" s="19">
        <f t="shared" si="4"/>
        <v>1500</v>
      </c>
    </row>
    <row r="26" spans="1:14" ht="14.25" customHeight="1">
      <c r="A26" s="2">
        <v>150874</v>
      </c>
      <c r="B26" s="3" t="s">
        <v>91</v>
      </c>
      <c r="C26" s="3" t="s">
        <v>89</v>
      </c>
      <c r="D26" s="4">
        <v>37890</v>
      </c>
      <c r="E26" s="5" t="s">
        <v>11</v>
      </c>
      <c r="F26" s="3" t="s">
        <v>12</v>
      </c>
      <c r="G26" s="3" t="s">
        <v>29</v>
      </c>
      <c r="H26" s="6">
        <v>27000</v>
      </c>
      <c r="I26" s="3" t="s">
        <v>26</v>
      </c>
      <c r="J26" s="19" t="str">
        <f t="shared" si="0"/>
        <v>Eligible for Gift</v>
      </c>
      <c r="K26" s="19" t="str">
        <f t="shared" si="1"/>
        <v/>
      </c>
      <c r="L26" s="19" t="str">
        <f t="shared" si="2"/>
        <v/>
      </c>
      <c r="M26" s="19">
        <f t="shared" si="3"/>
        <v>25000</v>
      </c>
      <c r="N26" s="19">
        <f t="shared" si="4"/>
        <v>1500</v>
      </c>
    </row>
    <row r="27" spans="1:14" ht="14.25" customHeight="1">
      <c r="A27" s="2">
        <v>150881</v>
      </c>
      <c r="B27" s="3" t="s">
        <v>41</v>
      </c>
      <c r="C27" s="3" t="s">
        <v>42</v>
      </c>
      <c r="D27" s="4">
        <v>30337</v>
      </c>
      <c r="E27" s="5" t="s">
        <v>24</v>
      </c>
      <c r="F27" s="3" t="s">
        <v>17</v>
      </c>
      <c r="G27" s="3" t="s">
        <v>18</v>
      </c>
      <c r="H27" s="6">
        <v>92000</v>
      </c>
      <c r="I27" s="3" t="s">
        <v>26</v>
      </c>
      <c r="J27" s="19" t="str">
        <f t="shared" si="0"/>
        <v/>
      </c>
      <c r="K27" s="19" t="str">
        <f t="shared" si="1"/>
        <v/>
      </c>
      <c r="L27" s="19" t="str">
        <f t="shared" si="2"/>
        <v/>
      </c>
      <c r="M27" s="19" t="str">
        <f t="shared" si="3"/>
        <v/>
      </c>
      <c r="N27" s="19">
        <f t="shared" si="4"/>
        <v>1500</v>
      </c>
    </row>
    <row r="28" spans="1:14" ht="14.25" customHeight="1">
      <c r="A28" s="2">
        <v>150888</v>
      </c>
      <c r="B28" s="3" t="s">
        <v>48</v>
      </c>
      <c r="C28" s="3" t="s">
        <v>49</v>
      </c>
      <c r="D28" s="4">
        <v>29221</v>
      </c>
      <c r="E28" s="5" t="s">
        <v>24</v>
      </c>
      <c r="F28" s="3" t="s">
        <v>12</v>
      </c>
      <c r="G28" s="3" t="s">
        <v>37</v>
      </c>
      <c r="H28" s="6">
        <v>43000</v>
      </c>
      <c r="I28" s="3" t="s">
        <v>38</v>
      </c>
      <c r="J28" s="19" t="str">
        <f t="shared" si="0"/>
        <v/>
      </c>
      <c r="K28" s="19" t="str">
        <f t="shared" si="1"/>
        <v/>
      </c>
      <c r="L28" s="19" t="str">
        <f t="shared" si="2"/>
        <v/>
      </c>
      <c r="M28" s="19" t="str">
        <f t="shared" si="3"/>
        <v/>
      </c>
      <c r="N28" s="19">
        <f t="shared" si="4"/>
        <v>1500</v>
      </c>
    </row>
    <row r="29" spans="1:14" ht="14.25" customHeight="1">
      <c r="A29" s="2">
        <v>150894</v>
      </c>
      <c r="B29" s="3" t="s">
        <v>57</v>
      </c>
      <c r="C29" s="3" t="s">
        <v>58</v>
      </c>
      <c r="D29" s="4">
        <v>37124</v>
      </c>
      <c r="E29" s="5" t="s">
        <v>24</v>
      </c>
      <c r="F29" s="3" t="s">
        <v>12</v>
      </c>
      <c r="G29" s="3" t="s">
        <v>25</v>
      </c>
      <c r="H29" s="6">
        <v>67000</v>
      </c>
      <c r="I29" s="3" t="s">
        <v>26</v>
      </c>
      <c r="J29" s="19" t="str">
        <f t="shared" si="0"/>
        <v/>
      </c>
      <c r="K29" s="19" t="str">
        <f t="shared" si="1"/>
        <v/>
      </c>
      <c r="L29" s="19" t="str">
        <f t="shared" si="2"/>
        <v/>
      </c>
      <c r="M29" s="19" t="str">
        <f t="shared" si="3"/>
        <v/>
      </c>
      <c r="N29" s="19">
        <f t="shared" si="4"/>
        <v>1500</v>
      </c>
    </row>
    <row r="30" spans="1:14" ht="14.25" customHeight="1">
      <c r="A30" s="2">
        <v>150899</v>
      </c>
      <c r="B30" s="3" t="s">
        <v>75</v>
      </c>
      <c r="C30" s="3" t="s">
        <v>76</v>
      </c>
      <c r="D30" s="4">
        <v>37400</v>
      </c>
      <c r="E30" s="5" t="s">
        <v>24</v>
      </c>
      <c r="F30" s="3" t="s">
        <v>12</v>
      </c>
      <c r="G30" s="3" t="s">
        <v>54</v>
      </c>
      <c r="H30" s="6">
        <v>50000</v>
      </c>
      <c r="I30" s="3" t="s">
        <v>26</v>
      </c>
      <c r="J30" s="19" t="str">
        <f t="shared" si="0"/>
        <v/>
      </c>
      <c r="K30" s="19" t="str">
        <f t="shared" si="1"/>
        <v/>
      </c>
      <c r="L30" s="19" t="str">
        <f t="shared" si="2"/>
        <v/>
      </c>
      <c r="M30" s="19" t="str">
        <f t="shared" si="3"/>
        <v/>
      </c>
      <c r="N30" s="19">
        <f t="shared" si="4"/>
        <v>1500</v>
      </c>
    </row>
    <row r="31" spans="1:14" ht="14.25" customHeight="1">
      <c r="A31" s="2">
        <v>150901</v>
      </c>
      <c r="B31" s="3" t="s">
        <v>79</v>
      </c>
      <c r="C31" s="3" t="s">
        <v>80</v>
      </c>
      <c r="D31" s="4">
        <v>32946</v>
      </c>
      <c r="E31" s="5" t="s">
        <v>11</v>
      </c>
      <c r="F31" s="3" t="s">
        <v>12</v>
      </c>
      <c r="G31" s="3" t="s">
        <v>81</v>
      </c>
      <c r="H31" s="6">
        <v>53000</v>
      </c>
      <c r="I31" s="3" t="s">
        <v>43</v>
      </c>
      <c r="J31" s="19" t="str">
        <f t="shared" si="0"/>
        <v/>
      </c>
      <c r="K31" s="19" t="str">
        <f t="shared" si="1"/>
        <v/>
      </c>
      <c r="L31" s="19" t="str">
        <f t="shared" si="2"/>
        <v/>
      </c>
      <c r="M31" s="19" t="str">
        <f t="shared" si="3"/>
        <v/>
      </c>
      <c r="N31" s="19">
        <f t="shared" si="4"/>
        <v>1500</v>
      </c>
    </row>
    <row r="32" spans="1:14" ht="14.25" customHeight="1">
      <c r="A32" s="2">
        <v>150905</v>
      </c>
      <c r="B32" s="3" t="s">
        <v>61</v>
      </c>
      <c r="C32" s="3" t="s">
        <v>62</v>
      </c>
      <c r="D32" s="4">
        <v>30819</v>
      </c>
      <c r="E32" s="5" t="s">
        <v>11</v>
      </c>
      <c r="F32" s="3" t="s">
        <v>17</v>
      </c>
      <c r="G32" s="3" t="s">
        <v>13</v>
      </c>
      <c r="H32" s="6">
        <v>62000</v>
      </c>
      <c r="I32" s="3" t="s">
        <v>43</v>
      </c>
      <c r="J32" s="19" t="str">
        <f t="shared" si="0"/>
        <v/>
      </c>
      <c r="K32" s="19" t="str">
        <f t="shared" si="1"/>
        <v/>
      </c>
      <c r="L32" s="19" t="str">
        <f t="shared" si="2"/>
        <v/>
      </c>
      <c r="M32" s="19" t="str">
        <f t="shared" si="3"/>
        <v/>
      </c>
      <c r="N32" s="19">
        <f t="shared" si="4"/>
        <v>1500</v>
      </c>
    </row>
    <row r="33" spans="1:14" ht="14.25" customHeight="1">
      <c r="A33" s="2">
        <v>150912</v>
      </c>
      <c r="B33" s="3" t="s">
        <v>65</v>
      </c>
      <c r="C33" s="3" t="s">
        <v>66</v>
      </c>
      <c r="D33" s="4">
        <v>37629</v>
      </c>
      <c r="E33" s="5" t="s">
        <v>11</v>
      </c>
      <c r="F33" s="3" t="s">
        <v>12</v>
      </c>
      <c r="G33" s="3" t="s">
        <v>67</v>
      </c>
      <c r="H33" s="6">
        <v>81000</v>
      </c>
      <c r="I33" s="3" t="s">
        <v>26</v>
      </c>
      <c r="J33" s="19" t="str">
        <f t="shared" si="0"/>
        <v/>
      </c>
      <c r="K33" s="19" t="str">
        <f t="shared" si="1"/>
        <v/>
      </c>
      <c r="L33" s="19" t="str">
        <f t="shared" si="2"/>
        <v/>
      </c>
      <c r="M33" s="19" t="str">
        <f t="shared" si="3"/>
        <v/>
      </c>
      <c r="N33" s="19">
        <f t="shared" si="4"/>
        <v>1500</v>
      </c>
    </row>
    <row r="34" spans="1:14" ht="14.25" customHeight="1">
      <c r="A34" s="2">
        <v>150921</v>
      </c>
      <c r="B34" s="3" t="s">
        <v>68</v>
      </c>
      <c r="C34" s="3" t="s">
        <v>69</v>
      </c>
      <c r="D34" s="4">
        <v>38092</v>
      </c>
      <c r="E34" s="5" t="s">
        <v>24</v>
      </c>
      <c r="F34" s="3" t="s">
        <v>12</v>
      </c>
      <c r="G34" s="3" t="s">
        <v>70</v>
      </c>
      <c r="H34" s="6">
        <v>19000</v>
      </c>
      <c r="I34" s="3" t="s">
        <v>38</v>
      </c>
      <c r="J34" s="19" t="str">
        <f t="shared" si="0"/>
        <v/>
      </c>
      <c r="K34" s="19" t="str">
        <f t="shared" si="1"/>
        <v/>
      </c>
      <c r="L34" s="19" t="str">
        <f t="shared" si="2"/>
        <v/>
      </c>
      <c r="M34" s="19" t="str">
        <f t="shared" si="3"/>
        <v/>
      </c>
      <c r="N34" s="19">
        <f t="shared" si="4"/>
        <v>1500</v>
      </c>
    </row>
    <row r="35" spans="1:14" ht="14.25" customHeight="1">
      <c r="A35" s="2">
        <v>150929</v>
      </c>
      <c r="B35" s="3" t="s">
        <v>95</v>
      </c>
      <c r="C35" s="3" t="s">
        <v>96</v>
      </c>
      <c r="D35" s="4">
        <v>26739</v>
      </c>
      <c r="E35" s="5" t="s">
        <v>24</v>
      </c>
      <c r="F35" s="3" t="s">
        <v>12</v>
      </c>
      <c r="G35" s="3" t="s">
        <v>29</v>
      </c>
      <c r="H35" s="6">
        <v>58000</v>
      </c>
      <c r="I35" s="3" t="s">
        <v>26</v>
      </c>
      <c r="J35" s="19" t="str">
        <f t="shared" si="0"/>
        <v/>
      </c>
      <c r="K35" s="19" t="str">
        <f t="shared" si="1"/>
        <v/>
      </c>
      <c r="L35" s="19" t="str">
        <f t="shared" si="2"/>
        <v>Retired</v>
      </c>
      <c r="M35" s="19" t="str">
        <f t="shared" si="3"/>
        <v/>
      </c>
      <c r="N35" s="19">
        <f t="shared" si="4"/>
        <v>1500</v>
      </c>
    </row>
    <row r="36" spans="1:14" ht="14.25" customHeight="1">
      <c r="A36" s="2">
        <v>150930</v>
      </c>
      <c r="B36" s="3" t="s">
        <v>55</v>
      </c>
      <c r="C36" s="3" t="s">
        <v>56</v>
      </c>
      <c r="D36" s="4">
        <v>37027</v>
      </c>
      <c r="E36" s="5" t="s">
        <v>24</v>
      </c>
      <c r="F36" s="3" t="s">
        <v>12</v>
      </c>
      <c r="G36" s="3" t="s">
        <v>18</v>
      </c>
      <c r="H36" s="6">
        <v>82000</v>
      </c>
      <c r="I36" s="3" t="s">
        <v>26</v>
      </c>
      <c r="J36" s="19" t="str">
        <f t="shared" si="0"/>
        <v/>
      </c>
      <c r="K36" s="19" t="str">
        <f t="shared" si="1"/>
        <v/>
      </c>
      <c r="L36" s="19" t="str">
        <f t="shared" si="2"/>
        <v/>
      </c>
      <c r="M36" s="19" t="str">
        <f t="shared" si="3"/>
        <v/>
      </c>
      <c r="N36" s="19">
        <f t="shared" si="4"/>
        <v>1500</v>
      </c>
    </row>
    <row r="37" spans="1:14" ht="14.25" customHeight="1">
      <c r="A37" s="2">
        <v>150937</v>
      </c>
      <c r="B37" s="3" t="s">
        <v>46</v>
      </c>
      <c r="C37" s="3" t="s">
        <v>47</v>
      </c>
      <c r="D37" s="4">
        <v>24700</v>
      </c>
      <c r="E37" s="5" t="s">
        <v>24</v>
      </c>
      <c r="F37" s="3" t="s">
        <v>12</v>
      </c>
      <c r="G37" s="3" t="s">
        <v>37</v>
      </c>
      <c r="H37" s="6">
        <v>37000</v>
      </c>
      <c r="I37" s="3" t="s">
        <v>14</v>
      </c>
      <c r="J37" s="19" t="str">
        <f t="shared" si="0"/>
        <v/>
      </c>
      <c r="K37" s="19" t="str">
        <f t="shared" si="1"/>
        <v/>
      </c>
      <c r="L37" s="19" t="str">
        <f t="shared" si="2"/>
        <v>Retired</v>
      </c>
      <c r="M37" s="19" t="str">
        <f t="shared" si="3"/>
        <v/>
      </c>
      <c r="N37" s="19">
        <f t="shared" si="4"/>
        <v>1500</v>
      </c>
    </row>
    <row r="38" spans="1:14" ht="14.25" customHeight="1">
      <c r="A38" s="2">
        <v>150940</v>
      </c>
      <c r="B38" s="3" t="s">
        <v>22</v>
      </c>
      <c r="C38" s="3" t="s">
        <v>23</v>
      </c>
      <c r="D38" s="4">
        <v>26906</v>
      </c>
      <c r="E38" s="5" t="s">
        <v>24</v>
      </c>
      <c r="F38" s="3" t="s">
        <v>17</v>
      </c>
      <c r="G38" s="3" t="s">
        <v>25</v>
      </c>
      <c r="H38" s="6">
        <v>87000</v>
      </c>
      <c r="I38" s="3" t="s">
        <v>43</v>
      </c>
      <c r="J38" s="19" t="str">
        <f t="shared" si="0"/>
        <v/>
      </c>
      <c r="K38" s="19" t="str">
        <f t="shared" si="1"/>
        <v/>
      </c>
      <c r="L38" s="19" t="str">
        <f t="shared" si="2"/>
        <v>Retired</v>
      </c>
      <c r="M38" s="19" t="str">
        <f t="shared" si="3"/>
        <v/>
      </c>
      <c r="N38" s="19">
        <f t="shared" si="4"/>
        <v>1500</v>
      </c>
    </row>
    <row r="39" spans="1:14" ht="14.25" customHeight="1">
      <c r="A39" s="2">
        <v>150947</v>
      </c>
      <c r="B39" s="3" t="s">
        <v>59</v>
      </c>
      <c r="C39" s="3" t="s">
        <v>60</v>
      </c>
      <c r="D39" s="4">
        <v>33449</v>
      </c>
      <c r="E39" s="5" t="s">
        <v>11</v>
      </c>
      <c r="F39" s="3" t="s">
        <v>12</v>
      </c>
      <c r="G39" s="3" t="s">
        <v>54</v>
      </c>
      <c r="H39" s="6">
        <v>85000</v>
      </c>
      <c r="I39" s="3" t="s">
        <v>43</v>
      </c>
      <c r="J39" s="19" t="str">
        <f t="shared" si="0"/>
        <v/>
      </c>
      <c r="K39" s="19" t="str">
        <f t="shared" si="1"/>
        <v/>
      </c>
      <c r="L39" s="19" t="str">
        <f t="shared" si="2"/>
        <v/>
      </c>
      <c r="M39" s="19" t="str">
        <f t="shared" si="3"/>
        <v/>
      </c>
      <c r="N39" s="19">
        <f t="shared" si="4"/>
        <v>1500</v>
      </c>
    </row>
    <row r="40" spans="1:14" ht="14.25" customHeight="1">
      <c r="A40" s="2">
        <v>150954</v>
      </c>
      <c r="B40" s="3" t="s">
        <v>90</v>
      </c>
      <c r="C40" s="3" t="s">
        <v>89</v>
      </c>
      <c r="D40" s="4">
        <v>35495</v>
      </c>
      <c r="E40" s="5" t="s">
        <v>11</v>
      </c>
      <c r="F40" s="3" t="s">
        <v>12</v>
      </c>
      <c r="G40" s="3" t="s">
        <v>81</v>
      </c>
      <c r="H40" s="6">
        <v>57000</v>
      </c>
      <c r="I40" s="3" t="s">
        <v>26</v>
      </c>
      <c r="J40" s="19" t="str">
        <f t="shared" si="0"/>
        <v/>
      </c>
      <c r="K40" s="19" t="str">
        <f t="shared" si="1"/>
        <v/>
      </c>
      <c r="L40" s="19" t="str">
        <f t="shared" si="2"/>
        <v/>
      </c>
      <c r="M40" s="19" t="str">
        <f t="shared" si="3"/>
        <v/>
      </c>
      <c r="N40" s="19">
        <f t="shared" si="4"/>
        <v>1500</v>
      </c>
    </row>
    <row r="41" spans="1:14" ht="14.25" customHeight="1">
      <c r="A41" s="2">
        <v>150962</v>
      </c>
      <c r="B41" s="3" t="s">
        <v>88</v>
      </c>
      <c r="C41" s="3" t="s">
        <v>89</v>
      </c>
      <c r="D41" s="4">
        <v>37773</v>
      </c>
      <c r="E41" s="5" t="s">
        <v>11</v>
      </c>
      <c r="F41" s="3" t="s">
        <v>12</v>
      </c>
      <c r="G41" s="3" t="s">
        <v>33</v>
      </c>
      <c r="H41" s="6">
        <v>87000</v>
      </c>
      <c r="I41" s="3" t="s">
        <v>26</v>
      </c>
      <c r="J41" s="19" t="str">
        <f t="shared" si="0"/>
        <v/>
      </c>
      <c r="K41" s="19" t="str">
        <f t="shared" si="1"/>
        <v/>
      </c>
      <c r="L41" s="19" t="str">
        <f t="shared" si="2"/>
        <v/>
      </c>
      <c r="M41" s="19" t="str">
        <f t="shared" si="3"/>
        <v/>
      </c>
      <c r="N41" s="19" t="str">
        <f t="shared" si="4"/>
        <v/>
      </c>
    </row>
    <row r="42" spans="1:14" ht="14.25" customHeight="1">
      <c r="A42" s="2">
        <v>150968</v>
      </c>
      <c r="B42" s="3" t="s">
        <v>82</v>
      </c>
      <c r="C42" s="3" t="s">
        <v>83</v>
      </c>
      <c r="D42" s="4">
        <v>37208</v>
      </c>
      <c r="E42" s="5" t="s">
        <v>24</v>
      </c>
      <c r="F42" s="3" t="s">
        <v>12</v>
      </c>
      <c r="G42" s="3" t="s">
        <v>67</v>
      </c>
      <c r="H42" s="6">
        <v>65000</v>
      </c>
      <c r="I42" s="3" t="s">
        <v>43</v>
      </c>
      <c r="J42" s="19" t="str">
        <f t="shared" si="0"/>
        <v/>
      </c>
      <c r="K42" s="19" t="str">
        <f t="shared" si="1"/>
        <v/>
      </c>
      <c r="L42" s="19" t="str">
        <f t="shared" si="2"/>
        <v/>
      </c>
      <c r="M42" s="19" t="str">
        <f t="shared" si="3"/>
        <v/>
      </c>
      <c r="N42" s="19">
        <f t="shared" si="4"/>
        <v>1500</v>
      </c>
    </row>
    <row r="43" spans="1:14" ht="14.25" customHeight="1">
      <c r="A43" s="2">
        <v>150975</v>
      </c>
      <c r="B43" s="3" t="s">
        <v>77</v>
      </c>
      <c r="C43" s="3" t="s">
        <v>78</v>
      </c>
      <c r="D43" s="4">
        <v>31478</v>
      </c>
      <c r="E43" s="5" t="s">
        <v>24</v>
      </c>
      <c r="F43" s="3" t="s">
        <v>12</v>
      </c>
      <c r="G43" s="3" t="s">
        <v>70</v>
      </c>
      <c r="H43" s="6">
        <v>83000</v>
      </c>
      <c r="I43" s="3" t="s">
        <v>14</v>
      </c>
      <c r="J43" s="19" t="str">
        <f t="shared" si="0"/>
        <v/>
      </c>
      <c r="K43" s="19" t="str">
        <f t="shared" si="1"/>
        <v/>
      </c>
      <c r="L43" s="19" t="str">
        <f t="shared" si="2"/>
        <v/>
      </c>
      <c r="M43" s="19" t="str">
        <f t="shared" si="3"/>
        <v/>
      </c>
      <c r="N43" s="19">
        <f t="shared" si="4"/>
        <v>1500</v>
      </c>
    </row>
    <row r="44" spans="1:14" ht="14.25" customHeight="1">
      <c r="A44" s="2">
        <v>150982</v>
      </c>
      <c r="B44" s="3" t="s">
        <v>97</v>
      </c>
      <c r="C44" s="3" t="s">
        <v>98</v>
      </c>
      <c r="D44" s="4">
        <v>35574</v>
      </c>
      <c r="E44" s="5" t="s">
        <v>24</v>
      </c>
      <c r="F44" s="3" t="s">
        <v>12</v>
      </c>
      <c r="G44" s="3" t="s">
        <v>29</v>
      </c>
      <c r="H44" s="6">
        <v>47000</v>
      </c>
      <c r="I44" s="3" t="s">
        <v>14</v>
      </c>
      <c r="J44" s="19" t="str">
        <f t="shared" si="0"/>
        <v/>
      </c>
      <c r="K44" s="19" t="str">
        <f t="shared" si="1"/>
        <v/>
      </c>
      <c r="L44" s="19" t="str">
        <f t="shared" si="2"/>
        <v/>
      </c>
      <c r="M44" s="19" t="str">
        <f t="shared" si="3"/>
        <v/>
      </c>
      <c r="N44" s="19">
        <f t="shared" si="4"/>
        <v>1500</v>
      </c>
    </row>
    <row r="45" spans="1:14" ht="14.25" customHeight="1">
      <c r="A45" s="2">
        <v>150989</v>
      </c>
      <c r="B45" s="3" t="s">
        <v>40</v>
      </c>
      <c r="C45" s="3" t="s">
        <v>36</v>
      </c>
      <c r="D45" s="4">
        <v>33113</v>
      </c>
      <c r="E45" s="5" t="s">
        <v>24</v>
      </c>
      <c r="F45" s="3" t="s">
        <v>12</v>
      </c>
      <c r="G45" s="3" t="s">
        <v>18</v>
      </c>
      <c r="H45" s="6">
        <v>45000</v>
      </c>
      <c r="I45" s="3" t="s">
        <v>26</v>
      </c>
      <c r="J45" s="19" t="str">
        <f t="shared" si="0"/>
        <v/>
      </c>
      <c r="K45" s="19" t="str">
        <f t="shared" si="1"/>
        <v/>
      </c>
      <c r="L45" s="19" t="str">
        <f t="shared" si="2"/>
        <v/>
      </c>
      <c r="M45" s="19" t="str">
        <f t="shared" si="3"/>
        <v/>
      </c>
      <c r="N45" s="19">
        <f t="shared" si="4"/>
        <v>1500</v>
      </c>
    </row>
    <row r="46" spans="1:14" ht="14.25" customHeight="1">
      <c r="A46" s="2">
        <v>150990</v>
      </c>
      <c r="B46" s="3" t="s">
        <v>35</v>
      </c>
      <c r="C46" s="3" t="s">
        <v>36</v>
      </c>
      <c r="D46" s="4">
        <v>36400</v>
      </c>
      <c r="E46" s="5" t="s">
        <v>24</v>
      </c>
      <c r="F46" s="3" t="s">
        <v>12</v>
      </c>
      <c r="G46" s="3" t="s">
        <v>37</v>
      </c>
      <c r="H46" s="6">
        <v>77000</v>
      </c>
      <c r="I46" s="3" t="s">
        <v>38</v>
      </c>
      <c r="J46" s="19" t="str">
        <f t="shared" si="0"/>
        <v/>
      </c>
      <c r="K46" s="19" t="str">
        <f t="shared" si="1"/>
        <v/>
      </c>
      <c r="L46" s="19" t="str">
        <f t="shared" si="2"/>
        <v/>
      </c>
      <c r="M46" s="19" t="str">
        <f t="shared" si="3"/>
        <v/>
      </c>
      <c r="N46" s="19">
        <f t="shared" si="4"/>
        <v>1500</v>
      </c>
    </row>
    <row r="47" spans="1:14" ht="14.25" customHeight="1">
      <c r="A47" s="2">
        <v>150995</v>
      </c>
      <c r="B47" s="3" t="s">
        <v>63</v>
      </c>
      <c r="C47" s="3" t="s">
        <v>64</v>
      </c>
      <c r="D47" s="4">
        <v>35330</v>
      </c>
      <c r="E47" s="5" t="s">
        <v>24</v>
      </c>
      <c r="F47" s="3" t="s">
        <v>12</v>
      </c>
      <c r="G47" s="3" t="s">
        <v>25</v>
      </c>
      <c r="H47" s="6">
        <v>15000</v>
      </c>
      <c r="I47" s="3" t="s">
        <v>14</v>
      </c>
      <c r="J47" s="19" t="str">
        <f t="shared" si="0"/>
        <v/>
      </c>
      <c r="K47" s="19" t="str">
        <f t="shared" si="1"/>
        <v/>
      </c>
      <c r="L47" s="19" t="str">
        <f t="shared" si="2"/>
        <v/>
      </c>
      <c r="M47" s="19" t="str">
        <f t="shared" si="3"/>
        <v/>
      </c>
      <c r="N47" s="19">
        <f t="shared" si="4"/>
        <v>1500</v>
      </c>
    </row>
    <row r="48" spans="1:14" ht="14.25" customHeight="1">
      <c r="G48" s="18"/>
      <c r="J48" s="19"/>
    </row>
    <row r="49" spans="10:10" ht="14.25" customHeight="1">
      <c r="J49" s="19"/>
    </row>
    <row r="50" spans="10:10" ht="14.25" customHeight="1"/>
    <row r="51" spans="10:10" ht="14.25" customHeight="1"/>
    <row r="52" spans="10:10" ht="14.25" customHeight="1"/>
    <row r="53" spans="10:10" ht="14.25" customHeight="1"/>
    <row r="54" spans="10:10" ht="14.25" customHeight="1"/>
    <row r="55" spans="10:10" ht="14.25" customHeight="1"/>
    <row r="56" spans="10:10" ht="14.25" customHeight="1"/>
    <row r="57" spans="10:10" ht="14.25" customHeight="1"/>
    <row r="58" spans="10:10" ht="14.25" customHeight="1"/>
    <row r="59" spans="10:10" ht="14.25" customHeight="1"/>
    <row r="60" spans="10:10" ht="14.25" customHeight="1"/>
    <row r="61" spans="10:10" ht="14.25" customHeight="1"/>
    <row r="62" spans="10:10" ht="14.25" customHeight="1"/>
    <row r="63" spans="10:10" ht="14.25" customHeight="1"/>
    <row r="64" spans="10:10"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4A45-7E94-4FEF-9A3F-412385F1A630}">
  <sheetPr codeName="Sheet10"/>
  <dimension ref="B1:N1000"/>
  <sheetViews>
    <sheetView topLeftCell="A69" workbookViewId="0">
      <selection activeCell="N22" sqref="N22"/>
    </sheetView>
  </sheetViews>
  <sheetFormatPr defaultColWidth="14.5" defaultRowHeight="15" customHeight="1"/>
  <cols>
    <col min="1" max="1" width="9.5" customWidth="1"/>
    <col min="2" max="2" width="7.69921875" customWidth="1"/>
    <col min="3" max="3" width="12.5" customWidth="1"/>
    <col min="4" max="4" width="13" customWidth="1"/>
    <col min="5" max="5" width="15" customWidth="1"/>
    <col min="6" max="6" width="13.5" customWidth="1"/>
    <col min="7" max="7" width="11" customWidth="1"/>
    <col min="8" max="8" width="15.59765625" customWidth="1"/>
    <col min="9" max="9" width="8.69921875" customWidth="1"/>
    <col min="10" max="10" width="10.69921875" customWidth="1"/>
    <col min="11" max="12" width="8.69921875" customWidth="1"/>
    <col min="13" max="13" width="49.3984375" customWidth="1"/>
    <col min="14" max="14" width="13.3984375" customWidth="1"/>
    <col min="15" max="15" width="8.69921875" customWidth="1"/>
    <col min="16" max="26" width="9.5" customWidth="1"/>
  </cols>
  <sheetData>
    <row r="1" spans="2:14" ht="14.25" customHeight="1"/>
    <row r="2" spans="2:14" ht="14.25" customHeight="1">
      <c r="M2" s="55" t="s">
        <v>114</v>
      </c>
      <c r="N2" s="56"/>
    </row>
    <row r="3" spans="2:14" ht="14.25" customHeight="1">
      <c r="M3" s="16" t="s">
        <v>113</v>
      </c>
      <c r="N3" s="10">
        <f>SUM(J:J)</f>
        <v>2191000</v>
      </c>
    </row>
    <row r="4" spans="2:14" ht="14.25" customHeight="1">
      <c r="M4" s="16" t="s">
        <v>112</v>
      </c>
      <c r="N4" s="10">
        <f>AVERAGE(J:J)</f>
        <v>57657.894736842107</v>
      </c>
    </row>
    <row r="5" spans="2:14" ht="14.25" customHeight="1">
      <c r="B5" s="16" t="s">
        <v>0</v>
      </c>
      <c r="C5" s="16" t="s">
        <v>1</v>
      </c>
      <c r="D5" s="16" t="s">
        <v>2</v>
      </c>
      <c r="E5" s="16" t="s">
        <v>3</v>
      </c>
      <c r="F5" s="16" t="s">
        <v>4</v>
      </c>
      <c r="G5" s="16" t="s">
        <v>5</v>
      </c>
      <c r="H5" s="16" t="s">
        <v>6</v>
      </c>
      <c r="I5" s="16" t="s">
        <v>7</v>
      </c>
      <c r="J5" s="16" t="s">
        <v>8</v>
      </c>
      <c r="M5" s="16" t="s">
        <v>111</v>
      </c>
      <c r="N5" s="10">
        <f>COUNT(J:J)</f>
        <v>38</v>
      </c>
    </row>
    <row r="6" spans="2:14" ht="14.25" customHeight="1">
      <c r="B6" s="14">
        <v>150834</v>
      </c>
      <c r="C6" s="11" t="s">
        <v>9</v>
      </c>
      <c r="D6" s="11" t="s">
        <v>10</v>
      </c>
      <c r="E6" s="13">
        <v>31199</v>
      </c>
      <c r="F6" s="12" t="s">
        <v>11</v>
      </c>
      <c r="G6" s="11" t="s">
        <v>12</v>
      </c>
      <c r="H6" s="11" t="s">
        <v>13</v>
      </c>
      <c r="I6" s="11" t="s">
        <v>14</v>
      </c>
      <c r="J6" s="10">
        <v>48000</v>
      </c>
      <c r="M6" s="16" t="s">
        <v>34</v>
      </c>
      <c r="N6" s="10">
        <f>MAX(J:J)</f>
        <v>92000</v>
      </c>
    </row>
    <row r="7" spans="2:14" ht="14.25" customHeight="1">
      <c r="B7" s="14">
        <v>150784</v>
      </c>
      <c r="C7" s="11" t="s">
        <v>15</v>
      </c>
      <c r="D7" s="11" t="s">
        <v>16</v>
      </c>
      <c r="E7" s="13">
        <v>28365</v>
      </c>
      <c r="F7" s="12" t="s">
        <v>11</v>
      </c>
      <c r="G7" s="11" t="s">
        <v>17</v>
      </c>
      <c r="H7" s="11" t="s">
        <v>18</v>
      </c>
      <c r="I7" s="11" t="s">
        <v>14</v>
      </c>
      <c r="J7" s="10">
        <v>35000</v>
      </c>
      <c r="M7" s="16" t="s">
        <v>39</v>
      </c>
      <c r="N7" s="10">
        <f>MIN(J:J)</f>
        <v>15000</v>
      </c>
    </row>
    <row r="8" spans="2:14" ht="14.25" customHeight="1">
      <c r="B8" s="14">
        <v>150791</v>
      </c>
      <c r="C8" s="11" t="s">
        <v>19</v>
      </c>
      <c r="D8" s="11" t="s">
        <v>20</v>
      </c>
      <c r="E8" s="13">
        <v>23346</v>
      </c>
      <c r="F8" s="12" t="s">
        <v>11</v>
      </c>
      <c r="G8" s="11" t="s">
        <v>12</v>
      </c>
      <c r="H8" s="11" t="s">
        <v>18</v>
      </c>
      <c r="I8" s="11" t="s">
        <v>14</v>
      </c>
      <c r="J8" s="10">
        <v>67000</v>
      </c>
    </row>
    <row r="9" spans="2:14" ht="14.25" customHeight="1">
      <c r="B9" s="14">
        <v>150940</v>
      </c>
      <c r="C9" s="11" t="s">
        <v>22</v>
      </c>
      <c r="D9" s="11" t="s">
        <v>23</v>
      </c>
      <c r="E9" s="13">
        <v>26906</v>
      </c>
      <c r="F9" s="12" t="s">
        <v>24</v>
      </c>
      <c r="G9" s="11" t="s">
        <v>17</v>
      </c>
      <c r="H9" s="11" t="s">
        <v>25</v>
      </c>
      <c r="I9" s="11" t="s">
        <v>26</v>
      </c>
      <c r="J9" s="10">
        <v>87000</v>
      </c>
      <c r="M9" s="55" t="s">
        <v>110</v>
      </c>
      <c r="N9" s="56"/>
    </row>
    <row r="10" spans="2:14" ht="14.25" customHeight="1">
      <c r="B10" s="14">
        <v>150777</v>
      </c>
      <c r="C10" s="11" t="s">
        <v>27</v>
      </c>
      <c r="D10" s="11" t="s">
        <v>28</v>
      </c>
      <c r="E10" s="13">
        <v>21123</v>
      </c>
      <c r="F10" s="12" t="s">
        <v>24</v>
      </c>
      <c r="G10" s="11" t="s">
        <v>12</v>
      </c>
      <c r="H10" s="11" t="s">
        <v>29</v>
      </c>
      <c r="I10" s="11" t="s">
        <v>14</v>
      </c>
      <c r="J10" s="10">
        <v>22000</v>
      </c>
      <c r="M10" s="10" t="s">
        <v>109</v>
      </c>
      <c r="N10" s="10">
        <f>COUNTIF(I5:I43,"North")</f>
        <v>10</v>
      </c>
    </row>
    <row r="11" spans="2:14" ht="14.25" customHeight="1">
      <c r="B11" s="14">
        <v>150805</v>
      </c>
      <c r="C11" s="11" t="s">
        <v>19</v>
      </c>
      <c r="D11" s="11" t="s">
        <v>32</v>
      </c>
      <c r="E11" s="13">
        <v>26172</v>
      </c>
      <c r="F11" s="12" t="s">
        <v>24</v>
      </c>
      <c r="G11" s="11" t="s">
        <v>12</v>
      </c>
      <c r="H11" s="11" t="s">
        <v>33</v>
      </c>
      <c r="I11" s="11" t="s">
        <v>14</v>
      </c>
      <c r="J11" s="10">
        <v>91000</v>
      </c>
      <c r="M11" s="10" t="s">
        <v>108</v>
      </c>
      <c r="N11" s="10">
        <f>AVERAGEIFS(J5:J43,H5:H43,"Sales",I5:I43,"North")</f>
        <v>52000</v>
      </c>
    </row>
    <row r="12" spans="2:14" ht="14.25" customHeight="1">
      <c r="B12" s="14">
        <v>150990</v>
      </c>
      <c r="C12" s="11" t="s">
        <v>35</v>
      </c>
      <c r="D12" s="11" t="s">
        <v>36</v>
      </c>
      <c r="E12" s="13">
        <v>36400</v>
      </c>
      <c r="F12" s="12" t="s">
        <v>24</v>
      </c>
      <c r="G12" s="11" t="s">
        <v>12</v>
      </c>
      <c r="H12" s="11" t="s">
        <v>37</v>
      </c>
      <c r="I12" s="11" t="s">
        <v>38</v>
      </c>
      <c r="J12" s="10">
        <v>77000</v>
      </c>
      <c r="M12" s="10" t="s">
        <v>107</v>
      </c>
      <c r="N12" s="15">
        <f>_xlfn.MAXIFS(J5:J43,H5:H43,"Digital Marketing")</f>
        <v>92000</v>
      </c>
    </row>
    <row r="13" spans="2:14" ht="14.25" customHeight="1">
      <c r="B13" s="14">
        <v>150989</v>
      </c>
      <c r="C13" s="11" t="s">
        <v>40</v>
      </c>
      <c r="D13" s="11" t="s">
        <v>36</v>
      </c>
      <c r="E13" s="13">
        <v>33113</v>
      </c>
      <c r="F13" s="12" t="s">
        <v>24</v>
      </c>
      <c r="G13" s="11" t="s">
        <v>12</v>
      </c>
      <c r="H13" s="11" t="s">
        <v>18</v>
      </c>
      <c r="I13" s="11" t="s">
        <v>38</v>
      </c>
      <c r="J13" s="10">
        <v>45000</v>
      </c>
    </row>
    <row r="14" spans="2:14" ht="14.25" customHeight="1">
      <c r="B14" s="14">
        <v>150881</v>
      </c>
      <c r="C14" s="11" t="s">
        <v>41</v>
      </c>
      <c r="D14" s="11" t="s">
        <v>42</v>
      </c>
      <c r="E14" s="13">
        <v>30337</v>
      </c>
      <c r="F14" s="12" t="s">
        <v>24</v>
      </c>
      <c r="G14" s="11" t="s">
        <v>17</v>
      </c>
      <c r="H14" s="11" t="s">
        <v>18</v>
      </c>
      <c r="I14" s="11" t="s">
        <v>43</v>
      </c>
      <c r="J14" s="10">
        <v>92000</v>
      </c>
      <c r="N14" s="15"/>
    </row>
    <row r="15" spans="2:14" ht="14.25" customHeight="1">
      <c r="B15" s="14">
        <v>150814</v>
      </c>
      <c r="C15" s="11" t="s">
        <v>44</v>
      </c>
      <c r="D15" s="11" t="s">
        <v>45</v>
      </c>
      <c r="E15" s="13">
        <v>26246</v>
      </c>
      <c r="F15" s="12" t="s">
        <v>24</v>
      </c>
      <c r="G15" s="11" t="s">
        <v>12</v>
      </c>
      <c r="H15" s="11" t="s">
        <v>25</v>
      </c>
      <c r="I15" s="11" t="s">
        <v>14</v>
      </c>
      <c r="J15" s="10">
        <v>50000</v>
      </c>
      <c r="M15" s="15"/>
      <c r="N15" s="15"/>
    </row>
    <row r="16" spans="2:14" ht="14.25" customHeight="1">
      <c r="B16" s="14">
        <v>150937</v>
      </c>
      <c r="C16" s="11" t="s">
        <v>46</v>
      </c>
      <c r="D16" s="11" t="s">
        <v>47</v>
      </c>
      <c r="E16" s="13">
        <v>24700</v>
      </c>
      <c r="F16" s="12" t="s">
        <v>24</v>
      </c>
      <c r="G16" s="11" t="s">
        <v>12</v>
      </c>
      <c r="H16" s="11" t="s">
        <v>37</v>
      </c>
      <c r="I16" s="11" t="s">
        <v>26</v>
      </c>
      <c r="J16" s="10">
        <v>37000</v>
      </c>
    </row>
    <row r="17" spans="2:14" ht="14.25" customHeight="1">
      <c r="B17" s="14">
        <v>150888</v>
      </c>
      <c r="C17" s="11" t="s">
        <v>48</v>
      </c>
      <c r="D17" s="11" t="s">
        <v>49</v>
      </c>
      <c r="E17" s="13">
        <v>29221</v>
      </c>
      <c r="F17" s="12" t="s">
        <v>24</v>
      </c>
      <c r="G17" s="11" t="s">
        <v>12</v>
      </c>
      <c r="H17" s="11" t="s">
        <v>37</v>
      </c>
      <c r="I17" s="11" t="s">
        <v>43</v>
      </c>
      <c r="J17" s="10">
        <v>43000</v>
      </c>
      <c r="M17" s="17" t="s">
        <v>106</v>
      </c>
    </row>
    <row r="18" spans="2:14" ht="14.25" customHeight="1">
      <c r="B18" s="14">
        <v>150865</v>
      </c>
      <c r="C18" s="11" t="s">
        <v>50</v>
      </c>
      <c r="D18" s="11" t="s">
        <v>49</v>
      </c>
      <c r="E18" s="13">
        <v>31279</v>
      </c>
      <c r="F18" s="12" t="s">
        <v>11</v>
      </c>
      <c r="G18" s="11" t="s">
        <v>12</v>
      </c>
      <c r="H18" s="11" t="s">
        <v>51</v>
      </c>
      <c r="I18" s="11" t="s">
        <v>43</v>
      </c>
      <c r="J18" s="10">
        <v>90000</v>
      </c>
    </row>
    <row r="19" spans="2:14" ht="14.25" customHeight="1">
      <c r="B19" s="14">
        <v>150858</v>
      </c>
      <c r="C19" s="11" t="s">
        <v>52</v>
      </c>
      <c r="D19" s="11" t="s">
        <v>53</v>
      </c>
      <c r="E19" s="13">
        <v>34846</v>
      </c>
      <c r="F19" s="12" t="s">
        <v>24</v>
      </c>
      <c r="G19" s="11" t="s">
        <v>12</v>
      </c>
      <c r="H19" s="11" t="s">
        <v>54</v>
      </c>
      <c r="I19" s="11" t="s">
        <v>43</v>
      </c>
      <c r="J19" s="10">
        <v>34000</v>
      </c>
      <c r="M19" s="55" t="s">
        <v>105</v>
      </c>
      <c r="N19" s="56"/>
    </row>
    <row r="20" spans="2:14" ht="14.25" customHeight="1">
      <c r="B20" s="14">
        <v>150930</v>
      </c>
      <c r="C20" s="11" t="s">
        <v>55</v>
      </c>
      <c r="D20" s="11" t="s">
        <v>56</v>
      </c>
      <c r="E20" s="13">
        <v>37027</v>
      </c>
      <c r="F20" s="12" t="s">
        <v>24</v>
      </c>
      <c r="G20" s="11" t="s">
        <v>12</v>
      </c>
      <c r="H20" s="11" t="s">
        <v>18</v>
      </c>
      <c r="I20" s="11" t="s">
        <v>26</v>
      </c>
      <c r="J20" s="10">
        <v>82000</v>
      </c>
      <c r="M20" s="16" t="s">
        <v>104</v>
      </c>
      <c r="N20" s="16" t="s">
        <v>14</v>
      </c>
    </row>
    <row r="21" spans="2:14" ht="14.25" customHeight="1">
      <c r="B21" s="14">
        <v>150894</v>
      </c>
      <c r="C21" s="11" t="s">
        <v>57</v>
      </c>
      <c r="D21" s="11" t="s">
        <v>58</v>
      </c>
      <c r="E21" s="13">
        <v>37124</v>
      </c>
      <c r="F21" s="12" t="s">
        <v>24</v>
      </c>
      <c r="G21" s="11" t="s">
        <v>12</v>
      </c>
      <c r="H21" s="11" t="s">
        <v>25</v>
      </c>
      <c r="I21" s="11" t="s">
        <v>26</v>
      </c>
      <c r="J21" s="10">
        <v>67000</v>
      </c>
      <c r="M21" s="11" t="s">
        <v>13</v>
      </c>
      <c r="N21" s="10">
        <f>SUMIFS(J5:J43,H5:H43,"FLM",I5:I43,"North")</f>
        <v>48000</v>
      </c>
    </row>
    <row r="22" spans="2:14" ht="14.25" customHeight="1">
      <c r="B22" s="14">
        <v>150947</v>
      </c>
      <c r="C22" s="11" t="s">
        <v>59</v>
      </c>
      <c r="D22" s="11" t="s">
        <v>60</v>
      </c>
      <c r="E22" s="13">
        <v>33449</v>
      </c>
      <c r="F22" s="12" t="s">
        <v>11</v>
      </c>
      <c r="G22" s="11" t="s">
        <v>12</v>
      </c>
      <c r="H22" s="11" t="s">
        <v>54</v>
      </c>
      <c r="I22" s="11" t="s">
        <v>26</v>
      </c>
      <c r="J22" s="10">
        <v>85000</v>
      </c>
      <c r="M22" s="15"/>
      <c r="N22" s="47"/>
    </row>
    <row r="23" spans="2:14" ht="14.25" customHeight="1">
      <c r="B23" s="14">
        <v>150905</v>
      </c>
      <c r="C23" s="11" t="s">
        <v>61</v>
      </c>
      <c r="D23" s="11" t="s">
        <v>62</v>
      </c>
      <c r="E23" s="13">
        <v>30819</v>
      </c>
      <c r="F23" s="12" t="s">
        <v>11</v>
      </c>
      <c r="G23" s="11" t="s">
        <v>17</v>
      </c>
      <c r="H23" s="11" t="s">
        <v>13</v>
      </c>
      <c r="I23" s="11" t="s">
        <v>26</v>
      </c>
      <c r="J23" s="10">
        <v>62000</v>
      </c>
      <c r="M23" s="15"/>
      <c r="N23" s="15"/>
    </row>
    <row r="24" spans="2:14" ht="14.25" customHeight="1">
      <c r="B24" s="14">
        <v>150995</v>
      </c>
      <c r="C24" s="11" t="s">
        <v>63</v>
      </c>
      <c r="D24" s="11" t="s">
        <v>64</v>
      </c>
      <c r="E24" s="13">
        <v>35330</v>
      </c>
      <c r="F24" s="12" t="s">
        <v>24</v>
      </c>
      <c r="G24" s="11" t="s">
        <v>12</v>
      </c>
      <c r="H24" s="11" t="s">
        <v>25</v>
      </c>
      <c r="I24" s="11" t="s">
        <v>38</v>
      </c>
      <c r="J24" s="10">
        <v>15000</v>
      </c>
      <c r="M24" s="15"/>
      <c r="N24" s="15"/>
    </row>
    <row r="25" spans="2:14" ht="14.25" customHeight="1">
      <c r="B25" s="14">
        <v>150912</v>
      </c>
      <c r="C25" s="11" t="s">
        <v>65</v>
      </c>
      <c r="D25" s="11" t="s">
        <v>66</v>
      </c>
      <c r="E25" s="13">
        <v>37629</v>
      </c>
      <c r="F25" s="12" t="s">
        <v>11</v>
      </c>
      <c r="G25" s="11" t="s">
        <v>12</v>
      </c>
      <c r="H25" s="11" t="s">
        <v>67</v>
      </c>
      <c r="I25" s="11" t="s">
        <v>26</v>
      </c>
      <c r="J25" s="10">
        <v>81000</v>
      </c>
      <c r="M25" s="15"/>
      <c r="N25" s="15"/>
    </row>
    <row r="26" spans="2:14" ht="14.25" customHeight="1">
      <c r="B26" s="14">
        <v>150921</v>
      </c>
      <c r="C26" s="11" t="s">
        <v>68</v>
      </c>
      <c r="D26" s="11" t="s">
        <v>69</v>
      </c>
      <c r="E26" s="13">
        <v>38092</v>
      </c>
      <c r="F26" s="12" t="s">
        <v>24</v>
      </c>
      <c r="G26" s="11" t="s">
        <v>12</v>
      </c>
      <c r="H26" s="11" t="s">
        <v>70</v>
      </c>
      <c r="I26" s="11" t="s">
        <v>26</v>
      </c>
      <c r="J26" s="10">
        <v>19000</v>
      </c>
      <c r="M26" s="15"/>
      <c r="N26" s="15"/>
    </row>
    <row r="27" spans="2:14" ht="14.25" customHeight="1">
      <c r="B27" s="14">
        <v>150851</v>
      </c>
      <c r="C27" s="11" t="s">
        <v>71</v>
      </c>
      <c r="D27" s="11" t="s">
        <v>72</v>
      </c>
      <c r="E27" s="13">
        <v>29368</v>
      </c>
      <c r="F27" s="12" t="s">
        <v>24</v>
      </c>
      <c r="G27" s="11" t="s">
        <v>17</v>
      </c>
      <c r="H27" s="11" t="s">
        <v>25</v>
      </c>
      <c r="I27" s="11" t="s">
        <v>43</v>
      </c>
      <c r="J27" s="10">
        <v>75000</v>
      </c>
      <c r="M27" s="15"/>
      <c r="N27" s="15"/>
    </row>
    <row r="28" spans="2:14" ht="14.25" customHeight="1">
      <c r="B28" s="14">
        <v>150867</v>
      </c>
      <c r="C28" s="11" t="s">
        <v>73</v>
      </c>
      <c r="D28" s="11" t="s">
        <v>74</v>
      </c>
      <c r="E28" s="13">
        <v>29028</v>
      </c>
      <c r="F28" s="12" t="s">
        <v>11</v>
      </c>
      <c r="G28" s="11" t="s">
        <v>17</v>
      </c>
      <c r="H28" s="11" t="s">
        <v>70</v>
      </c>
      <c r="I28" s="11" t="s">
        <v>43</v>
      </c>
      <c r="J28" s="10">
        <v>49000</v>
      </c>
      <c r="M28" s="15"/>
      <c r="N28" s="15"/>
    </row>
    <row r="29" spans="2:14" ht="14.25" customHeight="1">
      <c r="B29" s="14">
        <v>150899</v>
      </c>
      <c r="C29" s="11" t="s">
        <v>75</v>
      </c>
      <c r="D29" s="11" t="s">
        <v>76</v>
      </c>
      <c r="E29" s="13">
        <v>37400</v>
      </c>
      <c r="F29" s="12" t="s">
        <v>24</v>
      </c>
      <c r="G29" s="11" t="s">
        <v>12</v>
      </c>
      <c r="H29" s="11" t="s">
        <v>54</v>
      </c>
      <c r="I29" s="11" t="s">
        <v>26</v>
      </c>
      <c r="J29" s="10">
        <v>50000</v>
      </c>
      <c r="M29" s="15"/>
      <c r="N29" s="15"/>
    </row>
    <row r="30" spans="2:14" ht="14.25" customHeight="1">
      <c r="B30" s="14">
        <v>150975</v>
      </c>
      <c r="C30" s="11" t="s">
        <v>77</v>
      </c>
      <c r="D30" s="11" t="s">
        <v>78</v>
      </c>
      <c r="E30" s="13">
        <v>31478</v>
      </c>
      <c r="F30" s="12" t="s">
        <v>24</v>
      </c>
      <c r="G30" s="11" t="s">
        <v>12</v>
      </c>
      <c r="H30" s="11" t="s">
        <v>70</v>
      </c>
      <c r="I30" s="11" t="s">
        <v>38</v>
      </c>
      <c r="J30" s="10">
        <v>83000</v>
      </c>
      <c r="M30" s="15"/>
      <c r="N30" s="15"/>
    </row>
    <row r="31" spans="2:14" ht="14.25" customHeight="1">
      <c r="B31" s="14">
        <v>150901</v>
      </c>
      <c r="C31" s="11" t="s">
        <v>79</v>
      </c>
      <c r="D31" s="11" t="s">
        <v>80</v>
      </c>
      <c r="E31" s="13">
        <v>32946</v>
      </c>
      <c r="F31" s="12" t="s">
        <v>11</v>
      </c>
      <c r="G31" s="11" t="s">
        <v>12</v>
      </c>
      <c r="H31" s="11" t="s">
        <v>81</v>
      </c>
      <c r="I31" s="11" t="s">
        <v>26</v>
      </c>
      <c r="J31" s="10">
        <v>53000</v>
      </c>
      <c r="M31" s="15"/>
      <c r="N31" s="15"/>
    </row>
    <row r="32" spans="2:14" ht="14.25" customHeight="1">
      <c r="B32" s="14">
        <v>150968</v>
      </c>
      <c r="C32" s="11" t="s">
        <v>82</v>
      </c>
      <c r="D32" s="11" t="s">
        <v>83</v>
      </c>
      <c r="E32" s="13">
        <v>37208</v>
      </c>
      <c r="F32" s="12" t="s">
        <v>24</v>
      </c>
      <c r="G32" s="11" t="s">
        <v>12</v>
      </c>
      <c r="H32" s="11" t="s">
        <v>67</v>
      </c>
      <c r="I32" s="11" t="s">
        <v>26</v>
      </c>
      <c r="J32" s="10">
        <v>65000</v>
      </c>
    </row>
    <row r="33" spans="2:10" ht="14.25" customHeight="1">
      <c r="B33" s="14">
        <v>150773</v>
      </c>
      <c r="C33" s="11" t="s">
        <v>84</v>
      </c>
      <c r="D33" s="11" t="s">
        <v>85</v>
      </c>
      <c r="E33" s="13">
        <v>26860</v>
      </c>
      <c r="F33" s="12" t="s">
        <v>24</v>
      </c>
      <c r="G33" s="11" t="s">
        <v>12</v>
      </c>
      <c r="H33" s="11" t="s">
        <v>70</v>
      </c>
      <c r="I33" s="11" t="s">
        <v>14</v>
      </c>
      <c r="J33" s="10">
        <v>85000</v>
      </c>
    </row>
    <row r="34" spans="2:10" ht="14.25" customHeight="1">
      <c r="B34" s="14">
        <v>150840</v>
      </c>
      <c r="C34" s="11" t="s">
        <v>55</v>
      </c>
      <c r="D34" s="11" t="s">
        <v>86</v>
      </c>
      <c r="E34" s="13">
        <v>23136</v>
      </c>
      <c r="F34" s="12" t="s">
        <v>11</v>
      </c>
      <c r="G34" s="11" t="s">
        <v>12</v>
      </c>
      <c r="H34" s="11" t="s">
        <v>25</v>
      </c>
      <c r="I34" s="11" t="s">
        <v>43</v>
      </c>
      <c r="J34" s="10">
        <v>20000</v>
      </c>
    </row>
    <row r="35" spans="2:10" ht="14.25" customHeight="1">
      <c r="B35" s="14">
        <v>150850</v>
      </c>
      <c r="C35" s="11" t="s">
        <v>46</v>
      </c>
      <c r="D35" s="11" t="s">
        <v>87</v>
      </c>
      <c r="E35" s="13">
        <v>32027</v>
      </c>
      <c r="F35" s="12" t="s">
        <v>24</v>
      </c>
      <c r="G35" s="11" t="s">
        <v>12</v>
      </c>
      <c r="H35" s="11" t="s">
        <v>54</v>
      </c>
      <c r="I35" s="11" t="s">
        <v>43</v>
      </c>
      <c r="J35" s="10">
        <v>47000</v>
      </c>
    </row>
    <row r="36" spans="2:10" ht="14.25" customHeight="1">
      <c r="B36" s="14">
        <v>150962</v>
      </c>
      <c r="C36" s="11" t="s">
        <v>88</v>
      </c>
      <c r="D36" s="11" t="s">
        <v>89</v>
      </c>
      <c r="E36" s="13">
        <v>37773</v>
      </c>
      <c r="F36" s="12" t="s">
        <v>11</v>
      </c>
      <c r="G36" s="11" t="s">
        <v>12</v>
      </c>
      <c r="H36" s="11" t="s">
        <v>33</v>
      </c>
      <c r="I36" s="11" t="s">
        <v>26</v>
      </c>
      <c r="J36" s="10">
        <v>87000</v>
      </c>
    </row>
    <row r="37" spans="2:10" ht="14.25" customHeight="1">
      <c r="B37" s="14">
        <v>150954</v>
      </c>
      <c r="C37" s="11" t="s">
        <v>90</v>
      </c>
      <c r="D37" s="11" t="s">
        <v>89</v>
      </c>
      <c r="E37" s="13">
        <v>35495</v>
      </c>
      <c r="F37" s="12" t="s">
        <v>11</v>
      </c>
      <c r="G37" s="11" t="s">
        <v>12</v>
      </c>
      <c r="H37" s="11" t="s">
        <v>81</v>
      </c>
      <c r="I37" s="11" t="s">
        <v>26</v>
      </c>
      <c r="J37" s="10">
        <v>57000</v>
      </c>
    </row>
    <row r="38" spans="2:10" ht="14.25" customHeight="1">
      <c r="B38" s="14">
        <v>150874</v>
      </c>
      <c r="C38" s="11" t="s">
        <v>91</v>
      </c>
      <c r="D38" s="11" t="s">
        <v>89</v>
      </c>
      <c r="E38" s="13">
        <v>37890</v>
      </c>
      <c r="F38" s="12" t="s">
        <v>11</v>
      </c>
      <c r="G38" s="11" t="s">
        <v>12</v>
      </c>
      <c r="H38" s="11" t="s">
        <v>29</v>
      </c>
      <c r="I38" s="11" t="s">
        <v>43</v>
      </c>
      <c r="J38" s="10">
        <v>27000</v>
      </c>
    </row>
    <row r="39" spans="2:10" ht="14.25" customHeight="1">
      <c r="B39" s="14">
        <v>150798</v>
      </c>
      <c r="C39" s="11" t="s">
        <v>92</v>
      </c>
      <c r="D39" s="11" t="s">
        <v>89</v>
      </c>
      <c r="E39" s="13">
        <v>28276</v>
      </c>
      <c r="F39" s="12" t="s">
        <v>11</v>
      </c>
      <c r="G39" s="11" t="s">
        <v>12</v>
      </c>
      <c r="H39" s="11" t="s">
        <v>18</v>
      </c>
      <c r="I39" s="11" t="s">
        <v>14</v>
      </c>
      <c r="J39" s="10">
        <v>81000</v>
      </c>
    </row>
    <row r="40" spans="2:10" ht="14.25" customHeight="1">
      <c r="B40" s="14">
        <v>150830</v>
      </c>
      <c r="C40" s="11" t="s">
        <v>93</v>
      </c>
      <c r="D40" s="11" t="s">
        <v>94</v>
      </c>
      <c r="E40" s="13">
        <v>29037</v>
      </c>
      <c r="F40" s="12" t="s">
        <v>11</v>
      </c>
      <c r="G40" s="11" t="s">
        <v>12</v>
      </c>
      <c r="H40" s="11" t="s">
        <v>81</v>
      </c>
      <c r="I40" s="11" t="s">
        <v>14</v>
      </c>
      <c r="J40" s="10">
        <v>52000</v>
      </c>
    </row>
    <row r="41" spans="2:10" ht="14.25" customHeight="1">
      <c r="B41" s="14">
        <v>150929</v>
      </c>
      <c r="C41" s="11" t="s">
        <v>95</v>
      </c>
      <c r="D41" s="11" t="s">
        <v>96</v>
      </c>
      <c r="E41" s="13">
        <v>26739</v>
      </c>
      <c r="F41" s="12" t="s">
        <v>24</v>
      </c>
      <c r="G41" s="11" t="s">
        <v>12</v>
      </c>
      <c r="H41" s="11" t="s">
        <v>29</v>
      </c>
      <c r="I41" s="11" t="s">
        <v>26</v>
      </c>
      <c r="J41" s="10">
        <v>58000</v>
      </c>
    </row>
    <row r="42" spans="2:10" ht="14.25" customHeight="1">
      <c r="B42" s="14">
        <v>150982</v>
      </c>
      <c r="C42" s="11" t="s">
        <v>97</v>
      </c>
      <c r="D42" s="11" t="s">
        <v>98</v>
      </c>
      <c r="E42" s="13">
        <v>35574</v>
      </c>
      <c r="F42" s="12" t="s">
        <v>24</v>
      </c>
      <c r="G42" s="11" t="s">
        <v>12</v>
      </c>
      <c r="H42" s="11" t="s">
        <v>29</v>
      </c>
      <c r="I42" s="11" t="s">
        <v>38</v>
      </c>
      <c r="J42" s="10">
        <v>47000</v>
      </c>
    </row>
    <row r="43" spans="2:10" ht="14.25" customHeight="1">
      <c r="B43" s="14">
        <v>150821</v>
      </c>
      <c r="C43" s="11" t="s">
        <v>99</v>
      </c>
      <c r="D43" s="11" t="s">
        <v>100</v>
      </c>
      <c r="E43" s="13">
        <v>29966</v>
      </c>
      <c r="F43" s="12" t="s">
        <v>24</v>
      </c>
      <c r="G43" s="11" t="s">
        <v>17</v>
      </c>
      <c r="H43" s="11" t="s">
        <v>54</v>
      </c>
      <c r="I43" s="11" t="s">
        <v>14</v>
      </c>
      <c r="J43" s="10">
        <v>26000</v>
      </c>
    </row>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M2:N2"/>
    <mergeCell ref="M9:N9"/>
    <mergeCell ref="M19:N19"/>
  </mergeCells>
  <pageMargins left="0.7" right="0.7" top="0.75" bottom="0.75" header="0" footer="0"/>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C1:O1000"/>
  <sheetViews>
    <sheetView topLeftCell="A3" zoomScale="51" workbookViewId="0">
      <selection activeCell="M17" sqref="M17"/>
    </sheetView>
  </sheetViews>
  <sheetFormatPr defaultColWidth="14.5" defaultRowHeight="15" customHeight="1"/>
  <cols>
    <col min="1" max="2" width="9.59765625" customWidth="1"/>
    <col min="3" max="4" width="8.796875" customWidth="1"/>
    <col min="5" max="5" width="15.296875" customWidth="1"/>
    <col min="6" max="6" width="11.5" customWidth="1"/>
    <col min="7" max="10" width="8.796875" customWidth="1"/>
    <col min="11" max="11" width="10.796875" customWidth="1"/>
    <col min="12" max="12" width="8.796875" customWidth="1"/>
    <col min="13" max="13" width="38.09765625" customWidth="1"/>
    <col min="14" max="14" width="13.09765625" customWidth="1"/>
    <col min="15" max="15" width="17.296875" customWidth="1"/>
    <col min="16" max="16" width="8.796875" customWidth="1"/>
    <col min="17" max="26" width="9.59765625" customWidth="1"/>
  </cols>
  <sheetData>
    <row r="1" spans="3:15" ht="14.25" customHeight="1"/>
    <row r="2" spans="3:15" ht="14.25" customHeight="1"/>
    <row r="3" spans="3:15" ht="14.25" customHeight="1"/>
    <row r="4" spans="3:15" ht="14.25" customHeight="1">
      <c r="C4" s="1" t="s">
        <v>0</v>
      </c>
      <c r="D4" s="1" t="s">
        <v>1</v>
      </c>
      <c r="E4" s="1" t="s">
        <v>2</v>
      </c>
      <c r="F4" s="1" t="s">
        <v>3</v>
      </c>
      <c r="G4" s="1" t="s">
        <v>4</v>
      </c>
      <c r="H4" s="1" t="s">
        <v>5</v>
      </c>
      <c r="I4" s="1" t="s">
        <v>6</v>
      </c>
      <c r="J4" s="1" t="s">
        <v>7</v>
      </c>
      <c r="K4" s="1" t="s">
        <v>8</v>
      </c>
    </row>
    <row r="5" spans="3:15" ht="14.25" customHeight="1">
      <c r="C5" s="2">
        <v>150834</v>
      </c>
      <c r="D5" s="3" t="s">
        <v>9</v>
      </c>
      <c r="E5" s="3" t="s">
        <v>10</v>
      </c>
      <c r="F5" s="4">
        <v>31199</v>
      </c>
      <c r="G5" s="5" t="s">
        <v>11</v>
      </c>
      <c r="H5" s="3" t="s">
        <v>12</v>
      </c>
      <c r="I5" s="3" t="s">
        <v>13</v>
      </c>
      <c r="J5" s="3" t="s">
        <v>14</v>
      </c>
      <c r="K5" s="6">
        <v>48000</v>
      </c>
    </row>
    <row r="6" spans="3:15" ht="14.25" customHeight="1">
      <c r="C6" s="2">
        <v>150784</v>
      </c>
      <c r="D6" s="3" t="s">
        <v>15</v>
      </c>
      <c r="E6" s="3" t="s">
        <v>16</v>
      </c>
      <c r="F6" s="4">
        <v>28365</v>
      </c>
      <c r="G6" s="5" t="s">
        <v>11</v>
      </c>
      <c r="H6" s="3" t="s">
        <v>17</v>
      </c>
      <c r="I6" s="3" t="s">
        <v>18</v>
      </c>
      <c r="J6" s="3" t="s">
        <v>14</v>
      </c>
      <c r="K6" s="6">
        <v>35000</v>
      </c>
    </row>
    <row r="7" spans="3:15" ht="14.25" customHeight="1">
      <c r="C7" s="2">
        <v>150791</v>
      </c>
      <c r="D7" s="3" t="s">
        <v>19</v>
      </c>
      <c r="E7" s="3" t="s">
        <v>20</v>
      </c>
      <c r="F7" s="4">
        <v>23346</v>
      </c>
      <c r="G7" s="5" t="s">
        <v>11</v>
      </c>
      <c r="H7" s="3" t="s">
        <v>12</v>
      </c>
      <c r="I7" s="3" t="s">
        <v>18</v>
      </c>
      <c r="J7" s="3" t="s">
        <v>14</v>
      </c>
      <c r="K7" s="6">
        <v>67000</v>
      </c>
      <c r="M7" s="7" t="s">
        <v>21</v>
      </c>
    </row>
    <row r="8" spans="3:15" ht="14.25" customHeight="1">
      <c r="C8" s="2">
        <v>150940</v>
      </c>
      <c r="D8" s="3" t="s">
        <v>22</v>
      </c>
      <c r="E8" s="3" t="s">
        <v>23</v>
      </c>
      <c r="F8" s="4">
        <v>26906</v>
      </c>
      <c r="G8" s="5" t="s">
        <v>24</v>
      </c>
      <c r="H8" s="3" t="s">
        <v>17</v>
      </c>
      <c r="I8" s="3" t="s">
        <v>25</v>
      </c>
      <c r="J8" s="3" t="s">
        <v>26</v>
      </c>
      <c r="K8" s="6">
        <v>87000</v>
      </c>
    </row>
    <row r="9" spans="3:15" ht="14.25" customHeight="1">
      <c r="C9" s="2">
        <v>150777</v>
      </c>
      <c r="D9" s="3" t="s">
        <v>27</v>
      </c>
      <c r="E9" s="3" t="s">
        <v>28</v>
      </c>
      <c r="F9" s="4">
        <v>21123</v>
      </c>
      <c r="G9" s="5" t="s">
        <v>24</v>
      </c>
      <c r="H9" s="3" t="s">
        <v>12</v>
      </c>
      <c r="I9" s="3" t="s">
        <v>29</v>
      </c>
      <c r="J9" s="3" t="s">
        <v>14</v>
      </c>
      <c r="K9" s="6">
        <v>22000</v>
      </c>
      <c r="M9" s="57" t="s">
        <v>30</v>
      </c>
      <c r="N9" s="58"/>
      <c r="O9" s="8" t="s">
        <v>31</v>
      </c>
    </row>
    <row r="10" spans="3:15" ht="14.25" customHeight="1">
      <c r="C10" s="2">
        <v>150805</v>
      </c>
      <c r="D10" s="3" t="s">
        <v>19</v>
      </c>
      <c r="E10" s="3" t="s">
        <v>32</v>
      </c>
      <c r="F10" s="4">
        <v>26172</v>
      </c>
      <c r="G10" s="5" t="s">
        <v>24</v>
      </c>
      <c r="H10" s="3" t="s">
        <v>12</v>
      </c>
      <c r="I10" s="3" t="s">
        <v>33</v>
      </c>
      <c r="J10" s="3" t="s">
        <v>14</v>
      </c>
      <c r="K10" s="6">
        <v>91000</v>
      </c>
      <c r="M10" s="8" t="s">
        <v>34</v>
      </c>
      <c r="N10" s="8"/>
      <c r="O10" s="6" t="str">
        <f>INDEX(D:D,MATCH(MAX(K:K),K:K,0))</f>
        <v>Dinesh</v>
      </c>
    </row>
    <row r="11" spans="3:15" ht="14.25" customHeight="1">
      <c r="C11" s="2">
        <v>150990</v>
      </c>
      <c r="D11" s="3" t="s">
        <v>35</v>
      </c>
      <c r="E11" s="3" t="s">
        <v>36</v>
      </c>
      <c r="F11" s="4">
        <v>36400</v>
      </c>
      <c r="G11" s="5" t="s">
        <v>24</v>
      </c>
      <c r="H11" s="3" t="s">
        <v>12</v>
      </c>
      <c r="I11" s="3" t="s">
        <v>37</v>
      </c>
      <c r="J11" s="3" t="s">
        <v>38</v>
      </c>
      <c r="K11" s="6">
        <v>77000</v>
      </c>
      <c r="M11" s="8" t="s">
        <v>39</v>
      </c>
      <c r="N11" s="6"/>
      <c r="O11" t="str">
        <f>INDEX(D:D,MATCH(MIN(K:K),K:K,0))</f>
        <v>Satish</v>
      </c>
    </row>
    <row r="12" spans="3:15" ht="14.25" customHeight="1">
      <c r="C12" s="2">
        <v>150989</v>
      </c>
      <c r="D12" s="3" t="s">
        <v>40</v>
      </c>
      <c r="E12" s="3" t="s">
        <v>36</v>
      </c>
      <c r="F12" s="4">
        <v>33113</v>
      </c>
      <c r="G12" s="5" t="s">
        <v>24</v>
      </c>
      <c r="H12" s="3" t="s">
        <v>12</v>
      </c>
      <c r="I12" s="3" t="s">
        <v>18</v>
      </c>
      <c r="J12" s="3" t="s">
        <v>38</v>
      </c>
      <c r="K12" s="6">
        <v>45000</v>
      </c>
    </row>
    <row r="13" spans="3:15" ht="14.25" customHeight="1">
      <c r="C13" s="2">
        <v>150881</v>
      </c>
      <c r="D13" s="3" t="s">
        <v>41</v>
      </c>
      <c r="E13" s="3" t="s">
        <v>42</v>
      </c>
      <c r="F13" s="4">
        <v>30337</v>
      </c>
      <c r="G13" s="5" t="s">
        <v>24</v>
      </c>
      <c r="H13" s="3" t="s">
        <v>17</v>
      </c>
      <c r="I13" s="3" t="s">
        <v>18</v>
      </c>
      <c r="J13" s="3" t="s">
        <v>43</v>
      </c>
      <c r="K13" s="6">
        <v>92000</v>
      </c>
    </row>
    <row r="14" spans="3:15" ht="14.25" customHeight="1">
      <c r="C14" s="2">
        <v>150814</v>
      </c>
      <c r="D14" s="3" t="s">
        <v>44</v>
      </c>
      <c r="E14" s="3" t="s">
        <v>45</v>
      </c>
      <c r="F14" s="4">
        <v>26246</v>
      </c>
      <c r="G14" s="5" t="s">
        <v>24</v>
      </c>
      <c r="H14" s="3" t="s">
        <v>12</v>
      </c>
      <c r="I14" s="3" t="s">
        <v>25</v>
      </c>
      <c r="J14" s="3" t="s">
        <v>14</v>
      </c>
      <c r="K14" s="6">
        <v>50000</v>
      </c>
    </row>
    <row r="15" spans="3:15" ht="14.25" customHeight="1">
      <c r="C15" s="2">
        <v>150937</v>
      </c>
      <c r="D15" s="3" t="s">
        <v>46</v>
      </c>
      <c r="E15" s="3" t="s">
        <v>47</v>
      </c>
      <c r="F15" s="4">
        <v>24700</v>
      </c>
      <c r="G15" s="5" t="s">
        <v>24</v>
      </c>
      <c r="H15" s="3" t="s">
        <v>12</v>
      </c>
      <c r="I15" s="3" t="s">
        <v>37</v>
      </c>
      <c r="J15" s="3" t="s">
        <v>26</v>
      </c>
      <c r="K15" s="6">
        <v>37000</v>
      </c>
    </row>
    <row r="16" spans="3:15" ht="14.25" customHeight="1">
      <c r="C16" s="2">
        <v>150888</v>
      </c>
      <c r="D16" s="3" t="s">
        <v>48</v>
      </c>
      <c r="E16" s="3" t="s">
        <v>49</v>
      </c>
      <c r="F16" s="4">
        <v>29221</v>
      </c>
      <c r="G16" s="5" t="s">
        <v>24</v>
      </c>
      <c r="H16" s="3" t="s">
        <v>12</v>
      </c>
      <c r="I16" s="3" t="s">
        <v>37</v>
      </c>
      <c r="J16" s="3" t="s">
        <v>43</v>
      </c>
      <c r="K16" s="6">
        <v>43000</v>
      </c>
    </row>
    <row r="17" spans="3:11" ht="14.25" customHeight="1">
      <c r="C17" s="2">
        <v>150865</v>
      </c>
      <c r="D17" s="3" t="s">
        <v>50</v>
      </c>
      <c r="E17" s="3" t="s">
        <v>49</v>
      </c>
      <c r="F17" s="4">
        <v>31279</v>
      </c>
      <c r="G17" s="5" t="s">
        <v>11</v>
      </c>
      <c r="H17" s="3" t="s">
        <v>12</v>
      </c>
      <c r="I17" s="3" t="s">
        <v>51</v>
      </c>
      <c r="J17" s="3" t="s">
        <v>43</v>
      </c>
      <c r="K17" s="6">
        <v>90000</v>
      </c>
    </row>
    <row r="18" spans="3:11" ht="14.25" customHeight="1">
      <c r="C18" s="2">
        <v>150858</v>
      </c>
      <c r="D18" s="3" t="s">
        <v>52</v>
      </c>
      <c r="E18" s="3" t="s">
        <v>53</v>
      </c>
      <c r="F18" s="4">
        <v>34846</v>
      </c>
      <c r="G18" s="5" t="s">
        <v>24</v>
      </c>
      <c r="H18" s="3" t="s">
        <v>12</v>
      </c>
      <c r="I18" s="3" t="s">
        <v>54</v>
      </c>
      <c r="J18" s="3" t="s">
        <v>43</v>
      </c>
      <c r="K18" s="6">
        <v>34000</v>
      </c>
    </row>
    <row r="19" spans="3:11" ht="14.25" customHeight="1">
      <c r="C19" s="2">
        <v>150930</v>
      </c>
      <c r="D19" s="3" t="s">
        <v>55</v>
      </c>
      <c r="E19" s="3" t="s">
        <v>56</v>
      </c>
      <c r="F19" s="4">
        <v>37027</v>
      </c>
      <c r="G19" s="5" t="s">
        <v>24</v>
      </c>
      <c r="H19" s="3" t="s">
        <v>12</v>
      </c>
      <c r="I19" s="3" t="s">
        <v>18</v>
      </c>
      <c r="J19" s="3" t="s">
        <v>26</v>
      </c>
      <c r="K19" s="6">
        <v>82000</v>
      </c>
    </row>
    <row r="20" spans="3:11" ht="14.25" customHeight="1">
      <c r="C20" s="2">
        <v>150894</v>
      </c>
      <c r="D20" s="3" t="s">
        <v>57</v>
      </c>
      <c r="E20" s="3" t="s">
        <v>58</v>
      </c>
      <c r="F20" s="4">
        <v>37124</v>
      </c>
      <c r="G20" s="5" t="s">
        <v>24</v>
      </c>
      <c r="H20" s="3" t="s">
        <v>12</v>
      </c>
      <c r="I20" s="3" t="s">
        <v>25</v>
      </c>
      <c r="J20" s="3" t="s">
        <v>26</v>
      </c>
      <c r="K20" s="6">
        <v>67000</v>
      </c>
    </row>
    <row r="21" spans="3:11" ht="14.25" customHeight="1">
      <c r="C21" s="2">
        <v>150947</v>
      </c>
      <c r="D21" s="3" t="s">
        <v>59</v>
      </c>
      <c r="E21" s="3" t="s">
        <v>60</v>
      </c>
      <c r="F21" s="4">
        <v>33449</v>
      </c>
      <c r="G21" s="5" t="s">
        <v>11</v>
      </c>
      <c r="H21" s="3" t="s">
        <v>12</v>
      </c>
      <c r="I21" s="3" t="s">
        <v>54</v>
      </c>
      <c r="J21" s="3" t="s">
        <v>26</v>
      </c>
      <c r="K21" s="6">
        <v>85000</v>
      </c>
    </row>
    <row r="22" spans="3:11" ht="14.25" customHeight="1">
      <c r="C22" s="2">
        <v>150905</v>
      </c>
      <c r="D22" s="3" t="s">
        <v>61</v>
      </c>
      <c r="E22" s="3" t="s">
        <v>62</v>
      </c>
      <c r="F22" s="4">
        <v>30819</v>
      </c>
      <c r="G22" s="5" t="s">
        <v>11</v>
      </c>
      <c r="H22" s="3" t="s">
        <v>17</v>
      </c>
      <c r="I22" s="3" t="s">
        <v>13</v>
      </c>
      <c r="J22" s="3" t="s">
        <v>26</v>
      </c>
      <c r="K22" s="6">
        <v>62000</v>
      </c>
    </row>
    <row r="23" spans="3:11" ht="14.25" customHeight="1">
      <c r="C23" s="2">
        <v>150995</v>
      </c>
      <c r="D23" s="3" t="s">
        <v>63</v>
      </c>
      <c r="E23" s="3" t="s">
        <v>64</v>
      </c>
      <c r="F23" s="4">
        <v>35330</v>
      </c>
      <c r="G23" s="5" t="s">
        <v>24</v>
      </c>
      <c r="H23" s="3" t="s">
        <v>12</v>
      </c>
      <c r="I23" s="3" t="s">
        <v>25</v>
      </c>
      <c r="J23" s="3" t="s">
        <v>38</v>
      </c>
      <c r="K23" s="6">
        <v>15000</v>
      </c>
    </row>
    <row r="24" spans="3:11" ht="14.25" customHeight="1">
      <c r="C24" s="2">
        <v>150912</v>
      </c>
      <c r="D24" s="3" t="s">
        <v>65</v>
      </c>
      <c r="E24" s="3" t="s">
        <v>66</v>
      </c>
      <c r="F24" s="4">
        <v>37629</v>
      </c>
      <c r="G24" s="5" t="s">
        <v>11</v>
      </c>
      <c r="H24" s="3" t="s">
        <v>12</v>
      </c>
      <c r="I24" s="3" t="s">
        <v>67</v>
      </c>
      <c r="J24" s="3" t="s">
        <v>26</v>
      </c>
      <c r="K24" s="6">
        <v>81000</v>
      </c>
    </row>
    <row r="25" spans="3:11" ht="14.25" customHeight="1">
      <c r="C25" s="2">
        <v>150921</v>
      </c>
      <c r="D25" s="3" t="s">
        <v>68</v>
      </c>
      <c r="E25" s="3" t="s">
        <v>69</v>
      </c>
      <c r="F25" s="4">
        <v>38092</v>
      </c>
      <c r="G25" s="5" t="s">
        <v>24</v>
      </c>
      <c r="H25" s="3" t="s">
        <v>12</v>
      </c>
      <c r="I25" s="3" t="s">
        <v>70</v>
      </c>
      <c r="J25" s="3" t="s">
        <v>26</v>
      </c>
      <c r="K25" s="6">
        <v>19000</v>
      </c>
    </row>
    <row r="26" spans="3:11" ht="14.25" customHeight="1">
      <c r="C26" s="2">
        <v>150851</v>
      </c>
      <c r="D26" s="3" t="s">
        <v>71</v>
      </c>
      <c r="E26" s="3" t="s">
        <v>72</v>
      </c>
      <c r="F26" s="4">
        <v>29368</v>
      </c>
      <c r="G26" s="5" t="s">
        <v>24</v>
      </c>
      <c r="H26" s="3" t="s">
        <v>17</v>
      </c>
      <c r="I26" s="3" t="s">
        <v>25</v>
      </c>
      <c r="J26" s="3" t="s">
        <v>43</v>
      </c>
      <c r="K26" s="6">
        <v>75000</v>
      </c>
    </row>
    <row r="27" spans="3:11" ht="14.25" customHeight="1">
      <c r="C27" s="2">
        <v>150867</v>
      </c>
      <c r="D27" s="3" t="s">
        <v>73</v>
      </c>
      <c r="E27" s="3" t="s">
        <v>74</v>
      </c>
      <c r="F27" s="4">
        <v>29028</v>
      </c>
      <c r="G27" s="5" t="s">
        <v>11</v>
      </c>
      <c r="H27" s="3" t="s">
        <v>17</v>
      </c>
      <c r="I27" s="3" t="s">
        <v>70</v>
      </c>
      <c r="J27" s="3" t="s">
        <v>43</v>
      </c>
      <c r="K27" s="6">
        <v>49000</v>
      </c>
    </row>
    <row r="28" spans="3:11" ht="14.25" customHeight="1">
      <c r="C28" s="2">
        <v>150899</v>
      </c>
      <c r="D28" s="3" t="s">
        <v>75</v>
      </c>
      <c r="E28" s="3" t="s">
        <v>76</v>
      </c>
      <c r="F28" s="4">
        <v>37400</v>
      </c>
      <c r="G28" s="5" t="s">
        <v>24</v>
      </c>
      <c r="H28" s="3" t="s">
        <v>12</v>
      </c>
      <c r="I28" s="3" t="s">
        <v>54</v>
      </c>
      <c r="J28" s="3" t="s">
        <v>26</v>
      </c>
      <c r="K28" s="6">
        <v>50000</v>
      </c>
    </row>
    <row r="29" spans="3:11" ht="14.25" customHeight="1">
      <c r="C29" s="2">
        <v>150975</v>
      </c>
      <c r="D29" s="3" t="s">
        <v>77</v>
      </c>
      <c r="E29" s="3" t="s">
        <v>78</v>
      </c>
      <c r="F29" s="4">
        <v>31478</v>
      </c>
      <c r="G29" s="5" t="s">
        <v>24</v>
      </c>
      <c r="H29" s="3" t="s">
        <v>12</v>
      </c>
      <c r="I29" s="3" t="s">
        <v>70</v>
      </c>
      <c r="J29" s="3" t="s">
        <v>38</v>
      </c>
      <c r="K29" s="6">
        <v>83000</v>
      </c>
    </row>
    <row r="30" spans="3:11" ht="14.25" customHeight="1">
      <c r="C30" s="2">
        <v>150901</v>
      </c>
      <c r="D30" s="3" t="s">
        <v>79</v>
      </c>
      <c r="E30" s="3" t="s">
        <v>80</v>
      </c>
      <c r="F30" s="4">
        <v>32946</v>
      </c>
      <c r="G30" s="5" t="s">
        <v>11</v>
      </c>
      <c r="H30" s="3" t="s">
        <v>12</v>
      </c>
      <c r="I30" s="3" t="s">
        <v>81</v>
      </c>
      <c r="J30" s="3" t="s">
        <v>26</v>
      </c>
      <c r="K30" s="6">
        <v>53000</v>
      </c>
    </row>
    <row r="31" spans="3:11" ht="14.25" customHeight="1">
      <c r="C31" s="2">
        <v>150968</v>
      </c>
      <c r="D31" s="3" t="s">
        <v>82</v>
      </c>
      <c r="E31" s="3" t="s">
        <v>83</v>
      </c>
      <c r="F31" s="4">
        <v>37208</v>
      </c>
      <c r="G31" s="5" t="s">
        <v>24</v>
      </c>
      <c r="H31" s="3" t="s">
        <v>12</v>
      </c>
      <c r="I31" s="3" t="s">
        <v>67</v>
      </c>
      <c r="J31" s="3" t="s">
        <v>26</v>
      </c>
      <c r="K31" s="6">
        <v>65000</v>
      </c>
    </row>
    <row r="32" spans="3:11" ht="14.25" customHeight="1">
      <c r="C32" s="2">
        <v>150773</v>
      </c>
      <c r="D32" s="3" t="s">
        <v>84</v>
      </c>
      <c r="E32" s="3" t="s">
        <v>85</v>
      </c>
      <c r="F32" s="4">
        <v>26860</v>
      </c>
      <c r="G32" s="5" t="s">
        <v>24</v>
      </c>
      <c r="H32" s="3" t="s">
        <v>12</v>
      </c>
      <c r="I32" s="3" t="s">
        <v>70</v>
      </c>
      <c r="J32" s="3" t="s">
        <v>14</v>
      </c>
      <c r="K32" s="6">
        <v>85000</v>
      </c>
    </row>
    <row r="33" spans="3:11" ht="14.25" customHeight="1">
      <c r="C33" s="2">
        <v>150840</v>
      </c>
      <c r="D33" s="3" t="s">
        <v>55</v>
      </c>
      <c r="E33" s="3" t="s">
        <v>86</v>
      </c>
      <c r="F33" s="4">
        <v>23136</v>
      </c>
      <c r="G33" s="5" t="s">
        <v>11</v>
      </c>
      <c r="H33" s="3" t="s">
        <v>12</v>
      </c>
      <c r="I33" s="3" t="s">
        <v>25</v>
      </c>
      <c r="J33" s="3" t="s">
        <v>43</v>
      </c>
      <c r="K33" s="6">
        <v>20000</v>
      </c>
    </row>
    <row r="34" spans="3:11" ht="14.25" customHeight="1">
      <c r="C34" s="2">
        <v>150850</v>
      </c>
      <c r="D34" s="3" t="s">
        <v>46</v>
      </c>
      <c r="E34" s="3" t="s">
        <v>87</v>
      </c>
      <c r="F34" s="4">
        <v>32027</v>
      </c>
      <c r="G34" s="5" t="s">
        <v>24</v>
      </c>
      <c r="H34" s="3" t="s">
        <v>12</v>
      </c>
      <c r="I34" s="3" t="s">
        <v>54</v>
      </c>
      <c r="J34" s="3" t="s">
        <v>43</v>
      </c>
      <c r="K34" s="6">
        <v>47000</v>
      </c>
    </row>
    <row r="35" spans="3:11" ht="14.25" customHeight="1">
      <c r="C35" s="2">
        <v>150962</v>
      </c>
      <c r="D35" s="3" t="s">
        <v>88</v>
      </c>
      <c r="E35" s="3" t="s">
        <v>89</v>
      </c>
      <c r="F35" s="4">
        <v>37773</v>
      </c>
      <c r="G35" s="5" t="s">
        <v>11</v>
      </c>
      <c r="H35" s="3" t="s">
        <v>12</v>
      </c>
      <c r="I35" s="3" t="s">
        <v>33</v>
      </c>
      <c r="J35" s="3" t="s">
        <v>26</v>
      </c>
      <c r="K35" s="6">
        <v>87000</v>
      </c>
    </row>
    <row r="36" spans="3:11" ht="14.25" customHeight="1">
      <c r="C36" s="2">
        <v>150954</v>
      </c>
      <c r="D36" s="3" t="s">
        <v>90</v>
      </c>
      <c r="E36" s="3" t="s">
        <v>89</v>
      </c>
      <c r="F36" s="4">
        <v>35495</v>
      </c>
      <c r="G36" s="5" t="s">
        <v>11</v>
      </c>
      <c r="H36" s="3" t="s">
        <v>12</v>
      </c>
      <c r="I36" s="3" t="s">
        <v>81</v>
      </c>
      <c r="J36" s="3" t="s">
        <v>26</v>
      </c>
      <c r="K36" s="6">
        <v>57000</v>
      </c>
    </row>
    <row r="37" spans="3:11" ht="14.25" customHeight="1">
      <c r="C37" s="2">
        <v>150874</v>
      </c>
      <c r="D37" s="3" t="s">
        <v>91</v>
      </c>
      <c r="E37" s="3" t="s">
        <v>89</v>
      </c>
      <c r="F37" s="4">
        <v>37890</v>
      </c>
      <c r="G37" s="5" t="s">
        <v>11</v>
      </c>
      <c r="H37" s="3" t="s">
        <v>12</v>
      </c>
      <c r="I37" s="3" t="s">
        <v>29</v>
      </c>
      <c r="J37" s="3" t="s">
        <v>43</v>
      </c>
      <c r="K37" s="6">
        <v>27000</v>
      </c>
    </row>
    <row r="38" spans="3:11" ht="14.25" customHeight="1">
      <c r="C38" s="2">
        <v>150798</v>
      </c>
      <c r="D38" s="3" t="s">
        <v>92</v>
      </c>
      <c r="E38" s="3" t="s">
        <v>89</v>
      </c>
      <c r="F38" s="4">
        <v>28276</v>
      </c>
      <c r="G38" s="5" t="s">
        <v>11</v>
      </c>
      <c r="H38" s="3" t="s">
        <v>12</v>
      </c>
      <c r="I38" s="3" t="s">
        <v>18</v>
      </c>
      <c r="J38" s="3" t="s">
        <v>14</v>
      </c>
      <c r="K38" s="6">
        <v>81000</v>
      </c>
    </row>
    <row r="39" spans="3:11" ht="14.25" customHeight="1">
      <c r="C39" s="2">
        <v>150830</v>
      </c>
      <c r="D39" s="3" t="s">
        <v>93</v>
      </c>
      <c r="E39" s="3" t="s">
        <v>94</v>
      </c>
      <c r="F39" s="4">
        <v>29037</v>
      </c>
      <c r="G39" s="5" t="s">
        <v>11</v>
      </c>
      <c r="H39" s="3" t="s">
        <v>12</v>
      </c>
      <c r="I39" s="3" t="s">
        <v>81</v>
      </c>
      <c r="J39" s="3" t="s">
        <v>14</v>
      </c>
      <c r="K39" s="6">
        <v>52000</v>
      </c>
    </row>
    <row r="40" spans="3:11" ht="14.25" customHeight="1">
      <c r="C40" s="2">
        <v>150929</v>
      </c>
      <c r="D40" s="3" t="s">
        <v>95</v>
      </c>
      <c r="E40" s="3" t="s">
        <v>96</v>
      </c>
      <c r="F40" s="4">
        <v>26739</v>
      </c>
      <c r="G40" s="5" t="s">
        <v>24</v>
      </c>
      <c r="H40" s="3" t="s">
        <v>12</v>
      </c>
      <c r="I40" s="3" t="s">
        <v>29</v>
      </c>
      <c r="J40" s="3" t="s">
        <v>26</v>
      </c>
      <c r="K40" s="6">
        <v>58000</v>
      </c>
    </row>
    <row r="41" spans="3:11" ht="14.25" customHeight="1">
      <c r="C41" s="2">
        <v>150982</v>
      </c>
      <c r="D41" s="3" t="s">
        <v>97</v>
      </c>
      <c r="E41" s="3" t="s">
        <v>98</v>
      </c>
      <c r="F41" s="4">
        <v>35574</v>
      </c>
      <c r="G41" s="5" t="s">
        <v>24</v>
      </c>
      <c r="H41" s="3" t="s">
        <v>12</v>
      </c>
      <c r="I41" s="3" t="s">
        <v>29</v>
      </c>
      <c r="J41" s="3" t="s">
        <v>38</v>
      </c>
      <c r="K41" s="6">
        <v>47000</v>
      </c>
    </row>
    <row r="42" spans="3:11" ht="14.25" customHeight="1">
      <c r="C42" s="2">
        <v>150821</v>
      </c>
      <c r="D42" s="3" t="s">
        <v>99</v>
      </c>
      <c r="E42" s="3" t="s">
        <v>100</v>
      </c>
      <c r="F42" s="4">
        <v>29966</v>
      </c>
      <c r="G42" s="5" t="s">
        <v>24</v>
      </c>
      <c r="H42" s="3" t="s">
        <v>17</v>
      </c>
      <c r="I42" s="3" t="s">
        <v>54</v>
      </c>
      <c r="J42" s="3" t="s">
        <v>14</v>
      </c>
      <c r="K42" s="6">
        <v>26000</v>
      </c>
    </row>
    <row r="43" spans="3:11" ht="14.25" customHeight="1"/>
    <row r="44" spans="3:11" ht="14.25" customHeight="1"/>
    <row r="45" spans="3:11" ht="14.25" customHeight="1"/>
    <row r="46" spans="3:11" ht="14.25" customHeight="1"/>
    <row r="47" spans="3:11" ht="14.25" customHeight="1"/>
    <row r="48" spans="3: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M9:N9"/>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C1:K1000"/>
  <sheetViews>
    <sheetView topLeftCell="B1" zoomScale="60" workbookViewId="0">
      <selection activeCell="J20" sqref="J20"/>
    </sheetView>
  </sheetViews>
  <sheetFormatPr defaultColWidth="14.5" defaultRowHeight="15" customHeight="1"/>
  <cols>
    <col min="1" max="2" width="9.59765625" customWidth="1"/>
    <col min="3" max="3" width="8.796875" customWidth="1"/>
    <col min="4" max="4" width="18.296875" customWidth="1"/>
    <col min="5" max="5" width="13.69921875" customWidth="1"/>
    <col min="6" max="6" width="12.09765625" customWidth="1"/>
    <col min="7" max="8" width="8.796875" customWidth="1"/>
    <col min="9" max="9" width="11.09765625" customWidth="1"/>
    <col min="10" max="11" width="21.69921875" customWidth="1"/>
    <col min="12" max="12" width="8.796875" customWidth="1"/>
    <col min="13" max="26" width="9.59765625" customWidth="1"/>
  </cols>
  <sheetData>
    <row r="1" spans="3:11" ht="14.25" customHeight="1"/>
    <row r="2" spans="3:11" ht="14.25" customHeight="1">
      <c r="D2" s="9" t="s">
        <v>101</v>
      </c>
    </row>
    <row r="3" spans="3:11" ht="14.25" customHeight="1">
      <c r="D3" s="9" t="s">
        <v>102</v>
      </c>
    </row>
    <row r="4" spans="3:11" ht="14.25" customHeight="1">
      <c r="D4" s="9" t="s">
        <v>103</v>
      </c>
    </row>
    <row r="5" spans="3:11" ht="14.25" customHeight="1"/>
    <row r="6" spans="3:11" ht="14.25" customHeight="1">
      <c r="C6" s="1" t="s">
        <v>0</v>
      </c>
      <c r="D6" s="1" t="s">
        <v>1</v>
      </c>
      <c r="E6" s="1" t="s">
        <v>2</v>
      </c>
      <c r="F6" s="1" t="s">
        <v>3</v>
      </c>
      <c r="G6" s="1" t="s">
        <v>4</v>
      </c>
      <c r="H6" s="1" t="s">
        <v>5</v>
      </c>
      <c r="I6" s="1" t="s">
        <v>7</v>
      </c>
      <c r="J6" s="1" t="s">
        <v>6</v>
      </c>
      <c r="K6" s="1" t="s">
        <v>8</v>
      </c>
    </row>
    <row r="7" spans="3:11" ht="14.25" customHeight="1">
      <c r="C7" s="2">
        <v>150834</v>
      </c>
      <c r="D7" s="3" t="s">
        <v>9</v>
      </c>
      <c r="E7" s="3" t="s">
        <v>10</v>
      </c>
      <c r="F7" s="4">
        <v>31199</v>
      </c>
      <c r="G7" s="5" t="s">
        <v>11</v>
      </c>
      <c r="H7" s="3" t="s">
        <v>12</v>
      </c>
      <c r="I7" s="6" t="str">
        <f>IFERROR(VLOOKUP($C6,Source!$C$6:$F$40,MATCH("Region",Source!$C$5:$F$5,0),FALSE),"Retired")</f>
        <v>Retired</v>
      </c>
      <c r="J7" s="6" t="str">
        <f>IFERROR(VLOOKUP($C6,Source!$C$6:$F$40,MATCH("Department",Source!$C$5:$F$5,0),FALSE),"Retired")</f>
        <v>Retired</v>
      </c>
      <c r="K7" s="6" t="str">
        <f>IFERROR(VLOOKUP($C6,Source!$C$6:$F$40,MATCH("Basic Salary",Source!$C$5:$F$5,0),FALSE),"Retired")</f>
        <v>Retired</v>
      </c>
    </row>
    <row r="8" spans="3:11" ht="14.25" customHeight="1">
      <c r="C8" s="2">
        <v>150784</v>
      </c>
      <c r="D8" s="3" t="s">
        <v>15</v>
      </c>
      <c r="E8" s="3" t="s">
        <v>16</v>
      </c>
      <c r="F8" s="4">
        <v>28365</v>
      </c>
      <c r="G8" s="5" t="s">
        <v>11</v>
      </c>
      <c r="H8" s="3" t="s">
        <v>17</v>
      </c>
      <c r="I8" s="6" t="str">
        <f>IFERROR(VLOOKUP($C7,Source!$C$6:$F$40,MATCH("Region",Source!$C$5:$F$5,0),FALSE),"Retired")</f>
        <v>North</v>
      </c>
      <c r="J8" s="6" t="str">
        <f>IFERROR(VLOOKUP($C7,Source!$C$6:$F$40,MATCH("Department",Source!$C$5:$F$5,0),FALSE),"Retired")</f>
        <v>FLM</v>
      </c>
      <c r="K8" s="6">
        <f>IFERROR(VLOOKUP($C7,Source!$C$6:$F$40,MATCH("Basic Salary",Source!$C$5:$F$5,0),FALSE),"Retired")</f>
        <v>48000</v>
      </c>
    </row>
    <row r="9" spans="3:11" ht="14.25" customHeight="1">
      <c r="C9" s="2">
        <v>150791</v>
      </c>
      <c r="D9" s="3" t="s">
        <v>19</v>
      </c>
      <c r="E9" s="3" t="s">
        <v>20</v>
      </c>
      <c r="F9" s="4">
        <v>23346</v>
      </c>
      <c r="G9" s="5" t="s">
        <v>11</v>
      </c>
      <c r="H9" s="3" t="s">
        <v>12</v>
      </c>
      <c r="I9" s="6" t="str">
        <f>IFERROR(VLOOKUP($C8,Source!$C$6:$F$40,MATCH("Region",Source!$C$5:$F$5,0),FALSE),"Retired")</f>
        <v>North</v>
      </c>
      <c r="J9" s="6" t="str">
        <f>IFERROR(VLOOKUP($C8,Source!$C$6:$F$40,MATCH("Department",Source!$C$5:$F$5,0),FALSE),"Retired")</f>
        <v>Digital Marketing</v>
      </c>
      <c r="K9" s="6">
        <f>IFERROR(VLOOKUP($C8,Source!$C$6:$F$40,MATCH("Basic Salary",Source!$C$5:$F$5,0),FALSE),"Retired")</f>
        <v>35000</v>
      </c>
    </row>
    <row r="10" spans="3:11" ht="14.25" customHeight="1">
      <c r="C10" s="2">
        <v>150940</v>
      </c>
      <c r="D10" s="3" t="s">
        <v>22</v>
      </c>
      <c r="E10" s="3" t="s">
        <v>23</v>
      </c>
      <c r="F10" s="4">
        <v>26906</v>
      </c>
      <c r="G10" s="5" t="s">
        <v>24</v>
      </c>
      <c r="H10" s="3" t="s">
        <v>17</v>
      </c>
      <c r="I10" s="6" t="str">
        <f>IFERROR(VLOOKUP($C9,Source!$C$6:$F$40,MATCH("Region",Source!$C$5:$F$5,0),FALSE),"Retired")</f>
        <v>North</v>
      </c>
      <c r="J10" s="6" t="str">
        <f>IFERROR(VLOOKUP($C9,Source!$C$6:$F$40,MATCH("Department",Source!$C$5:$F$5,0),FALSE),"Retired")</f>
        <v>Digital Marketing</v>
      </c>
      <c r="K10" s="6">
        <f>IFERROR(VLOOKUP($C9,Source!$C$6:$F$40,MATCH("Basic Salary",Source!$C$5:$F$5,0),FALSE),"Retired")</f>
        <v>67000</v>
      </c>
    </row>
    <row r="11" spans="3:11" ht="14.25" customHeight="1">
      <c r="C11" s="2">
        <v>150777</v>
      </c>
      <c r="D11" s="3" t="s">
        <v>27</v>
      </c>
      <c r="E11" s="3" t="s">
        <v>28</v>
      </c>
      <c r="F11" s="4">
        <v>21123</v>
      </c>
      <c r="G11" s="5" t="s">
        <v>24</v>
      </c>
      <c r="H11" s="3" t="s">
        <v>12</v>
      </c>
      <c r="I11" s="6" t="str">
        <f>IFERROR(VLOOKUP($C10,Source!$C$6:$F$40,MATCH("Region",Source!$C$5:$F$5,0),FALSE),"Retired")</f>
        <v>South</v>
      </c>
      <c r="J11" s="6" t="str">
        <f>IFERROR(VLOOKUP($C10,Source!$C$6:$F$40,MATCH("Department",Source!$C$5:$F$5,0),FALSE),"Retired")</f>
        <v>Inside Sales</v>
      </c>
      <c r="K11" s="6">
        <f>IFERROR(VLOOKUP($C10,Source!$C$6:$F$40,MATCH("Basic Salary",Source!$C$5:$F$5,0),FALSE),"Retired")</f>
        <v>87000</v>
      </c>
    </row>
    <row r="12" spans="3:11" ht="14.25" customHeight="1">
      <c r="C12" s="2">
        <v>150805</v>
      </c>
      <c r="D12" s="3" t="s">
        <v>19</v>
      </c>
      <c r="E12" s="3" t="s">
        <v>32</v>
      </c>
      <c r="F12" s="4">
        <v>26172</v>
      </c>
      <c r="G12" s="5" t="s">
        <v>24</v>
      </c>
      <c r="H12" s="3" t="s">
        <v>12</v>
      </c>
      <c r="I12" s="6" t="str">
        <f>IFERROR(VLOOKUP($C11,Source!$C$6:$F$40,MATCH("Region",Source!$C$5:$F$5,0),FALSE),"Retired")</f>
        <v>North</v>
      </c>
      <c r="J12" s="6" t="str">
        <f>IFERROR(VLOOKUP($C11,Source!$C$6:$F$40,MATCH("Department",Source!$C$5:$F$5,0),FALSE),"Retired")</f>
        <v>Marketing</v>
      </c>
      <c r="K12" s="6">
        <f>IFERROR(VLOOKUP($C11,Source!$C$6:$F$40,MATCH("Basic Salary",Source!$C$5:$F$5,0),FALSE),"Retired")</f>
        <v>22000</v>
      </c>
    </row>
    <row r="13" spans="3:11" ht="14.25" customHeight="1">
      <c r="C13" s="2">
        <v>150990</v>
      </c>
      <c r="D13" s="3" t="s">
        <v>35</v>
      </c>
      <c r="E13" s="3" t="s">
        <v>36</v>
      </c>
      <c r="F13" s="4">
        <v>36400</v>
      </c>
      <c r="G13" s="5" t="s">
        <v>24</v>
      </c>
      <c r="H13" s="3" t="s">
        <v>12</v>
      </c>
      <c r="I13" s="6" t="str">
        <f>IFERROR(VLOOKUP($C12,Source!$C$6:$F$40,MATCH("Region",Source!$C$5:$F$5,0),FALSE),"Retired")</f>
        <v>North</v>
      </c>
      <c r="J13" s="6" t="str">
        <f>IFERROR(VLOOKUP($C12,Source!$C$6:$F$40,MATCH("Department",Source!$C$5:$F$5,0),FALSE),"Retired")</f>
        <v>Director</v>
      </c>
      <c r="K13" s="6">
        <f>IFERROR(VLOOKUP($C12,Source!$C$6:$F$40,MATCH("Basic Salary",Source!$C$5:$F$5,0),FALSE),"Retired")</f>
        <v>91000</v>
      </c>
    </row>
    <row r="14" spans="3:11" ht="14.25" customHeight="1">
      <c r="C14" s="2">
        <v>150989</v>
      </c>
      <c r="D14" s="3" t="s">
        <v>40</v>
      </c>
      <c r="E14" s="3" t="s">
        <v>36</v>
      </c>
      <c r="F14" s="4">
        <v>33113</v>
      </c>
      <c r="G14" s="5" t="s">
        <v>24</v>
      </c>
      <c r="H14" s="3" t="s">
        <v>12</v>
      </c>
      <c r="I14" s="6" t="str">
        <f>IFERROR(VLOOKUP($C13,Source!$C$6:$F$40,MATCH("Region",Source!$C$5:$F$5,0),FALSE),"Retired")</f>
        <v>Mid West</v>
      </c>
      <c r="J14" s="6" t="str">
        <f>IFERROR(VLOOKUP($C13,Source!$C$6:$F$40,MATCH("Department",Source!$C$5:$F$5,0),FALSE),"Retired")</f>
        <v>Learning &amp; Development</v>
      </c>
      <c r="K14" s="6">
        <f>IFERROR(VLOOKUP($C13,Source!$C$6:$F$40,MATCH("Basic Salary",Source!$C$5:$F$5,0),FALSE),"Retired")</f>
        <v>77000</v>
      </c>
    </row>
    <row r="15" spans="3:11" ht="14.25" customHeight="1">
      <c r="C15" s="2">
        <v>150881</v>
      </c>
      <c r="D15" s="3" t="s">
        <v>41</v>
      </c>
      <c r="E15" s="3" t="s">
        <v>42</v>
      </c>
      <c r="F15" s="4">
        <v>30337</v>
      </c>
      <c r="G15" s="5" t="s">
        <v>24</v>
      </c>
      <c r="H15" s="3" t="s">
        <v>17</v>
      </c>
      <c r="I15" s="6" t="str">
        <f>IFERROR(VLOOKUP($C14,Source!$C$6:$F$40,MATCH("Region",Source!$C$5:$F$5,0),FALSE),"Retired")</f>
        <v>Mid West</v>
      </c>
      <c r="J15" s="6" t="str">
        <f>IFERROR(VLOOKUP($C14,Source!$C$6:$F$40,MATCH("Department",Source!$C$5:$F$5,0),FALSE),"Retired")</f>
        <v>Digital Marketing</v>
      </c>
      <c r="K15" s="6">
        <f>IFERROR(VLOOKUP($C14,Source!$C$6:$F$40,MATCH("Basic Salary",Source!$C$5:$F$5,0),FALSE),"Retired")</f>
        <v>45000</v>
      </c>
    </row>
    <row r="16" spans="3:11" ht="14.25" customHeight="1">
      <c r="C16" s="2">
        <v>150814</v>
      </c>
      <c r="D16" s="3" t="s">
        <v>44</v>
      </c>
      <c r="E16" s="3" t="s">
        <v>45</v>
      </c>
      <c r="F16" s="4">
        <v>26246</v>
      </c>
      <c r="G16" s="5" t="s">
        <v>24</v>
      </c>
      <c r="H16" s="3" t="s">
        <v>12</v>
      </c>
      <c r="I16" s="6" t="str">
        <f>IFERROR(VLOOKUP($C15,Source!$C$6:$F$40,MATCH("Region",Source!$C$5:$F$5,0),FALSE),"Retired")</f>
        <v>East</v>
      </c>
      <c r="J16" s="6" t="str">
        <f>IFERROR(VLOOKUP($C15,Source!$C$6:$F$40,MATCH("Department",Source!$C$5:$F$5,0),FALSE),"Retired")</f>
        <v>Digital Marketing</v>
      </c>
      <c r="K16" s="6">
        <f>IFERROR(VLOOKUP($C15,Source!$C$6:$F$40,MATCH("Basic Salary",Source!$C$5:$F$5,0),FALSE),"Retired")</f>
        <v>92000</v>
      </c>
    </row>
    <row r="17" spans="3:11" ht="14.25" customHeight="1">
      <c r="C17" s="2">
        <v>150937</v>
      </c>
      <c r="D17" s="3" t="s">
        <v>46</v>
      </c>
      <c r="E17" s="3" t="s">
        <v>47</v>
      </c>
      <c r="F17" s="4">
        <v>24700</v>
      </c>
      <c r="G17" s="5" t="s">
        <v>24</v>
      </c>
      <c r="H17" s="3" t="s">
        <v>12</v>
      </c>
      <c r="I17" s="6" t="str">
        <f>IFERROR(VLOOKUP($C16,Source!$C$6:$F$40,MATCH("Region",Source!$C$5:$F$5,0),FALSE),"Retired")</f>
        <v>North</v>
      </c>
      <c r="J17" s="6" t="str">
        <f>IFERROR(VLOOKUP($C16,Source!$C$6:$F$40,MATCH("Department",Source!$C$5:$F$5,0),FALSE),"Retired")</f>
        <v>Inside Sales</v>
      </c>
      <c r="K17" s="6">
        <f>IFERROR(VLOOKUP($C16,Source!$C$6:$F$40,MATCH("Basic Salary",Source!$C$5:$F$5,0),FALSE),"Retired")</f>
        <v>50000</v>
      </c>
    </row>
    <row r="18" spans="3:11" ht="14.25" customHeight="1">
      <c r="C18" s="2">
        <v>150888</v>
      </c>
      <c r="D18" s="3" t="s">
        <v>48</v>
      </c>
      <c r="E18" s="3" t="s">
        <v>49</v>
      </c>
      <c r="F18" s="4">
        <v>29221</v>
      </c>
      <c r="G18" s="5" t="s">
        <v>24</v>
      </c>
      <c r="H18" s="3" t="s">
        <v>12</v>
      </c>
      <c r="I18" s="6" t="str">
        <f>IFERROR(VLOOKUP($C17,Source!$C$6:$F$40,MATCH("Region",Source!$C$5:$F$5,0),FALSE),"Retired")</f>
        <v>South</v>
      </c>
      <c r="J18" s="6" t="str">
        <f>IFERROR(VLOOKUP($C17,Source!$C$6:$F$40,MATCH("Department",Source!$C$5:$F$5,0),FALSE),"Retired")</f>
        <v>Learning &amp; Development</v>
      </c>
      <c r="K18" s="6">
        <f>IFERROR(VLOOKUP($C17,Source!$C$6:$F$40,MATCH("Basic Salary",Source!$C$5:$F$5,0),FALSE),"Retired")</f>
        <v>37000</v>
      </c>
    </row>
    <row r="19" spans="3:11" ht="14.25" customHeight="1">
      <c r="C19" s="2">
        <v>150865</v>
      </c>
      <c r="D19" s="3" t="s">
        <v>50</v>
      </c>
      <c r="E19" s="3" t="s">
        <v>49</v>
      </c>
      <c r="F19" s="4">
        <v>31279</v>
      </c>
      <c r="G19" s="5" t="s">
        <v>11</v>
      </c>
      <c r="H19" s="3" t="s">
        <v>12</v>
      </c>
      <c r="I19" s="6" t="str">
        <f>IFERROR(VLOOKUP($C18,Source!$C$6:$F$40,MATCH("Region",Source!$C$5:$F$5,0),FALSE),"Retired")</f>
        <v>East</v>
      </c>
      <c r="J19" s="6" t="str">
        <f>IFERROR(VLOOKUP($C18,Source!$C$6:$F$40,MATCH("Department",Source!$C$5:$F$5,0),FALSE),"Retired")</f>
        <v>Learning &amp; Development</v>
      </c>
      <c r="K19" s="6">
        <f>IFERROR(VLOOKUP($C18,Source!$C$6:$F$40,MATCH("Basic Salary",Source!$C$5:$F$5,0),FALSE),"Retired")</f>
        <v>43000</v>
      </c>
    </row>
    <row r="20" spans="3:11" ht="14.25" customHeight="1">
      <c r="C20" s="2">
        <v>150858</v>
      </c>
      <c r="D20" s="3" t="s">
        <v>52</v>
      </c>
      <c r="E20" s="3" t="s">
        <v>53</v>
      </c>
      <c r="F20" s="4">
        <v>34846</v>
      </c>
      <c r="G20" s="5" t="s">
        <v>24</v>
      </c>
      <c r="H20" s="3" t="s">
        <v>12</v>
      </c>
      <c r="I20" s="6" t="str">
        <f>IFERROR(VLOOKUP($C19,Source!$C$6:$F$40,MATCH("Region",Source!$C$5:$F$5,0),FALSE),"Retired")</f>
        <v>East</v>
      </c>
      <c r="J20" s="6" t="str">
        <f>IFERROR(VLOOKUP($C19,Source!$C$6:$F$40,MATCH("Department",Source!$C$5:$F$5,0),FALSE),"Retired")</f>
        <v>CEO</v>
      </c>
      <c r="K20" s="6">
        <f>IFERROR(VLOOKUP($C19,Source!$C$6:$F$40,MATCH("Basic Salary",Source!$C$5:$F$5,0),FALSE),"Retired")</f>
        <v>90000</v>
      </c>
    </row>
    <row r="21" spans="3:11" ht="14.25" customHeight="1">
      <c r="C21" s="2">
        <v>150930</v>
      </c>
      <c r="D21" s="3" t="s">
        <v>55</v>
      </c>
      <c r="E21" s="3" t="s">
        <v>56</v>
      </c>
      <c r="F21" s="4">
        <v>37027</v>
      </c>
      <c r="G21" s="5" t="s">
        <v>24</v>
      </c>
      <c r="H21" s="3" t="s">
        <v>12</v>
      </c>
      <c r="I21" s="6" t="str">
        <f>IFERROR(VLOOKUP($C20,Source!$C$6:$F$40,MATCH("Region",Source!$C$5:$F$5,0),FALSE),"Retired")</f>
        <v>Retired</v>
      </c>
      <c r="J21" s="6" t="str">
        <f>IFERROR(VLOOKUP($C20,Source!$C$6:$F$40,MATCH("Department",Source!$C$5:$F$5,0),FALSE),"Retired")</f>
        <v>Retired</v>
      </c>
      <c r="K21" s="6" t="str">
        <f>IFERROR(VLOOKUP($C20,Source!$C$6:$F$40,MATCH("Basic Salary",Source!$C$5:$F$5,0),FALSE),"Retired")</f>
        <v>Retired</v>
      </c>
    </row>
    <row r="22" spans="3:11" ht="14.25" customHeight="1">
      <c r="C22" s="2">
        <v>150894</v>
      </c>
      <c r="D22" s="3" t="s">
        <v>57</v>
      </c>
      <c r="E22" s="3" t="s">
        <v>58</v>
      </c>
      <c r="F22" s="4">
        <v>37124</v>
      </c>
      <c r="G22" s="5" t="s">
        <v>24</v>
      </c>
      <c r="H22" s="3" t="s">
        <v>12</v>
      </c>
      <c r="I22" s="6" t="str">
        <f>IFERROR(VLOOKUP($C21,Source!$C$6:$F$40,MATCH("Region",Source!$C$5:$F$5,0),FALSE),"Retired")</f>
        <v>South</v>
      </c>
      <c r="J22" s="6" t="str">
        <f>IFERROR(VLOOKUP($C21,Source!$C$6:$F$40,MATCH("Department",Source!$C$5:$F$5,0),FALSE),"Retired")</f>
        <v>Digital Marketing</v>
      </c>
      <c r="K22" s="6">
        <f>IFERROR(VLOOKUP($C21,Source!$C$6:$F$40,MATCH("Basic Salary",Source!$C$5:$F$5,0),FALSE),"Retired")</f>
        <v>82000</v>
      </c>
    </row>
    <row r="23" spans="3:11" ht="14.25" customHeight="1">
      <c r="C23" s="2">
        <v>150947</v>
      </c>
      <c r="D23" s="3" t="s">
        <v>59</v>
      </c>
      <c r="E23" s="3" t="s">
        <v>60</v>
      </c>
      <c r="F23" s="4">
        <v>33449</v>
      </c>
      <c r="G23" s="5" t="s">
        <v>11</v>
      </c>
      <c r="H23" s="3" t="s">
        <v>12</v>
      </c>
      <c r="I23" s="6" t="str">
        <f>IFERROR(VLOOKUP($C22,Source!$C$6:$F$40,MATCH("Region",Source!$C$5:$F$5,0),FALSE),"Retired")</f>
        <v>South</v>
      </c>
      <c r="J23" s="6" t="str">
        <f>IFERROR(VLOOKUP($C22,Source!$C$6:$F$40,MATCH("Department",Source!$C$5:$F$5,0),FALSE),"Retired")</f>
        <v>Inside Sales</v>
      </c>
      <c r="K23" s="6">
        <f>IFERROR(VLOOKUP($C22,Source!$C$6:$F$40,MATCH("Basic Salary",Source!$C$5:$F$5,0),FALSE),"Retired")</f>
        <v>67000</v>
      </c>
    </row>
    <row r="24" spans="3:11" ht="14.25" customHeight="1">
      <c r="C24" s="2">
        <v>150905</v>
      </c>
      <c r="D24" s="3" t="s">
        <v>61</v>
      </c>
      <c r="E24" s="3" t="s">
        <v>62</v>
      </c>
      <c r="F24" s="4">
        <v>30819</v>
      </c>
      <c r="G24" s="5" t="s">
        <v>11</v>
      </c>
      <c r="H24" s="3" t="s">
        <v>17</v>
      </c>
      <c r="I24" s="6" t="str">
        <f>IFERROR(VLOOKUP($C23,Source!$C$6:$F$40,MATCH("Region",Source!$C$5:$F$5,0),FALSE),"Retired")</f>
        <v>South</v>
      </c>
      <c r="J24" s="6" t="str">
        <f>IFERROR(VLOOKUP($C23,Source!$C$6:$F$40,MATCH("Department",Source!$C$5:$F$5,0),FALSE),"Retired")</f>
        <v>CCD</v>
      </c>
      <c r="K24" s="6">
        <f>IFERROR(VLOOKUP($C23,Source!$C$6:$F$40,MATCH("Basic Salary",Source!$C$5:$F$5,0),FALSE),"Retired")</f>
        <v>85000</v>
      </c>
    </row>
    <row r="25" spans="3:11" ht="14.25" customHeight="1">
      <c r="C25" s="2">
        <v>150995</v>
      </c>
      <c r="D25" s="3" t="s">
        <v>63</v>
      </c>
      <c r="E25" s="3" t="s">
        <v>64</v>
      </c>
      <c r="F25" s="4">
        <v>35330</v>
      </c>
      <c r="G25" s="5" t="s">
        <v>24</v>
      </c>
      <c r="H25" s="3" t="s">
        <v>12</v>
      </c>
      <c r="I25" s="6" t="str">
        <f>IFERROR(VLOOKUP($C24,Source!$C$6:$F$40,MATCH("Region",Source!$C$5:$F$5,0),FALSE),"Retired")</f>
        <v>South</v>
      </c>
      <c r="J25" s="6" t="str">
        <f>IFERROR(VLOOKUP($C24,Source!$C$6:$F$40,MATCH("Department",Source!$C$5:$F$5,0),FALSE),"Retired")</f>
        <v>FLM</v>
      </c>
      <c r="K25" s="6">
        <f>IFERROR(VLOOKUP($C24,Source!$C$6:$F$40,MATCH("Basic Salary",Source!$C$5:$F$5,0),FALSE),"Retired")</f>
        <v>62000</v>
      </c>
    </row>
    <row r="26" spans="3:11" ht="14.25" customHeight="1">
      <c r="C26" s="2">
        <v>150912</v>
      </c>
      <c r="D26" s="3" t="s">
        <v>65</v>
      </c>
      <c r="E26" s="3" t="s">
        <v>66</v>
      </c>
      <c r="F26" s="4">
        <v>37629</v>
      </c>
      <c r="G26" s="5" t="s">
        <v>11</v>
      </c>
      <c r="H26" s="3" t="s">
        <v>12</v>
      </c>
      <c r="I26" s="6" t="str">
        <f>IFERROR(VLOOKUP($C25,Source!$C$6:$F$40,MATCH("Region",Source!$C$5:$F$5,0),FALSE),"Retired")</f>
        <v>Mid West</v>
      </c>
      <c r="J26" s="6" t="str">
        <f>IFERROR(VLOOKUP($C25,Source!$C$6:$F$40,MATCH("Department",Source!$C$5:$F$5,0),FALSE),"Retired")</f>
        <v>Inside Sales</v>
      </c>
      <c r="K26" s="6">
        <f>IFERROR(VLOOKUP($C25,Source!$C$6:$F$40,MATCH("Basic Salary",Source!$C$5:$F$5,0),FALSE),"Retired")</f>
        <v>15000</v>
      </c>
    </row>
    <row r="27" spans="3:11" ht="14.25" customHeight="1">
      <c r="C27" s="2">
        <v>150921</v>
      </c>
      <c r="D27" s="3" t="s">
        <v>68</v>
      </c>
      <c r="E27" s="3" t="s">
        <v>69</v>
      </c>
      <c r="F27" s="4">
        <v>38092</v>
      </c>
      <c r="G27" s="5" t="s">
        <v>24</v>
      </c>
      <c r="H27" s="3" t="s">
        <v>12</v>
      </c>
      <c r="I27" s="6" t="str">
        <f>IFERROR(VLOOKUP($C26,Source!$C$6:$F$40,MATCH("Region",Source!$C$5:$F$5,0),FALSE),"Retired")</f>
        <v>South</v>
      </c>
      <c r="J27" s="6" t="str">
        <f>IFERROR(VLOOKUP($C26,Source!$C$6:$F$40,MATCH("Department",Source!$C$5:$F$5,0),FALSE),"Retired")</f>
        <v>Operations</v>
      </c>
      <c r="K27" s="6">
        <f>IFERROR(VLOOKUP($C26,Source!$C$6:$F$40,MATCH("Basic Salary",Source!$C$5:$F$5,0),FALSE),"Retired")</f>
        <v>81000</v>
      </c>
    </row>
    <row r="28" spans="3:11" ht="14.25" customHeight="1">
      <c r="C28" s="2">
        <v>150851</v>
      </c>
      <c r="D28" s="3" t="s">
        <v>71</v>
      </c>
      <c r="E28" s="3" t="s">
        <v>72</v>
      </c>
      <c r="F28" s="4">
        <v>29368</v>
      </c>
      <c r="G28" s="5" t="s">
        <v>24</v>
      </c>
      <c r="H28" s="3" t="s">
        <v>17</v>
      </c>
      <c r="I28" s="6" t="str">
        <f>IFERROR(VLOOKUP($C27,Source!$C$6:$F$40,MATCH("Region",Source!$C$5:$F$5,0),FALSE),"Retired")</f>
        <v>South</v>
      </c>
      <c r="J28" s="6" t="str">
        <f>IFERROR(VLOOKUP($C27,Source!$C$6:$F$40,MATCH("Department",Source!$C$5:$F$5,0),FALSE),"Retired")</f>
        <v>Finance</v>
      </c>
      <c r="K28" s="6">
        <f>IFERROR(VLOOKUP($C27,Source!$C$6:$F$40,MATCH("Basic Salary",Source!$C$5:$F$5,0),FALSE),"Retired")</f>
        <v>19000</v>
      </c>
    </row>
    <row r="29" spans="3:11" ht="14.25" customHeight="1">
      <c r="C29" s="2">
        <v>150867</v>
      </c>
      <c r="D29" s="3" t="s">
        <v>73</v>
      </c>
      <c r="E29" s="3" t="s">
        <v>74</v>
      </c>
      <c r="F29" s="4">
        <v>29028</v>
      </c>
      <c r="G29" s="5" t="s">
        <v>11</v>
      </c>
      <c r="H29" s="3" t="s">
        <v>17</v>
      </c>
      <c r="I29" s="6" t="str">
        <f>IFERROR(VLOOKUP($C28,Source!$C$6:$F$40,MATCH("Region",Source!$C$5:$F$5,0),FALSE),"Retired")</f>
        <v>East</v>
      </c>
      <c r="J29" s="6" t="str">
        <f>IFERROR(VLOOKUP($C28,Source!$C$6:$F$40,MATCH("Department",Source!$C$5:$F$5,0),FALSE),"Retired")</f>
        <v>Inside Sales</v>
      </c>
      <c r="K29" s="6">
        <f>IFERROR(VLOOKUP($C28,Source!$C$6:$F$40,MATCH("Basic Salary",Source!$C$5:$F$5,0),FALSE),"Retired")</f>
        <v>75000</v>
      </c>
    </row>
    <row r="30" spans="3:11" ht="14.25" customHeight="1">
      <c r="C30" s="2">
        <v>150899</v>
      </c>
      <c r="D30" s="3" t="s">
        <v>75</v>
      </c>
      <c r="E30" s="3" t="s">
        <v>76</v>
      </c>
      <c r="F30" s="4">
        <v>37400</v>
      </c>
      <c r="G30" s="5" t="s">
        <v>24</v>
      </c>
      <c r="H30" s="3" t="s">
        <v>12</v>
      </c>
      <c r="I30" s="6" t="str">
        <f>IFERROR(VLOOKUP($C29,Source!$C$6:$F$40,MATCH("Region",Source!$C$5:$F$5,0),FALSE),"Retired")</f>
        <v>East</v>
      </c>
      <c r="J30" s="6" t="str">
        <f>IFERROR(VLOOKUP($C29,Source!$C$6:$F$40,MATCH("Department",Source!$C$5:$F$5,0),FALSE),"Retired")</f>
        <v>Finance</v>
      </c>
      <c r="K30" s="6">
        <f>IFERROR(VLOOKUP($C29,Source!$C$6:$F$40,MATCH("Basic Salary",Source!$C$5:$F$5,0),FALSE),"Retired")</f>
        <v>49000</v>
      </c>
    </row>
    <row r="31" spans="3:11" ht="14.25" customHeight="1">
      <c r="C31" s="2">
        <v>150975</v>
      </c>
      <c r="D31" s="3" t="s">
        <v>77</v>
      </c>
      <c r="E31" s="3" t="s">
        <v>78</v>
      </c>
      <c r="F31" s="4">
        <v>31478</v>
      </c>
      <c r="G31" s="5" t="s">
        <v>24</v>
      </c>
      <c r="H31" s="3" t="s">
        <v>12</v>
      </c>
      <c r="I31" s="6" t="str">
        <f>IFERROR(VLOOKUP($C30,Source!$C$6:$F$40,MATCH("Region",Source!$C$5:$F$5,0),FALSE),"Retired")</f>
        <v>Retired</v>
      </c>
      <c r="J31" s="6" t="str">
        <f>IFERROR(VLOOKUP($C30,Source!$C$6:$F$40,MATCH("Department",Source!$C$5:$F$5,0),FALSE),"Retired")</f>
        <v>Retired</v>
      </c>
      <c r="K31" s="6" t="str">
        <f>IFERROR(VLOOKUP($C30,Source!$C$6:$F$40,MATCH("Basic Salary",Source!$C$5:$F$5,0),FALSE),"Retired")</f>
        <v>Retired</v>
      </c>
    </row>
    <row r="32" spans="3:11" ht="14.25" customHeight="1">
      <c r="C32" s="2">
        <v>150901</v>
      </c>
      <c r="D32" s="3" t="s">
        <v>79</v>
      </c>
      <c r="E32" s="3" t="s">
        <v>80</v>
      </c>
      <c r="F32" s="4">
        <v>32946</v>
      </c>
      <c r="G32" s="5" t="s">
        <v>11</v>
      </c>
      <c r="H32" s="3" t="s">
        <v>12</v>
      </c>
      <c r="I32" s="6" t="str">
        <f>IFERROR(VLOOKUP($C31,Source!$C$6:$F$40,MATCH("Region",Source!$C$5:$F$5,0),FALSE),"Retired")</f>
        <v>Mid West</v>
      </c>
      <c r="J32" s="6" t="str">
        <f>IFERROR(VLOOKUP($C31,Source!$C$6:$F$40,MATCH("Department",Source!$C$5:$F$5,0),FALSE),"Retired")</f>
        <v>Finance</v>
      </c>
      <c r="K32" s="6">
        <f>IFERROR(VLOOKUP($C31,Source!$C$6:$F$40,MATCH("Basic Salary",Source!$C$5:$F$5,0),FALSE),"Retired")</f>
        <v>83000</v>
      </c>
    </row>
    <row r="33" spans="3:11" ht="14.25" customHeight="1">
      <c r="C33" s="2">
        <v>150968</v>
      </c>
      <c r="D33" s="3" t="s">
        <v>82</v>
      </c>
      <c r="E33" s="3" t="s">
        <v>83</v>
      </c>
      <c r="F33" s="4">
        <v>37208</v>
      </c>
      <c r="G33" s="5" t="s">
        <v>24</v>
      </c>
      <c r="H33" s="3" t="s">
        <v>12</v>
      </c>
      <c r="I33" s="6" t="str">
        <f>IFERROR(VLOOKUP($C32,Source!$C$6:$F$40,MATCH("Region",Source!$C$5:$F$5,0),FALSE),"Retired")</f>
        <v>South</v>
      </c>
      <c r="J33" s="6" t="str">
        <f>IFERROR(VLOOKUP($C32,Source!$C$6:$F$40,MATCH("Department",Source!$C$5:$F$5,0),FALSE),"Retired")</f>
        <v>Sales</v>
      </c>
      <c r="K33" s="6">
        <f>IFERROR(VLOOKUP($C32,Source!$C$6:$F$40,MATCH("Basic Salary",Source!$C$5:$F$5,0),FALSE),"Retired")</f>
        <v>53000</v>
      </c>
    </row>
    <row r="34" spans="3:11" ht="14.25" customHeight="1">
      <c r="C34" s="2">
        <v>150773</v>
      </c>
      <c r="D34" s="3" t="s">
        <v>84</v>
      </c>
      <c r="E34" s="3" t="s">
        <v>85</v>
      </c>
      <c r="F34" s="4">
        <v>26860</v>
      </c>
      <c r="G34" s="5" t="s">
        <v>24</v>
      </c>
      <c r="H34" s="3" t="s">
        <v>12</v>
      </c>
      <c r="I34" s="6" t="str">
        <f>IFERROR(VLOOKUP($C33,Source!$C$6:$F$40,MATCH("Region",Source!$C$5:$F$5,0),FALSE),"Retired")</f>
        <v>South</v>
      </c>
      <c r="J34" s="6" t="str">
        <f>IFERROR(VLOOKUP($C33,Source!$C$6:$F$40,MATCH("Department",Source!$C$5:$F$5,0),FALSE),"Retired")</f>
        <v>Operations</v>
      </c>
      <c r="K34" s="6">
        <f>IFERROR(VLOOKUP($C33,Source!$C$6:$F$40,MATCH("Basic Salary",Source!$C$5:$F$5,0),FALSE),"Retired")</f>
        <v>65000</v>
      </c>
    </row>
    <row r="35" spans="3:11" ht="14.25" customHeight="1">
      <c r="C35" s="2">
        <v>150840</v>
      </c>
      <c r="D35" s="3" t="s">
        <v>55</v>
      </c>
      <c r="E35" s="3" t="s">
        <v>86</v>
      </c>
      <c r="F35" s="4">
        <v>23136</v>
      </c>
      <c r="G35" s="5" t="s">
        <v>11</v>
      </c>
      <c r="H35" s="3" t="s">
        <v>12</v>
      </c>
      <c r="I35" s="6" t="str">
        <f>IFERROR(VLOOKUP($C34,Source!$C$6:$F$40,MATCH("Region",Source!$C$5:$F$5,0),FALSE),"Retired")</f>
        <v>North</v>
      </c>
      <c r="J35" s="6" t="str">
        <f>IFERROR(VLOOKUP($C34,Source!$C$6:$F$40,MATCH("Department",Source!$C$5:$F$5,0),FALSE),"Retired")</f>
        <v>Finance</v>
      </c>
      <c r="K35" s="6">
        <f>IFERROR(VLOOKUP($C34,Source!$C$6:$F$40,MATCH("Basic Salary",Source!$C$5:$F$5,0),FALSE),"Retired")</f>
        <v>85000</v>
      </c>
    </row>
    <row r="36" spans="3:11" ht="14.25" customHeight="1">
      <c r="C36" s="2">
        <v>150850</v>
      </c>
      <c r="D36" s="3" t="s">
        <v>46</v>
      </c>
      <c r="E36" s="3" t="s">
        <v>87</v>
      </c>
      <c r="F36" s="4">
        <v>32027</v>
      </c>
      <c r="G36" s="5" t="s">
        <v>24</v>
      </c>
      <c r="H36" s="3" t="s">
        <v>12</v>
      </c>
      <c r="I36" s="6" t="str">
        <f>IFERROR(VLOOKUP($C35,Source!$C$6:$F$40,MATCH("Region",Source!$C$5:$F$5,0),FALSE),"Retired")</f>
        <v>East</v>
      </c>
      <c r="J36" s="6" t="str">
        <f>IFERROR(VLOOKUP($C35,Source!$C$6:$F$40,MATCH("Department",Source!$C$5:$F$5,0),FALSE),"Retired")</f>
        <v>Inside Sales</v>
      </c>
      <c r="K36" s="6">
        <f>IFERROR(VLOOKUP($C35,Source!$C$6:$F$40,MATCH("Basic Salary",Source!$C$5:$F$5,0),FALSE),"Retired")</f>
        <v>20000</v>
      </c>
    </row>
    <row r="37" spans="3:11" ht="14.25" customHeight="1">
      <c r="C37" s="2">
        <v>150962</v>
      </c>
      <c r="D37" s="3" t="s">
        <v>88</v>
      </c>
      <c r="E37" s="3" t="s">
        <v>89</v>
      </c>
      <c r="F37" s="4">
        <v>37773</v>
      </c>
      <c r="G37" s="5" t="s">
        <v>11</v>
      </c>
      <c r="H37" s="3" t="s">
        <v>12</v>
      </c>
      <c r="I37" s="6" t="str">
        <f>IFERROR(VLOOKUP($C36,Source!$C$6:$F$40,MATCH("Region",Source!$C$5:$F$5,0),FALSE),"Retired")</f>
        <v>East</v>
      </c>
      <c r="J37" s="6" t="str">
        <f>IFERROR(VLOOKUP($C36,Source!$C$6:$F$40,MATCH("Department",Source!$C$5:$F$5,0),FALSE),"Retired")</f>
        <v>CCD</v>
      </c>
      <c r="K37" s="6">
        <f>IFERROR(VLOOKUP($C36,Source!$C$6:$F$40,MATCH("Basic Salary",Source!$C$5:$F$5,0),FALSE),"Retired")</f>
        <v>47000</v>
      </c>
    </row>
    <row r="38" spans="3:11" ht="14.25" customHeight="1">
      <c r="C38" s="2">
        <v>150954</v>
      </c>
      <c r="D38" s="3" t="s">
        <v>90</v>
      </c>
      <c r="E38" s="3" t="s">
        <v>89</v>
      </c>
      <c r="F38" s="4">
        <v>35495</v>
      </c>
      <c r="G38" s="5" t="s">
        <v>11</v>
      </c>
      <c r="H38" s="3" t="s">
        <v>12</v>
      </c>
      <c r="I38" s="6" t="str">
        <f>IFERROR(VLOOKUP($C37,Source!$C$6:$F$40,MATCH("Region",Source!$C$5:$F$5,0),FALSE),"Retired")</f>
        <v>South</v>
      </c>
      <c r="J38" s="6" t="str">
        <f>IFERROR(VLOOKUP($C37,Source!$C$6:$F$40,MATCH("Department",Source!$C$5:$F$5,0),FALSE),"Retired")</f>
        <v>Director</v>
      </c>
      <c r="K38" s="6">
        <f>IFERROR(VLOOKUP($C37,Source!$C$6:$F$40,MATCH("Basic Salary",Source!$C$5:$F$5,0),FALSE),"Retired")</f>
        <v>87000</v>
      </c>
    </row>
    <row r="39" spans="3:11" ht="14.25" customHeight="1">
      <c r="C39" s="2">
        <v>150874</v>
      </c>
      <c r="D39" s="3" t="s">
        <v>91</v>
      </c>
      <c r="E39" s="3" t="s">
        <v>89</v>
      </c>
      <c r="F39" s="4">
        <v>37890</v>
      </c>
      <c r="G39" s="5" t="s">
        <v>11</v>
      </c>
      <c r="H39" s="3" t="s">
        <v>12</v>
      </c>
      <c r="I39" s="6" t="str">
        <f>IFERROR(VLOOKUP($C38,Source!$C$6:$F$40,MATCH("Region",Source!$C$5:$F$5,0),FALSE),"Retired")</f>
        <v>Retired</v>
      </c>
      <c r="J39" s="6" t="str">
        <f>IFERROR(VLOOKUP($C38,Source!$C$6:$F$40,MATCH("Department",Source!$C$5:$F$5,0),FALSE),"Retired")</f>
        <v>Retired</v>
      </c>
      <c r="K39" s="6" t="str">
        <f>IFERROR(VLOOKUP($C38,Source!$C$6:$F$40,MATCH("Basic Salary",Source!$C$5:$F$5,0),FALSE),"Retired")</f>
        <v>Retired</v>
      </c>
    </row>
    <row r="40" spans="3:11" ht="14.25" customHeight="1">
      <c r="C40" s="2">
        <v>150798</v>
      </c>
      <c r="D40" s="3" t="s">
        <v>92</v>
      </c>
      <c r="E40" s="3" t="s">
        <v>89</v>
      </c>
      <c r="F40" s="4">
        <v>28276</v>
      </c>
      <c r="G40" s="5" t="s">
        <v>11</v>
      </c>
      <c r="H40" s="3" t="s">
        <v>12</v>
      </c>
      <c r="I40" s="6" t="str">
        <f>IFERROR(VLOOKUP($C39,Source!$C$6:$F$40,MATCH("Region",Source!$C$5:$F$5,0),FALSE),"Retired")</f>
        <v>East</v>
      </c>
      <c r="J40" s="6" t="str">
        <f>IFERROR(VLOOKUP($C39,Source!$C$6:$F$40,MATCH("Department",Source!$C$5:$F$5,0),FALSE),"Retired")</f>
        <v>Marketing</v>
      </c>
      <c r="K40" s="6">
        <f>IFERROR(VLOOKUP($C39,Source!$C$6:$F$40,MATCH("Basic Salary",Source!$C$5:$F$5,0),FALSE),"Retired")</f>
        <v>27000</v>
      </c>
    </row>
    <row r="41" spans="3:11" ht="14.25" customHeight="1">
      <c r="C41" s="2">
        <v>150830</v>
      </c>
      <c r="D41" s="3" t="s">
        <v>93</v>
      </c>
      <c r="E41" s="3" t="s">
        <v>94</v>
      </c>
      <c r="F41" s="4">
        <v>29037</v>
      </c>
      <c r="G41" s="5" t="s">
        <v>11</v>
      </c>
      <c r="H41" s="3" t="s">
        <v>12</v>
      </c>
      <c r="I41" s="6" t="str">
        <f>IFERROR(VLOOKUP($C40,Source!$C$6:$F$40,MATCH("Region",Source!$C$5:$F$5,0),FALSE),"Retired")</f>
        <v>North</v>
      </c>
      <c r="J41" s="6" t="str">
        <f>IFERROR(VLOOKUP($C40,Source!$C$6:$F$40,MATCH("Department",Source!$C$5:$F$5,0),FALSE),"Retired")</f>
        <v>Digital Marketing</v>
      </c>
      <c r="K41" s="6">
        <f>IFERROR(VLOOKUP($C40,Source!$C$6:$F$40,MATCH("Basic Salary",Source!$C$5:$F$5,0),FALSE),"Retired")</f>
        <v>81000</v>
      </c>
    </row>
    <row r="42" spans="3:11" ht="14.25" customHeight="1">
      <c r="C42" s="2">
        <v>150929</v>
      </c>
      <c r="D42" s="3" t="s">
        <v>95</v>
      </c>
      <c r="E42" s="3" t="s">
        <v>96</v>
      </c>
      <c r="F42" s="4">
        <v>26739</v>
      </c>
      <c r="G42" s="5" t="s">
        <v>24</v>
      </c>
      <c r="H42" s="3" t="s">
        <v>12</v>
      </c>
      <c r="I42" s="6" t="str">
        <f>IFERROR(VLOOKUP($C41,Source!$C$6:$F$40,MATCH("Region",Source!$C$5:$F$5,0),FALSE),"Retired")</f>
        <v>North</v>
      </c>
      <c r="J42" s="6" t="str">
        <f>IFERROR(VLOOKUP($C41,Source!$C$6:$F$40,MATCH("Department",Source!$C$5:$F$5,0),FALSE),"Retired")</f>
        <v>Sales</v>
      </c>
      <c r="K42" s="6">
        <f>IFERROR(VLOOKUP($C41,Source!$C$6:$F$40,MATCH("Basic Salary",Source!$C$5:$F$5,0),FALSE),"Retired")</f>
        <v>52000</v>
      </c>
    </row>
    <row r="43" spans="3:11" ht="14.25" customHeight="1">
      <c r="C43" s="2">
        <v>150982</v>
      </c>
      <c r="D43" s="3" t="s">
        <v>97</v>
      </c>
      <c r="E43" s="3" t="s">
        <v>98</v>
      </c>
      <c r="F43" s="4">
        <v>35574</v>
      </c>
      <c r="G43" s="5" t="s">
        <v>24</v>
      </c>
      <c r="H43" s="3" t="s">
        <v>12</v>
      </c>
      <c r="I43" s="6" t="str">
        <f>IFERROR(VLOOKUP($C42,Source!$C$6:$F$40,MATCH("Region",Source!$C$5:$F$5,0),FALSE),"Retired")</f>
        <v>South</v>
      </c>
      <c r="J43" s="6" t="str">
        <f>IFERROR(VLOOKUP($C42,Source!$C$6:$F$40,MATCH("Department",Source!$C$5:$F$5,0),FALSE),"Retired")</f>
        <v>Marketing</v>
      </c>
      <c r="K43" s="6">
        <f>IFERROR(VLOOKUP($C42,Source!$C$6:$F$40,MATCH("Basic Salary",Source!$C$5:$F$5,0),FALSE),"Retired")</f>
        <v>58000</v>
      </c>
    </row>
    <row r="44" spans="3:11" ht="14.25" customHeight="1">
      <c r="C44" s="2">
        <v>150821</v>
      </c>
      <c r="D44" s="3" t="s">
        <v>99</v>
      </c>
      <c r="E44" s="3" t="s">
        <v>100</v>
      </c>
      <c r="F44" s="4">
        <v>29966</v>
      </c>
      <c r="G44" s="5" t="s">
        <v>24</v>
      </c>
      <c r="H44" s="3" t="s">
        <v>17</v>
      </c>
      <c r="I44" s="6" t="str">
        <f>IFERROR(VLOOKUP($C43,Source!$C$6:$F$40,MATCH("Region",Source!$C$5:$F$5,0),FALSE),"Retired")</f>
        <v>Mid West</v>
      </c>
      <c r="J44" s="6" t="str">
        <f>IFERROR(VLOOKUP($C43,Source!$C$6:$F$40,MATCH("Department",Source!$C$5:$F$5,0),FALSE),"Retired")</f>
        <v>Marketing</v>
      </c>
      <c r="K44" s="6">
        <f>IFERROR(VLOOKUP($C43,Source!$C$6:$F$40,MATCH("Basic Salary",Source!$C$5:$F$5,0),FALSE),"Retired")</f>
        <v>47000</v>
      </c>
    </row>
    <row r="45" spans="3:11" ht="14.25" customHeight="1"/>
    <row r="46" spans="3:11" ht="14.25" customHeight="1"/>
    <row r="47" spans="3:11" ht="14.25" customHeight="1"/>
    <row r="48" spans="3: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dimension ref="C1:F1000"/>
  <sheetViews>
    <sheetView zoomScale="42" workbookViewId="0">
      <selection activeCell="J36" sqref="J36"/>
    </sheetView>
  </sheetViews>
  <sheetFormatPr defaultColWidth="14.5" defaultRowHeight="15" customHeight="1"/>
  <cols>
    <col min="1" max="2" width="9.59765625" customWidth="1"/>
    <col min="3" max="3" width="19.5" customWidth="1"/>
    <col min="4" max="4" width="21.296875" customWidth="1"/>
    <col min="5" max="5" width="8.796875" customWidth="1"/>
    <col min="6" max="6" width="11.5" customWidth="1"/>
    <col min="7" max="7" width="8.796875" customWidth="1"/>
    <col min="8" max="26" width="9.59765625" customWidth="1"/>
  </cols>
  <sheetData>
    <row r="1" spans="3:6" ht="14.25" customHeight="1"/>
    <row r="2" spans="3:6" ht="14.25" customHeight="1"/>
    <row r="3" spans="3:6" ht="14.25" customHeight="1"/>
    <row r="4" spans="3:6" ht="14.25" customHeight="1"/>
    <row r="5" spans="3:6" ht="14.25" customHeight="1">
      <c r="C5" s="1" t="s">
        <v>0</v>
      </c>
      <c r="D5" s="1" t="s">
        <v>6</v>
      </c>
      <c r="E5" s="1" t="s">
        <v>7</v>
      </c>
      <c r="F5" s="1" t="s">
        <v>8</v>
      </c>
    </row>
    <row r="6" spans="3:6" ht="14.25" customHeight="1">
      <c r="C6" s="2">
        <v>150773</v>
      </c>
      <c r="D6" s="3" t="s">
        <v>70</v>
      </c>
      <c r="E6" s="3" t="s">
        <v>14</v>
      </c>
      <c r="F6" s="6">
        <v>85000</v>
      </c>
    </row>
    <row r="7" spans="3:6" ht="14.25" customHeight="1">
      <c r="C7" s="2">
        <v>150777</v>
      </c>
      <c r="D7" s="3" t="s">
        <v>29</v>
      </c>
      <c r="E7" s="3" t="s">
        <v>14</v>
      </c>
      <c r="F7" s="6">
        <v>22000</v>
      </c>
    </row>
    <row r="8" spans="3:6" ht="14.25" customHeight="1">
      <c r="C8" s="2">
        <v>150784</v>
      </c>
      <c r="D8" s="3" t="s">
        <v>18</v>
      </c>
      <c r="E8" s="3" t="s">
        <v>14</v>
      </c>
      <c r="F8" s="6">
        <v>35000</v>
      </c>
    </row>
    <row r="9" spans="3:6" ht="14.25" customHeight="1">
      <c r="C9" s="2">
        <v>150791</v>
      </c>
      <c r="D9" s="3" t="s">
        <v>18</v>
      </c>
      <c r="E9" s="3" t="s">
        <v>14</v>
      </c>
      <c r="F9" s="6">
        <v>67000</v>
      </c>
    </row>
    <row r="10" spans="3:6" ht="14.25" customHeight="1">
      <c r="C10" s="2">
        <v>150798</v>
      </c>
      <c r="D10" s="3" t="s">
        <v>18</v>
      </c>
      <c r="E10" s="3" t="s">
        <v>14</v>
      </c>
      <c r="F10" s="6">
        <v>81000</v>
      </c>
    </row>
    <row r="11" spans="3:6" ht="14.25" customHeight="1">
      <c r="C11" s="2">
        <v>150805</v>
      </c>
      <c r="D11" s="3" t="s">
        <v>33</v>
      </c>
      <c r="E11" s="3" t="s">
        <v>14</v>
      </c>
      <c r="F11" s="6">
        <v>91000</v>
      </c>
    </row>
    <row r="12" spans="3:6" ht="14.25" customHeight="1">
      <c r="C12" s="2">
        <v>150814</v>
      </c>
      <c r="D12" s="3" t="s">
        <v>25</v>
      </c>
      <c r="E12" s="3" t="s">
        <v>14</v>
      </c>
      <c r="F12" s="6">
        <v>50000</v>
      </c>
    </row>
    <row r="13" spans="3:6" ht="14.25" customHeight="1">
      <c r="C13" s="2">
        <v>150821</v>
      </c>
      <c r="D13" s="3" t="s">
        <v>54</v>
      </c>
      <c r="E13" s="3" t="s">
        <v>14</v>
      </c>
      <c r="F13" s="6">
        <v>26000</v>
      </c>
    </row>
    <row r="14" spans="3:6" ht="14.25" customHeight="1">
      <c r="C14" s="2">
        <v>150830</v>
      </c>
      <c r="D14" s="3" t="s">
        <v>81</v>
      </c>
      <c r="E14" s="3" t="s">
        <v>14</v>
      </c>
      <c r="F14" s="6">
        <v>52000</v>
      </c>
    </row>
    <row r="15" spans="3:6" ht="14.25" customHeight="1">
      <c r="C15" s="2">
        <v>150834</v>
      </c>
      <c r="D15" s="3" t="s">
        <v>13</v>
      </c>
      <c r="E15" s="3" t="s">
        <v>14</v>
      </c>
      <c r="F15" s="6">
        <v>48000</v>
      </c>
    </row>
    <row r="16" spans="3:6" ht="14.25" customHeight="1">
      <c r="C16" s="2">
        <v>150840</v>
      </c>
      <c r="D16" s="3" t="s">
        <v>25</v>
      </c>
      <c r="E16" s="3" t="s">
        <v>43</v>
      </c>
      <c r="F16" s="6">
        <v>20000</v>
      </c>
    </row>
    <row r="17" spans="3:6" ht="14.25" customHeight="1">
      <c r="C17" s="2">
        <v>150850</v>
      </c>
      <c r="D17" s="3" t="s">
        <v>54</v>
      </c>
      <c r="E17" s="3" t="s">
        <v>43</v>
      </c>
      <c r="F17" s="6">
        <v>47000</v>
      </c>
    </row>
    <row r="18" spans="3:6" ht="14.25" customHeight="1">
      <c r="C18" s="2">
        <v>150851</v>
      </c>
      <c r="D18" s="3" t="s">
        <v>25</v>
      </c>
      <c r="E18" s="3" t="s">
        <v>43</v>
      </c>
      <c r="F18" s="6">
        <v>75000</v>
      </c>
    </row>
    <row r="19" spans="3:6" ht="14.25" customHeight="1">
      <c r="C19" s="2">
        <v>150865</v>
      </c>
      <c r="D19" s="3" t="s">
        <v>51</v>
      </c>
      <c r="E19" s="3" t="s">
        <v>43</v>
      </c>
      <c r="F19" s="6">
        <v>90000</v>
      </c>
    </row>
    <row r="20" spans="3:6" ht="14.25" customHeight="1">
      <c r="C20" s="2">
        <v>150867</v>
      </c>
      <c r="D20" s="3" t="s">
        <v>70</v>
      </c>
      <c r="E20" s="3" t="s">
        <v>43</v>
      </c>
      <c r="F20" s="6">
        <v>49000</v>
      </c>
    </row>
    <row r="21" spans="3:6" ht="14.25" customHeight="1">
      <c r="C21" s="2">
        <v>150874</v>
      </c>
      <c r="D21" s="3" t="s">
        <v>29</v>
      </c>
      <c r="E21" s="3" t="s">
        <v>43</v>
      </c>
      <c r="F21" s="6">
        <v>27000</v>
      </c>
    </row>
    <row r="22" spans="3:6" ht="14.25" customHeight="1">
      <c r="C22" s="2">
        <v>150881</v>
      </c>
      <c r="D22" s="3" t="s">
        <v>18</v>
      </c>
      <c r="E22" s="3" t="s">
        <v>43</v>
      </c>
      <c r="F22" s="6">
        <v>92000</v>
      </c>
    </row>
    <row r="23" spans="3:6" ht="14.25" customHeight="1">
      <c r="C23" s="2">
        <v>150888</v>
      </c>
      <c r="D23" s="3" t="s">
        <v>37</v>
      </c>
      <c r="E23" s="3" t="s">
        <v>43</v>
      </c>
      <c r="F23" s="6">
        <v>43000</v>
      </c>
    </row>
    <row r="24" spans="3:6" ht="14.25" customHeight="1">
      <c r="C24" s="2">
        <v>150894</v>
      </c>
      <c r="D24" s="3" t="s">
        <v>25</v>
      </c>
      <c r="E24" s="3" t="s">
        <v>26</v>
      </c>
      <c r="F24" s="6">
        <v>67000</v>
      </c>
    </row>
    <row r="25" spans="3:6" ht="14.25" customHeight="1">
      <c r="C25" s="2">
        <v>150901</v>
      </c>
      <c r="D25" s="3" t="s">
        <v>81</v>
      </c>
      <c r="E25" s="3" t="s">
        <v>26</v>
      </c>
      <c r="F25" s="6">
        <v>53000</v>
      </c>
    </row>
    <row r="26" spans="3:6" ht="14.25" customHeight="1">
      <c r="C26" s="2">
        <v>150905</v>
      </c>
      <c r="D26" s="3" t="s">
        <v>13</v>
      </c>
      <c r="E26" s="3" t="s">
        <v>26</v>
      </c>
      <c r="F26" s="6">
        <v>62000</v>
      </c>
    </row>
    <row r="27" spans="3:6" ht="14.25" customHeight="1">
      <c r="C27" s="2">
        <v>150912</v>
      </c>
      <c r="D27" s="3" t="s">
        <v>67</v>
      </c>
      <c r="E27" s="3" t="s">
        <v>26</v>
      </c>
      <c r="F27" s="6">
        <v>81000</v>
      </c>
    </row>
    <row r="28" spans="3:6" ht="14.25" customHeight="1">
      <c r="C28" s="2">
        <v>150921</v>
      </c>
      <c r="D28" s="3" t="s">
        <v>70</v>
      </c>
      <c r="E28" s="3" t="s">
        <v>26</v>
      </c>
      <c r="F28" s="6">
        <v>19000</v>
      </c>
    </row>
    <row r="29" spans="3:6" ht="14.25" customHeight="1">
      <c r="C29" s="2">
        <v>150929</v>
      </c>
      <c r="D29" s="3" t="s">
        <v>29</v>
      </c>
      <c r="E29" s="3" t="s">
        <v>26</v>
      </c>
      <c r="F29" s="6">
        <v>58000</v>
      </c>
    </row>
    <row r="30" spans="3:6" ht="14.25" customHeight="1">
      <c r="C30" s="2">
        <v>150930</v>
      </c>
      <c r="D30" s="3" t="s">
        <v>18</v>
      </c>
      <c r="E30" s="3" t="s">
        <v>26</v>
      </c>
      <c r="F30" s="6">
        <v>82000</v>
      </c>
    </row>
    <row r="31" spans="3:6" ht="14.25" customHeight="1">
      <c r="C31" s="2">
        <v>150937</v>
      </c>
      <c r="D31" s="3" t="s">
        <v>37</v>
      </c>
      <c r="E31" s="3" t="s">
        <v>26</v>
      </c>
      <c r="F31" s="6">
        <v>37000</v>
      </c>
    </row>
    <row r="32" spans="3:6" ht="14.25" customHeight="1">
      <c r="C32" s="2">
        <v>150940</v>
      </c>
      <c r="D32" s="3" t="s">
        <v>25</v>
      </c>
      <c r="E32" s="3" t="s">
        <v>26</v>
      </c>
      <c r="F32" s="6">
        <v>87000</v>
      </c>
    </row>
    <row r="33" spans="3:6" ht="14.25" customHeight="1">
      <c r="C33" s="2">
        <v>150947</v>
      </c>
      <c r="D33" s="3" t="s">
        <v>54</v>
      </c>
      <c r="E33" s="3" t="s">
        <v>26</v>
      </c>
      <c r="F33" s="6">
        <v>85000</v>
      </c>
    </row>
    <row r="34" spans="3:6" ht="14.25" customHeight="1">
      <c r="C34" s="2">
        <v>150962</v>
      </c>
      <c r="D34" s="3" t="s">
        <v>33</v>
      </c>
      <c r="E34" s="3" t="s">
        <v>26</v>
      </c>
      <c r="F34" s="6">
        <v>87000</v>
      </c>
    </row>
    <row r="35" spans="3:6" ht="14.25" customHeight="1">
      <c r="C35" s="2">
        <v>150968</v>
      </c>
      <c r="D35" s="3" t="s">
        <v>67</v>
      </c>
      <c r="E35" s="3" t="s">
        <v>26</v>
      </c>
      <c r="F35" s="6">
        <v>65000</v>
      </c>
    </row>
    <row r="36" spans="3:6" ht="14.25" customHeight="1">
      <c r="C36" s="2">
        <v>150975</v>
      </c>
      <c r="D36" s="3" t="s">
        <v>70</v>
      </c>
      <c r="E36" s="3" t="s">
        <v>38</v>
      </c>
      <c r="F36" s="6">
        <v>83000</v>
      </c>
    </row>
    <row r="37" spans="3:6" ht="14.25" customHeight="1">
      <c r="C37" s="2">
        <v>150982</v>
      </c>
      <c r="D37" s="3" t="s">
        <v>29</v>
      </c>
      <c r="E37" s="3" t="s">
        <v>38</v>
      </c>
      <c r="F37" s="6">
        <v>47000</v>
      </c>
    </row>
    <row r="38" spans="3:6" ht="14.25" customHeight="1">
      <c r="C38" s="2">
        <v>150989</v>
      </c>
      <c r="D38" s="3" t="s">
        <v>18</v>
      </c>
      <c r="E38" s="3" t="s">
        <v>38</v>
      </c>
      <c r="F38" s="6">
        <v>45000</v>
      </c>
    </row>
    <row r="39" spans="3:6" ht="14.25" customHeight="1">
      <c r="C39" s="2">
        <v>150990</v>
      </c>
      <c r="D39" s="3" t="s">
        <v>37</v>
      </c>
      <c r="E39" s="3" t="s">
        <v>38</v>
      </c>
      <c r="F39" s="6">
        <v>77000</v>
      </c>
    </row>
    <row r="40" spans="3:6" ht="14.25" customHeight="1">
      <c r="C40" s="2">
        <v>150995</v>
      </c>
      <c r="D40" s="3" t="s">
        <v>25</v>
      </c>
      <c r="E40" s="3" t="s">
        <v>38</v>
      </c>
      <c r="F40" s="6">
        <v>15000</v>
      </c>
    </row>
    <row r="41" spans="3:6" ht="14.25" customHeight="1"/>
    <row r="42" spans="3:6" ht="14.25" customHeight="1"/>
    <row r="43" spans="3:6" ht="14.25" customHeight="1"/>
    <row r="44" spans="3:6" ht="14.25" customHeight="1"/>
    <row r="45" spans="3:6" ht="14.25" customHeight="1"/>
    <row r="46" spans="3:6" ht="14.25" customHeight="1"/>
    <row r="47" spans="3:6" ht="14.25" customHeight="1"/>
    <row r="48" spans="3: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42ACE05-392E-4B23-90C6-113688CDF1E8}">
  <ds:schemaRefs/>
</ds:datastoreItem>
</file>

<file path=customXml/itemProps2.xml><?xml version="1.0" encoding="utf-8"?>
<ds:datastoreItem xmlns:ds="http://schemas.openxmlformats.org/officeDocument/2006/customXml" ds:itemID="{5CEDAB9F-DC19-4A2D-892C-96D01FBE9D7F}">
  <ds:schemaRefs/>
</ds:datastoreItem>
</file>

<file path=customXml/itemProps3.xml><?xml version="1.0" encoding="utf-8"?>
<ds:datastoreItem xmlns:ds="http://schemas.openxmlformats.org/officeDocument/2006/customXml" ds:itemID="{4146FE78-B351-4261-8617-48BC696415A7}">
  <ds:schemaRefs/>
</ds:datastoreItem>
</file>

<file path=customXml/itemProps4.xml><?xml version="1.0" encoding="utf-8"?>
<ds:datastoreItem xmlns:ds="http://schemas.openxmlformats.org/officeDocument/2006/customXml" ds:itemID="{B5F333A6-2319-4D7F-82C8-B60C3506B4E9}">
  <ds:schemaRefs/>
</ds:datastoreItem>
</file>

<file path=customXml/itemProps5.xml><?xml version="1.0" encoding="utf-8"?>
<ds:datastoreItem xmlns:ds="http://schemas.openxmlformats.org/officeDocument/2006/customXml" ds:itemID="{5EAF6FFA-43DE-440B-AEEA-C817BBFF273E}">
  <ds:schemaRefs/>
</ds:datastoreItem>
</file>

<file path=customXml/itemProps6.xml><?xml version="1.0" encoding="utf-8"?>
<ds:datastoreItem xmlns:ds="http://schemas.openxmlformats.org/officeDocument/2006/customXml" ds:itemID="{80B8E50B-A2E9-4C48-A325-71745535D467}">
  <ds:schemaRefs/>
</ds:datastoreItem>
</file>

<file path=customXml/itemProps7.xml><?xml version="1.0" encoding="utf-8"?>
<ds:datastoreItem xmlns:ds="http://schemas.openxmlformats.org/officeDocument/2006/customXml" ds:itemID="{DA1AF3D4-5917-4A86-8A53-22D8DF1220D9}">
  <ds:schemaRefs/>
</ds:datastoreItem>
</file>

<file path=customXml/itemProps8.xml><?xml version="1.0" encoding="utf-8"?>
<ds:datastoreItem xmlns:ds="http://schemas.openxmlformats.org/officeDocument/2006/customXml" ds:itemID="{2CDF16BA-5D71-48B8-B87A-4BBB8D6D85DE}">
  <ds:schemaRefs/>
</ds:datastoreItem>
</file>

<file path=customXml/itemProps9.xml><?xml version="1.0" encoding="utf-8"?>
<ds:datastoreItem xmlns:ds="http://schemas.openxmlformats.org/officeDocument/2006/customXml" ds:itemID="{10BB981D-4D67-4E7E-BF46-7A994BCF4058}">
  <ds:schemaRefs/>
</ds:datastoreItem>
</file>

<file path=customXml/itemProps10.xml><?xml version="1.0" encoding="utf-8"?>
<ds:datastoreItem xmlns:ds="http://schemas.openxmlformats.org/officeDocument/2006/customXml" ds:itemID="{0AA776D7-5066-49B0-B296-4E5C1C1021D8}">
  <ds:schemaRefs/>
</ds:datastoreItem>
</file>

<file path=customXml/itemProps11.xml><?xml version="1.0" encoding="utf-8"?>
<ds:datastoreItem xmlns:ds="http://schemas.openxmlformats.org/officeDocument/2006/customXml" ds:itemID="{21ADBDD2-6295-45B4-B951-DBDC811130CC}">
  <ds:schemaRefs/>
</ds:datastoreItem>
</file>

<file path=customXml/itemProps12.xml><?xml version="1.0" encoding="utf-8"?>
<ds:datastoreItem xmlns:ds="http://schemas.openxmlformats.org/officeDocument/2006/customXml" ds:itemID="{EEB4A9CC-FF5F-402E-ABF3-A74C9215CBA5}">
  <ds:schemaRefs/>
</ds:datastoreItem>
</file>

<file path=customXml/itemProps13.xml><?xml version="1.0" encoding="utf-8"?>
<ds:datastoreItem xmlns:ds="http://schemas.openxmlformats.org/officeDocument/2006/customXml" ds:itemID="{4F432E96-8EB2-408A-BBED-1A1122569443}">
  <ds:schemaRefs/>
</ds:datastoreItem>
</file>

<file path=customXml/itemProps14.xml><?xml version="1.0" encoding="utf-8"?>
<ds:datastoreItem xmlns:ds="http://schemas.openxmlformats.org/officeDocument/2006/customXml" ds:itemID="{C0BF9D22-2686-4A2B-8C08-6FD20E324C6D}">
  <ds:schemaRefs/>
</ds:datastoreItem>
</file>

<file path=customXml/itemProps15.xml><?xml version="1.0" encoding="utf-8"?>
<ds:datastoreItem xmlns:ds="http://schemas.openxmlformats.org/officeDocument/2006/customXml" ds:itemID="{7A77B2B2-6871-4CF9-B7E9-95ECCD7A412F}">
  <ds:schemaRefs>
    <ds:schemaRef ds:uri="http://schemas.microsoft.com/DataMashup"/>
  </ds:schemaRefs>
</ds:datastoreItem>
</file>

<file path=customXml/itemProps16.xml><?xml version="1.0" encoding="utf-8"?>
<ds:datastoreItem xmlns:ds="http://schemas.openxmlformats.org/officeDocument/2006/customXml" ds:itemID="{8781977C-0D2E-4BD8-ACB7-A2E072D00B6E}">
  <ds:schemaRefs/>
</ds:datastoreItem>
</file>

<file path=customXml/itemProps17.xml><?xml version="1.0" encoding="utf-8"?>
<ds:datastoreItem xmlns:ds="http://schemas.openxmlformats.org/officeDocument/2006/customXml" ds:itemID="{7936E382-555E-4A1F-8409-80F9C1FC0625}">
  <ds:schemaRefs/>
</ds:datastoreItem>
</file>

<file path=customXml/itemProps18.xml><?xml version="1.0" encoding="utf-8"?>
<ds:datastoreItem xmlns:ds="http://schemas.openxmlformats.org/officeDocument/2006/customXml" ds:itemID="{7D51E085-216E-4037-A492-279B7933241C}">
  <ds:schemaRefs/>
</ds:datastoreItem>
</file>

<file path=customXml/itemProps19.xml><?xml version="1.0" encoding="utf-8"?>
<ds:datastoreItem xmlns:ds="http://schemas.openxmlformats.org/officeDocument/2006/customXml" ds:itemID="{0294B9B3-5D22-4F26-8901-00FFA46F16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UserForm</vt:lpstr>
      <vt:lpstr>Macro</vt:lpstr>
      <vt:lpstr>Assignment</vt:lpstr>
      <vt:lpstr>Charts2</vt:lpstr>
      <vt:lpstr>Sheet2</vt:lpstr>
      <vt:lpstr>Sheet3</vt:lpstr>
      <vt:lpstr>Sheet5</vt:lpstr>
      <vt:lpstr>Dashboard 2</vt:lpstr>
      <vt:lpstr>Sheet4</vt:lpstr>
      <vt:lpstr>Charts1</vt:lpstr>
      <vt:lpstr>Filter</vt:lpstr>
      <vt:lpstr>Filter Output</vt:lpstr>
      <vt:lpstr>Sort</vt:lpstr>
      <vt:lpstr>Sort Output</vt:lpstr>
      <vt:lpstr>Date2</vt:lpstr>
      <vt:lpstr>Logical Functions</vt:lpstr>
      <vt:lpstr>Arithmatic Functions</vt:lpstr>
      <vt:lpstr>Index&amp;Match</vt:lpstr>
      <vt:lpstr>Master Emp sheet</vt:lpstr>
      <vt:lpstr>Source</vt:lpstr>
      <vt:lpstr>EmpData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Nigam</dc:creator>
  <cp:lastModifiedBy>Amit Gaikwad</cp:lastModifiedBy>
  <dcterms:created xsi:type="dcterms:W3CDTF">2022-07-27T06:45:44Z</dcterms:created>
  <dcterms:modified xsi:type="dcterms:W3CDTF">2026-07-15T09:05:20Z</dcterms:modified>
</cp:coreProperties>
</file>