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mit Ganon\Software Engineering\מבוא להנדסת נתונים\"/>
    </mc:Choice>
  </mc:AlternateContent>
  <xr:revisionPtr revIDLastSave="0" documentId="13_ncr:1_{C1C7ADB4-14C4-4D0D-A6BD-F4C28165DC64}" xr6:coauthVersionLast="45" xr6:coauthVersionMax="45" xr10:uidLastSave="{00000000-0000-0000-0000-000000000000}"/>
  <bookViews>
    <workbookView xWindow="-108" yWindow="-108" windowWidth="23256" windowHeight="12576" activeTab="1" xr2:uid="{E99D9D53-454A-4B32-B3C3-C6A04EED9426}"/>
  </bookViews>
  <sheets>
    <sheet name="ניתוחים נוספים" sheetId="4" r:id="rId1"/>
    <sheet name="טבלה 1 מוצרי חשמל" sheetId="1" r:id="rId2"/>
    <sheet name="טבלה 2 מכירות" sheetId="2" r:id="rId3"/>
    <sheet name="גרפים" sheetId="3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3" i="1" l="1"/>
  <c r="G4" i="1"/>
  <c r="G5" i="1"/>
  <c r="G6" i="1"/>
  <c r="G7" i="1"/>
  <c r="G8" i="1"/>
  <c r="G9" i="1"/>
  <c r="G10" i="1"/>
  <c r="G11" i="1"/>
  <c r="L5" i="2" l="1"/>
  <c r="M5" i="2"/>
  <c r="N5" i="2"/>
  <c r="K5" i="2"/>
  <c r="E8" i="1"/>
  <c r="F8" i="1" s="1"/>
  <c r="F7" i="2"/>
  <c r="G7" i="2" s="1"/>
  <c r="G2" i="1"/>
  <c r="E2" i="1" l="1"/>
  <c r="F6" i="2" s="1"/>
  <c r="G6" i="2" s="1"/>
  <c r="E3" i="1"/>
  <c r="F3" i="1" s="1"/>
  <c r="E4" i="1"/>
  <c r="F2" i="2" s="1"/>
  <c r="E5" i="1"/>
  <c r="F3" i="2" s="1"/>
  <c r="G3" i="2" s="1"/>
  <c r="E6" i="1"/>
  <c r="E7" i="1"/>
  <c r="E9" i="1"/>
  <c r="E10" i="1"/>
  <c r="F8" i="2" s="1"/>
  <c r="G8" i="2" s="1"/>
  <c r="E11" i="1"/>
  <c r="F10" i="1"/>
  <c r="F5" i="1" l="1"/>
  <c r="F4" i="1"/>
  <c r="G2" i="2"/>
  <c r="F9" i="1"/>
  <c r="F4" i="2"/>
  <c r="G4" i="2" s="1"/>
  <c r="F6" i="1"/>
  <c r="F10" i="2"/>
  <c r="G10" i="2" s="1"/>
  <c r="F11" i="1"/>
  <c r="F11" i="2"/>
  <c r="G11" i="2" s="1"/>
  <c r="F9" i="2"/>
  <c r="G9" i="2" s="1"/>
  <c r="F7" i="1"/>
  <c r="F5" i="2"/>
  <c r="G5" i="2" s="1"/>
  <c r="L2" i="2" l="1"/>
  <c r="K2" i="2"/>
  <c r="M2" i="2" l="1"/>
</calcChain>
</file>

<file path=xl/sharedStrings.xml><?xml version="1.0" encoding="utf-8"?>
<sst xmlns="http://schemas.openxmlformats.org/spreadsheetml/2006/main" count="126" uniqueCount="71">
  <si>
    <t>פריט</t>
  </si>
  <si>
    <t>מדינת יצור</t>
  </si>
  <si>
    <t>יבשת</t>
  </si>
  <si>
    <t>מחיר קניה (₪)</t>
  </si>
  <si>
    <t>מחיר מכירה ראשוני (₪)</t>
  </si>
  <si>
    <t>עלות פרסום נדרש(₪)</t>
  </si>
  <si>
    <t>מדפסת</t>
  </si>
  <si>
    <t>ישראל</t>
  </si>
  <si>
    <t>אסיה</t>
  </si>
  <si>
    <t>מחשב נייד</t>
  </si>
  <si>
    <t>סין</t>
  </si>
  <si>
    <t>רדיו לרכב</t>
  </si>
  <si>
    <t>רומניה</t>
  </si>
  <si>
    <t>אירופה</t>
  </si>
  <si>
    <t>חומרת מחשב</t>
  </si>
  <si>
    <t>יפן</t>
  </si>
  <si>
    <t>טלוויזיה פלזמה</t>
  </si>
  <si>
    <t>ארצות הברית</t>
  </si>
  <si>
    <t>אמריקה</t>
  </si>
  <si>
    <t>שעון דיגיטלי</t>
  </si>
  <si>
    <t>שוויץ</t>
  </si>
  <si>
    <t>טלוויזיה LCD</t>
  </si>
  <si>
    <t>מסך מחשב</t>
  </si>
  <si>
    <t>מיני מחשב נייד</t>
  </si>
  <si>
    <t>DVD</t>
  </si>
  <si>
    <t>אוסטרליה</t>
  </si>
  <si>
    <t>מס' לקוח</t>
  </si>
  <si>
    <t>שם לקוח</t>
  </si>
  <si>
    <t>חבר מועדון</t>
  </si>
  <si>
    <t>כמות</t>
  </si>
  <si>
    <t>מחיר לפני הנחה (₪)</t>
  </si>
  <si>
    <t>מחיר לאחר הנחה (₪)</t>
  </si>
  <si>
    <t>אברהם כהן</t>
  </si>
  <si>
    <t>כן</t>
  </si>
  <si>
    <t>יצחק לוי</t>
  </si>
  <si>
    <t>לא</t>
  </si>
  <si>
    <t>יעקב בראור</t>
  </si>
  <si>
    <t>משה נחושתן</t>
  </si>
  <si>
    <t>אהרון לפידות</t>
  </si>
  <si>
    <t>יוסף גזית</t>
  </si>
  <si>
    <t>דויד כהן</t>
  </si>
  <si>
    <t>שרה עזמי</t>
  </si>
  <si>
    <t>רבקה שוורץ</t>
  </si>
  <si>
    <t>רחל עסיס</t>
  </si>
  <si>
    <t>מחיר מכירה מינימאלי (₪)</t>
  </si>
  <si>
    <t>מע"מ - פרמטר</t>
  </si>
  <si>
    <t xml:space="preserve">רווח החברה - פרמטר </t>
  </si>
  <si>
    <t>פרמטר הנחה מדרגה 2</t>
  </si>
  <si>
    <t>פרמטר הנחה מדרגה 1</t>
  </si>
  <si>
    <t>פרמטר הנחה מדרגה 3</t>
  </si>
  <si>
    <t>מדינות/ יבשות</t>
  </si>
  <si>
    <t>אפריקה</t>
  </si>
  <si>
    <t>הנחת חבר מועדון</t>
  </si>
  <si>
    <t>סה"כ פדיון</t>
  </si>
  <si>
    <t>סה"כ פדיון לאחר הנחה</t>
  </si>
  <si>
    <t>סה"כ הנחה</t>
  </si>
  <si>
    <t>כמות המוצרים שחברי מועדון קנו</t>
  </si>
  <si>
    <t>מספר חברי מועדון שקנו לאחרונה</t>
  </si>
  <si>
    <t>מספר קונים שאינם חברי מועדון</t>
  </si>
  <si>
    <t>כמות המוצרים שאינם חברי מועדון רכשו</t>
  </si>
  <si>
    <t>אימות נתוונים חבר מועדון</t>
  </si>
  <si>
    <t>תוויות שורה</t>
  </si>
  <si>
    <t>סכום כולל</t>
  </si>
  <si>
    <t>סכום של מחיר מכירה ראשוני (₪)</t>
  </si>
  <si>
    <t>סכום של כמות</t>
  </si>
  <si>
    <t>חברות מועדון</t>
  </si>
  <si>
    <t>יבשות</t>
  </si>
  <si>
    <t>ממוצע של מחיר לאחר הנחה (₪)</t>
  </si>
  <si>
    <t>ממוצע של מחיר לפני הנחה (₪)</t>
  </si>
  <si>
    <t>מינימום של מחיר קניה (₪)</t>
  </si>
  <si>
    <t>סכום של עלות פרסום נדרש(₪)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</si>
</sst>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.00"/>
  </numFmts>
  <fonts count="6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49" fontId="0" fillId="0" borderId="5" xfId="0" applyNumberFormat="1" applyBorder="1" applyAlignment="1">
      <alignment horizontal="center" vertical="center" wrapText="1"/>
    </xf>
    <xf numFmtId="49" fontId="2" fillId="0" borderId="5" xfId="1" applyNumberFormat="1" applyBorder="1" applyAlignment="1">
      <alignment horizontal="center" vertical="center" wrapText="1"/>
    </xf>
    <xf numFmtId="49" fontId="2" fillId="0" borderId="7" xfId="1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1" applyNumberFormat="1" applyBorder="1" applyAlignment="1">
      <alignment horizontal="center" vertical="center" wrapText="1"/>
    </xf>
    <xf numFmtId="49" fontId="2" fillId="0" borderId="8" xfId="1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164" fontId="2" fillId="0" borderId="1" xfId="1" applyNumberFormat="1" applyBorder="1" applyAlignment="1">
      <alignment horizontal="center" vertical="center" wrapText="1"/>
    </xf>
    <xf numFmtId="164" fontId="2" fillId="0" borderId="8" xfId="1" applyNumberFormat="1" applyBorder="1" applyAlignment="1">
      <alignment horizontal="center" vertical="center" wrapText="1"/>
    </xf>
    <xf numFmtId="2" fontId="2" fillId="0" borderId="1" xfId="1" applyNumberFormat="1" applyBorder="1" applyAlignment="1">
      <alignment horizontal="center" vertical="center" wrapText="1"/>
    </xf>
    <xf numFmtId="2" fontId="2" fillId="0" borderId="8" xfId="1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 wrapText="1"/>
    </xf>
    <xf numFmtId="10" fontId="0" fillId="0" borderId="14" xfId="2" applyNumberFormat="1" applyFont="1" applyBorder="1" applyAlignment="1">
      <alignment horizontal="center" vertical="center" wrapText="1"/>
    </xf>
    <xf numFmtId="164" fontId="2" fillId="0" borderId="6" xfId="1" quotePrefix="1" applyNumberFormat="1" applyBorder="1" applyAlignment="1">
      <alignment horizontal="center" vertical="center" wrapText="1"/>
    </xf>
    <xf numFmtId="10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49" fontId="4" fillId="0" borderId="2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2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0" fontId="4" fillId="3" borderId="9" xfId="2" applyNumberFormat="1" applyFont="1" applyFill="1" applyBorder="1" applyAlignment="1">
      <alignment horizontal="right" vertical="center" wrapText="1"/>
    </xf>
    <xf numFmtId="10" fontId="4" fillId="3" borderId="11" xfId="2" applyNumberFormat="1" applyFont="1" applyFill="1" applyBorder="1" applyAlignment="1">
      <alignment horizontal="right" vertical="center" wrapText="1"/>
    </xf>
    <xf numFmtId="10" fontId="4" fillId="3" borderId="9" xfId="0" applyNumberFormat="1" applyFont="1" applyFill="1" applyBorder="1" applyAlignment="1">
      <alignment horizontal="right" wrapText="1"/>
    </xf>
    <xf numFmtId="10" fontId="4" fillId="3" borderId="10" xfId="0" applyNumberFormat="1" applyFont="1" applyFill="1" applyBorder="1" applyAlignment="1">
      <alignment horizontal="right" wrapText="1"/>
    </xf>
    <xf numFmtId="10" fontId="4" fillId="3" borderId="11" xfId="0" applyNumberFormat="1" applyFont="1" applyFill="1" applyBorder="1" applyAlignment="1">
      <alignment horizontal="right" wrapText="1"/>
    </xf>
    <xf numFmtId="10" fontId="4" fillId="4" borderId="15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2" fontId="4" fillId="4" borderId="9" xfId="0" applyNumberFormat="1" applyFont="1" applyFill="1" applyBorder="1" applyAlignment="1">
      <alignment horizontal="center" vertical="center" wrapText="1"/>
    </xf>
    <xf numFmtId="2" fontId="4" fillId="4" borderId="1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49" fontId="4" fillId="0" borderId="9" xfId="0" pivotButton="1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1" xfId="0" pivotButton="1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A8812FF9-2BDD-4644-82D9-BCB29AD1EAD3}"/>
    <cellStyle name="Percent" xfId="2" builtinId="5"/>
  </cellStyles>
  <dxfs count="3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4" formatCode="&quot;₪&quot;\ #,##0.00"/>
    </dxf>
    <dxf>
      <numFmt numFmtId="164" formatCode="&quot;₪&quot;\ #,##0.00"/>
    </dxf>
    <dxf>
      <numFmt numFmtId="30" formatCode="@"/>
    </dxf>
    <dxf>
      <numFmt numFmtId="30" formatCode="@"/>
    </dxf>
    <dxf>
      <numFmt numFmtId="30" formatCode="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4" formatCode="&quot;₪&quot;\ #,##0.00"/>
    </dxf>
    <dxf>
      <numFmt numFmtId="164" formatCode="&quot;₪&quot;\ 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₪&quot;\ #,##0.00"/>
    </dxf>
    <dxf>
      <numFmt numFmtId="164" formatCode="&quot;₪&quot;\ #,##0.00"/>
    </dxf>
    <dxf>
      <numFmt numFmtId="2" formatCode="0.00"/>
    </dxf>
    <dxf>
      <numFmt numFmtId="164" formatCode="&quot;₪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64" formatCode="&quot;₪&quot;\ #,##0.00"/>
    </dxf>
    <dxf>
      <numFmt numFmtId="164" formatCode="&quot;₪&quot;\ #,##0.00"/>
    </dxf>
    <dxf>
      <numFmt numFmtId="164" formatCode="&quot;₪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3" formatCode="&quot;₪&quot;\ #,##0.0"/>
    </dxf>
    <dxf>
      <numFmt numFmtId="164" formatCode="&quot;₪&quot;\ #,##0.00"/>
    </dxf>
    <dxf>
      <numFmt numFmtId="164" formatCode="&quot;₪&quot;\ #,##0.00"/>
    </dxf>
    <dxf>
      <numFmt numFmtId="172" formatCode="&quot;₪&quot;\ #,##0.000"/>
    </dxf>
    <dxf>
      <numFmt numFmtId="164" formatCode="&quot;₪&quot;\ #,##0.00"/>
    </dxf>
    <dxf>
      <numFmt numFmtId="171" formatCode="0.0"/>
    </dxf>
    <dxf>
      <numFmt numFmtId="2" formatCode="0.00"/>
    </dxf>
    <dxf>
      <numFmt numFmtId="2" formatCode="0.00"/>
    </dxf>
    <dxf>
      <numFmt numFmtId="165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5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5" formatCode="0.0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₪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[הנדסת נתונים עבודה 1.xlsx]ניתוחים נוספים!PivotTable3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תרשים</a:t>
            </a:r>
            <a:r>
              <a:rPr lang="he-IL" b="1" baseline="0"/>
              <a:t> של מינימום מחיר קניה ועלות פרסום לפי מדינה </a:t>
            </a:r>
            <a:endParaRPr lang="he-IL" b="1"/>
          </a:p>
        </c:rich>
      </c:tx>
      <c:layout>
        <c:manualLayout>
          <c:xMode val="edge"/>
          <c:yMode val="edge"/>
          <c:x val="0.16962348134318259"/>
          <c:y val="7.47589446056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3403324584428E-3"/>
              <c:y val="-1.4494175070221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7777777777778798E-3"/>
              <c:y val="-2.53582446930975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6.33821430215960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5590551180084E-3"/>
              <c:y val="4.35780724777823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7777777777778798E-3"/>
              <c:y val="-2.0656167979002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'ניתוחים נוספים'!$G$9</c:f>
              <c:strCache>
                <c:ptCount val="1"/>
                <c:pt idx="0">
                  <c:v>מינימום של מחיר קניה (₪)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5590551180084E-3"/>
                  <c:y val="4.3578072477782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B7-49BD-A2BF-BD46D9036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'ניתוחים נוספים'!$F$10:$F$21</c:f>
              <c:multiLvlStrCache>
                <c:ptCount val="7"/>
                <c:lvl>
                  <c:pt idx="0">
                    <c:v>אוסטרליה</c:v>
                  </c:pt>
                  <c:pt idx="1">
                    <c:v>רומניה</c:v>
                  </c:pt>
                  <c:pt idx="2">
                    <c:v>שוויץ</c:v>
                  </c:pt>
                  <c:pt idx="3">
                    <c:v>ארצות הברית</c:v>
                  </c:pt>
                  <c:pt idx="4">
                    <c:v>יפן</c:v>
                  </c:pt>
                  <c:pt idx="5">
                    <c:v>ישראל</c:v>
                  </c:pt>
                  <c:pt idx="6">
                    <c:v>סין</c:v>
                  </c:pt>
                </c:lvl>
                <c:lvl>
                  <c:pt idx="0">
                    <c:v>אוסטרליה</c:v>
                  </c:pt>
                  <c:pt idx="1">
                    <c:v>אירופה</c:v>
                  </c:pt>
                  <c:pt idx="3">
                    <c:v>אמריקה</c:v>
                  </c:pt>
                  <c:pt idx="4">
                    <c:v>אסיה</c:v>
                  </c:pt>
                </c:lvl>
              </c:multiLvlStrCache>
            </c:multiLvlStrRef>
          </c:cat>
          <c:val>
            <c:numRef>
              <c:f>'ניתוחים נוספים'!$G$10:$G$21</c:f>
              <c:numCache>
                <c:formatCode>"₪"\ #,##0.00</c:formatCode>
                <c:ptCount val="7"/>
                <c:pt idx="0">
                  <c:v>180</c:v>
                </c:pt>
                <c:pt idx="1">
                  <c:v>160</c:v>
                </c:pt>
                <c:pt idx="2">
                  <c:v>150</c:v>
                </c:pt>
                <c:pt idx="3">
                  <c:v>1890</c:v>
                </c:pt>
                <c:pt idx="4">
                  <c:v>680</c:v>
                </c:pt>
                <c:pt idx="5">
                  <c:v>1100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3-4C3C-A643-80C7FA17B187}"/>
            </c:ext>
          </c:extLst>
        </c:ser>
        <c:ser>
          <c:idx val="1"/>
          <c:order val="1"/>
          <c:tx>
            <c:strRef>
              <c:f>'ניתוחים נוספים'!$H$9</c:f>
              <c:strCache>
                <c:ptCount val="1"/>
                <c:pt idx="0">
                  <c:v>סכום של עלות פרסום נדרש(₪)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8798E-3"/>
                  <c:y val="-2.06561679790026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B7-49BD-A2BF-BD46D90363CE}"/>
                </c:ext>
              </c:extLst>
            </c:dLbl>
            <c:dLbl>
              <c:idx val="1"/>
              <c:layout>
                <c:manualLayout>
                  <c:x val="2.7777777777778798E-3"/>
                  <c:y val="-2.53582446930975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B7-49BD-A2BF-BD46D90363CE}"/>
                </c:ext>
              </c:extLst>
            </c:dLbl>
            <c:dLbl>
              <c:idx val="2"/>
              <c:layout>
                <c:manualLayout>
                  <c:x val="2.7777777777777779E-3"/>
                  <c:y val="-6.3382143021596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B7-49BD-A2BF-BD46D90363CE}"/>
                </c:ext>
              </c:extLst>
            </c:dLbl>
            <c:dLbl>
              <c:idx val="3"/>
              <c:layout>
                <c:manualLayout>
                  <c:x val="-2.7773403324584428E-3"/>
                  <c:y val="-1.44941750702214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7-49BD-A2BF-BD46D9036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'ניתוחים נוספים'!$F$10:$F$21</c:f>
              <c:multiLvlStrCache>
                <c:ptCount val="7"/>
                <c:lvl>
                  <c:pt idx="0">
                    <c:v>אוסטרליה</c:v>
                  </c:pt>
                  <c:pt idx="1">
                    <c:v>רומניה</c:v>
                  </c:pt>
                  <c:pt idx="2">
                    <c:v>שוויץ</c:v>
                  </c:pt>
                  <c:pt idx="3">
                    <c:v>ארצות הברית</c:v>
                  </c:pt>
                  <c:pt idx="4">
                    <c:v>יפן</c:v>
                  </c:pt>
                  <c:pt idx="5">
                    <c:v>ישראל</c:v>
                  </c:pt>
                  <c:pt idx="6">
                    <c:v>סין</c:v>
                  </c:pt>
                </c:lvl>
                <c:lvl>
                  <c:pt idx="0">
                    <c:v>אוסטרליה</c:v>
                  </c:pt>
                  <c:pt idx="1">
                    <c:v>אירופה</c:v>
                  </c:pt>
                  <c:pt idx="3">
                    <c:v>אמריקה</c:v>
                  </c:pt>
                  <c:pt idx="4">
                    <c:v>אסיה</c:v>
                  </c:pt>
                </c:lvl>
              </c:multiLvlStrCache>
            </c:multiLvlStrRef>
          </c:cat>
          <c:val>
            <c:numRef>
              <c:f>'ניתוחים נוספים'!$H$10:$H$21</c:f>
              <c:numCache>
                <c:formatCode>"₪"\ #,##0.00</c:formatCode>
                <c:ptCount val="7"/>
                <c:pt idx="0">
                  <c:v>27</c:v>
                </c:pt>
                <c:pt idx="1">
                  <c:v>4.5676564337104439</c:v>
                </c:pt>
                <c:pt idx="2">
                  <c:v>4.5095717646866298</c:v>
                </c:pt>
                <c:pt idx="3">
                  <c:v>14.549296783314752</c:v>
                </c:pt>
                <c:pt idx="4">
                  <c:v>102</c:v>
                </c:pt>
                <c:pt idx="5">
                  <c:v>165</c:v>
                </c:pt>
                <c:pt idx="6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3-4C3C-A643-80C7FA17B1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2800816"/>
        <c:axId val="602793272"/>
      </c:barChart>
      <c:catAx>
        <c:axId val="6028008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מדינות לפי יבשת</a:t>
                </a:r>
              </a:p>
            </c:rich>
          </c:tx>
          <c:layout>
            <c:manualLayout>
              <c:xMode val="edge"/>
              <c:yMode val="edge"/>
              <c:x val="0.35594553805774276"/>
              <c:y val="0.78789817723561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793272"/>
        <c:crosses val="autoZero"/>
        <c:auto val="1"/>
        <c:lblAlgn val="ctr"/>
        <c:lblOffset val="100"/>
        <c:noMultiLvlLbl val="0"/>
      </c:catAx>
      <c:valAx>
        <c:axId val="602793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מחיר</a:t>
                </a:r>
                <a:r>
                  <a:rPr lang="he-IL" baseline="0"/>
                  <a:t> בשקלים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&quot;₪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8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600" b="1">
                <a:solidFill>
                  <a:srgbClr val="0070C0"/>
                </a:solidFill>
              </a:rPr>
              <a:t>התפלגות קונים לפי חברות</a:t>
            </a:r>
          </a:p>
        </c:rich>
      </c:tx>
      <c:layout>
        <c:manualLayout>
          <c:xMode val="edge"/>
          <c:yMode val="edge"/>
          <c:x val="0.28646522309711292"/>
          <c:y val="4.1666666666666664E-2"/>
        </c:manualLayout>
      </c:layout>
      <c:overlay val="0"/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A-4B35-8E91-63F28E404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A-4B35-8E91-63F28E4044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'טבלה 2 מכירות'!$K$4:$L$4</c:f>
              <c:strCache>
                <c:ptCount val="2"/>
                <c:pt idx="0">
                  <c:v>מספר חברי מועדון שקנו לאחרונה</c:v>
                </c:pt>
                <c:pt idx="1">
                  <c:v>מספר קונים שאינם חברי מועדון</c:v>
                </c:pt>
              </c:strCache>
            </c:strRef>
          </c:cat>
          <c:val>
            <c:numRef>
              <c:f>'טבלה 2 מכירות'!$K$5:$L$5</c:f>
              <c:numCache>
                <c:formatCode>0.00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DAE-832C-150C1864BC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3000">
          <a:schemeClr val="bg2">
            <a:lumMod val="10000"/>
          </a:schemeClr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400" b="1"/>
              <a:t>מחירי קניה של פריטים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0555542666771841E-2"/>
          <c:y val="0.16947886540992027"/>
          <c:w val="0.80662729658792653"/>
          <c:h val="0.62806357538641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'טבלה 1 מוצרי חשמל'!$D$1</c:f>
              <c:strCache>
                <c:ptCount val="1"/>
                <c:pt idx="0">
                  <c:v>מחיר קניה (₪)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'טבלה 1 מוצרי חשמל'!$A$2:$A$11</c:f>
              <c:strCache>
                <c:ptCount val="10"/>
                <c:pt idx="0">
                  <c:v>מדפסת</c:v>
                </c:pt>
                <c:pt idx="1">
                  <c:v>מחשב נייד</c:v>
                </c:pt>
                <c:pt idx="2">
                  <c:v>רדיו לרכב</c:v>
                </c:pt>
                <c:pt idx="3">
                  <c:v>חומרת מחשב</c:v>
                </c:pt>
                <c:pt idx="4">
                  <c:v>טלוויזיה פלזמה</c:v>
                </c:pt>
                <c:pt idx="5">
                  <c:v>שעון דיגיטלי</c:v>
                </c:pt>
                <c:pt idx="6">
                  <c:v>טלוויזיה LCD</c:v>
                </c:pt>
                <c:pt idx="7">
                  <c:v>מסך מחשב</c:v>
                </c:pt>
                <c:pt idx="8">
                  <c:v>מיני מחשב נייד</c:v>
                </c:pt>
                <c:pt idx="9">
                  <c:v>DVD</c:v>
                </c:pt>
              </c:strCache>
            </c:strRef>
          </c:cat>
          <c:val>
            <c:numRef>
              <c:f>'טבלה 1 מוצרי חשמל'!$D$2:$D$11</c:f>
              <c:numCache>
                <c:formatCode>"₪"\ #,##0.00</c:formatCode>
                <c:ptCount val="10"/>
                <c:pt idx="0">
                  <c:v>1100</c:v>
                </c:pt>
                <c:pt idx="1">
                  <c:v>4500</c:v>
                </c:pt>
                <c:pt idx="2">
                  <c:v>160</c:v>
                </c:pt>
                <c:pt idx="3">
                  <c:v>680</c:v>
                </c:pt>
                <c:pt idx="4">
                  <c:v>5550</c:v>
                </c:pt>
                <c:pt idx="5">
                  <c:v>150</c:v>
                </c:pt>
                <c:pt idx="6">
                  <c:v>4650</c:v>
                </c:pt>
                <c:pt idx="7">
                  <c:v>1750</c:v>
                </c:pt>
                <c:pt idx="8">
                  <c:v>1890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8-4DDA-A5CF-D8A3636127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85447992"/>
        <c:axId val="685451600"/>
      </c:barChart>
      <c:lineChart>
        <c:grouping val="standard"/>
        <c:varyColors val="0"/>
        <c:ser>
          <c:idx val="1"/>
          <c:order val="0"/>
          <c:tx>
            <c:strRef>
              <c:f>'טבלה 1 מוצרי חשמל'!$F$1</c:f>
              <c:strCache>
                <c:ptCount val="1"/>
                <c:pt idx="0">
                  <c:v>מחיר מכירה מינימאלי (₪)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186116614621758E-2"/>
                  <c:y val="-3.1277926720286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2F-463E-8F96-DDFAAA4B682F}"/>
                </c:ext>
              </c:extLst>
            </c:dLbl>
            <c:dLbl>
              <c:idx val="5"/>
              <c:layout>
                <c:manualLayout>
                  <c:x val="-5.1861166146217649E-2"/>
                  <c:y val="-2.234137622877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2F-463E-8F96-DDFAAA4B682F}"/>
                </c:ext>
              </c:extLst>
            </c:dLbl>
            <c:dLbl>
              <c:idx val="9"/>
              <c:layout>
                <c:manualLayout>
                  <c:x val="-4.989691550783612E-2"/>
                  <c:y val="-3.351206434316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2F-463E-8F96-DDFAAA4B6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'טבלה 1 מוצרי חשמל'!$A$2:$A$11</c:f>
              <c:strCache>
                <c:ptCount val="10"/>
                <c:pt idx="0">
                  <c:v>מדפסת</c:v>
                </c:pt>
                <c:pt idx="1">
                  <c:v>מחשב נייד</c:v>
                </c:pt>
                <c:pt idx="2">
                  <c:v>רדיו לרכב</c:v>
                </c:pt>
                <c:pt idx="3">
                  <c:v>חומרת מחשב</c:v>
                </c:pt>
                <c:pt idx="4">
                  <c:v>טלוויזיה פלזמה</c:v>
                </c:pt>
                <c:pt idx="5">
                  <c:v>שעון דיגיטלי</c:v>
                </c:pt>
                <c:pt idx="6">
                  <c:v>טלוויזיה LCD</c:v>
                </c:pt>
                <c:pt idx="7">
                  <c:v>מסך מחשב</c:v>
                </c:pt>
                <c:pt idx="8">
                  <c:v>מיני מחשב נייד</c:v>
                </c:pt>
                <c:pt idx="9">
                  <c:v>DVD</c:v>
                </c:pt>
              </c:strCache>
            </c:strRef>
          </c:cat>
          <c:val>
            <c:numRef>
              <c:f>'טבלה 1 מוצרי חשמל'!$F$2:$F$11</c:f>
              <c:numCache>
                <c:formatCode>"₪"\ #,##0.00</c:formatCode>
                <c:ptCount val="10"/>
                <c:pt idx="0">
                  <c:v>1469.3744000000002</c:v>
                </c:pt>
                <c:pt idx="1">
                  <c:v>5810.1680000000006</c:v>
                </c:pt>
                <c:pt idx="2">
                  <c:v>220.52159999999998</c:v>
                </c:pt>
                <c:pt idx="3">
                  <c:v>917.75504000000001</c:v>
                </c:pt>
                <c:pt idx="4">
                  <c:v>7150.7072000000007</c:v>
                </c:pt>
                <c:pt idx="5">
                  <c:v>206.739</c:v>
                </c:pt>
                <c:pt idx="6">
                  <c:v>6001.6736000000001</c:v>
                </c:pt>
                <c:pt idx="7">
                  <c:v>2299.232</c:v>
                </c:pt>
                <c:pt idx="8">
                  <c:v>2477.9705600000002</c:v>
                </c:pt>
                <c:pt idx="9">
                  <c:v>248.08680000000001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8-4DDA-A5CF-D8A3636127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5447992"/>
        <c:axId val="685451600"/>
      </c:lineChart>
      <c:catAx>
        <c:axId val="6854479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600" b="1"/>
                  <a:t>מוצרים</a:t>
                </a:r>
              </a:p>
            </c:rich>
          </c:tx>
          <c:layout>
            <c:manualLayout>
              <c:xMode val="edge"/>
              <c:yMode val="edge"/>
              <c:x val="0.38366284797782718"/>
              <c:y val="0.87321515241474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5451600"/>
        <c:crosses val="autoZero"/>
        <c:auto val="1"/>
        <c:lblAlgn val="ctr"/>
        <c:lblOffset val="100"/>
        <c:noMultiLvlLbl val="0"/>
      </c:catAx>
      <c:valAx>
        <c:axId val="685451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800" b="1"/>
                  <a:t>מחיר</a:t>
                </a:r>
                <a:r>
                  <a:rPr lang="he-IL" sz="1800" b="1" baseline="0"/>
                  <a:t> </a:t>
                </a:r>
                <a:endParaRPr lang="he-IL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&quot;₪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544799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2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[הנדסת נתונים עבודה 1.xlsx]ניתוחים נוספים!PivotTable1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סכום מכירות</a:t>
            </a:r>
            <a:r>
              <a:rPr lang="he-IL" baseline="0"/>
              <a:t> ראשוניות בכל יבשת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'ניתוחים נוספים'!$B$3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'ניתוחים נוספים'!$A$4:$A$8</c:f>
              <c:strCache>
                <c:ptCount val="4"/>
                <c:pt idx="0">
                  <c:v>אוסטרליה</c:v>
                </c:pt>
                <c:pt idx="1">
                  <c:v>אירופה</c:v>
                </c:pt>
                <c:pt idx="2">
                  <c:v>אמריקה</c:v>
                </c:pt>
                <c:pt idx="3">
                  <c:v>אסיה</c:v>
                </c:pt>
              </c:strCache>
            </c:strRef>
          </c:cat>
          <c:val>
            <c:numRef>
              <c:f>'ניתוחים נוספים'!$B$4:$B$8</c:f>
              <c:numCache>
                <c:formatCode>"₪"\ #,##0.00</c:formatCode>
                <c:ptCount val="4"/>
                <c:pt idx="0">
                  <c:v>261.14400000000001</c:v>
                </c:pt>
                <c:pt idx="1">
                  <c:v>449.74799999999999</c:v>
                </c:pt>
                <c:pt idx="2">
                  <c:v>10793.952000000001</c:v>
                </c:pt>
                <c:pt idx="3">
                  <c:v>18396.144000000004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DF9-92D9-3E0813914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113648"/>
        <c:axId val="563115616"/>
      </c:barChart>
      <c:catAx>
        <c:axId val="5631136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100">
                    <a:solidFill>
                      <a:sysClr val="windowText" lastClr="000000"/>
                    </a:solidFill>
                  </a:rPr>
                  <a:t>יבשות</a:t>
                </a:r>
                <a:endParaRPr lang="he-IL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03587051618549"/>
              <c:y val="0.76520286409594951"/>
            </c:manualLayout>
          </c:layout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115616"/>
        <c:crosses val="autoZero"/>
        <c:auto val="1"/>
        <c:lblAlgn val="ctr"/>
        <c:lblOffset val="100"/>
        <c:noMultiLvlLbl val="0"/>
      </c:catAx>
      <c:valAx>
        <c:axId val="563115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100"/>
                  <a:t>סכום</a:t>
                </a:r>
                <a:r>
                  <a:rPr lang="he-IL" sz="1100" baseline="0"/>
                  <a:t> בשקלים</a:t>
                </a:r>
                <a:endParaRPr lang="he-IL" sz="1100"/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&quot;₪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1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129540</xdr:rowOff>
    </xdr:from>
    <xdr:to>
      <xdr:col>4</xdr:col>
      <xdr:colOff>396240</xdr:colOff>
      <xdr:row>33</xdr:row>
      <xdr:rowOff>83820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3838F67-8609-40DE-8D53-E851D1F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0</xdr:row>
      <xdr:rowOff>91440</xdr:rowOff>
    </xdr:from>
    <xdr:to>
      <xdr:col>6</xdr:col>
      <xdr:colOff>628650</xdr:colOff>
      <xdr:row>16</xdr:row>
      <xdr:rowOff>30480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E64882A-DAB5-4486-A3A3-8B11BF508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0</xdr:row>
      <xdr:rowOff>83820</xdr:rowOff>
    </xdr:from>
    <xdr:to>
      <xdr:col>16</xdr:col>
      <xdr:colOff>453390</xdr:colOff>
      <xdr:row>32</xdr:row>
      <xdr:rowOff>160020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68939D79-0561-4258-B05C-04A46525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16</xdr:row>
      <xdr:rowOff>53340</xdr:rowOff>
    </xdr:from>
    <xdr:to>
      <xdr:col>6</xdr:col>
      <xdr:colOff>647700</xdr:colOff>
      <xdr:row>36</xdr:row>
      <xdr:rowOff>106680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5FC1354-957E-4DA8-BFE0-C78D9E13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מית גנון" refreshedDate="44124.529428935188" createdVersion="6" refreshedVersion="6" minRefreshableVersion="3" recordCount="10" xr:uid="{5A147C51-D3DC-4400-B9DE-415ED49D2FF3}">
  <cacheSource type="worksheet">
    <worksheetSource name="טבלה1"/>
  </cacheSource>
  <cacheFields count="7">
    <cacheField name="פריט" numFmtId="49">
      <sharedItems/>
    </cacheField>
    <cacheField name="מדינת יצור" numFmtId="49">
      <sharedItems count="7">
        <s v="ישראל"/>
        <s v="סין"/>
        <s v="רומניה"/>
        <s v="יפן"/>
        <s v="ארצות הברית"/>
        <s v="שוויץ"/>
        <s v="אוסטרליה"/>
      </sharedItems>
    </cacheField>
    <cacheField name="יבשת" numFmtId="49">
      <sharedItems count="4">
        <s v="אסיה"/>
        <s v="אירופה"/>
        <s v="אמריקה"/>
        <s v="אוסטרליה"/>
      </sharedItems>
    </cacheField>
    <cacheField name="מחיר קניה (₪)" numFmtId="164">
      <sharedItems containsSemiMixedTypes="0" containsString="0" containsNumber="1" containsInteger="1" minValue="150" maxValue="5550"/>
    </cacheField>
    <cacheField name="מחיר מכירה ראשוני (₪)" numFmtId="164">
      <sharedItems containsSemiMixedTypes="0" containsString="0" containsNumber="1" minValue="217.62" maxValue="8051.9400000000005" count="10">
        <n v="1595.88"/>
        <n v="6528.6"/>
        <n v="232.12799999999999"/>
        <n v="986.54399999999998"/>
        <n v="8051.9400000000005"/>
        <n v="217.62"/>
        <n v="6746.22"/>
        <n v="2538.9"/>
        <n v="2742.0120000000002"/>
        <n v="261.14400000000001"/>
      </sharedItems>
    </cacheField>
    <cacheField name="מחיר מכירה מינימאלי (₪)" numFmtId="164">
      <sharedItems containsSemiMixedTypes="0" containsString="0" containsNumber="1" minValue="206.739" maxValue="7150.7072000000007"/>
    </cacheField>
    <cacheField name="עלות פרסום נדרש(₪)" numFmtId="164">
      <sharedItems containsSemiMixedTypes="0" containsString="0" containsNumber="1" minValue="4.5095717646866298" maxValue="6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מית גנון" refreshedDate="44124.544336342595" createdVersion="6" refreshedVersion="6" minRefreshableVersion="3" recordCount="10" xr:uid="{6963C42A-2565-49E3-B6B6-20A87317B5AB}">
  <cacheSource type="worksheet">
    <worksheetSource name="טבלה3"/>
  </cacheSource>
  <cacheFields count="7">
    <cacheField name="מס' לקוח" numFmtId="49">
      <sharedItems containsSemiMixedTypes="0" containsString="0" containsNumber="1" containsInteger="1" minValue="123456" maxValue="954732"/>
    </cacheField>
    <cacheField name="שם לקוח" numFmtId="49">
      <sharedItems/>
    </cacheField>
    <cacheField name="חבר מועדון" numFmtId="49">
      <sharedItems count="2">
        <s v="כן"/>
        <s v="לא"/>
      </sharedItems>
    </cacheField>
    <cacheField name="פריט" numFmtId="49">
      <sharedItems count="9">
        <s v="רדיו לרכב"/>
        <s v="חומרת מחשב"/>
        <s v="מסך מחשב"/>
        <s v="שעון דיגיטלי"/>
        <s v="מדפסת"/>
        <s v="טלוויזיה LCD"/>
        <s v="מיני מחשב נייד"/>
        <s v="DVD"/>
        <s v="טלוויזיה פלזמה"/>
      </sharedItems>
    </cacheField>
    <cacheField name="כמות" numFmtId="2">
      <sharedItems containsSemiMixedTypes="0" containsString="0" containsNumber="1" containsInteger="1" minValue="1" maxValue="11"/>
    </cacheField>
    <cacheField name="מחיר לפני הנחה (₪)" numFmtId="164">
      <sharedItems containsSemiMixedTypes="0" containsString="0" containsNumber="1" minValue="464.25599999999997" maxValue="26984.880000000001"/>
    </cacheField>
    <cacheField name="מחיר לאחר הנחה (₪)" numFmtId="164">
      <sharedItems containsSemiMixedTypes="0" containsString="0" containsNumber="1" minValue="441" maxValue="2698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מדפסת"/>
    <x v="0"/>
    <x v="0"/>
    <n v="1100"/>
    <x v="0"/>
    <n v="1469.3744000000002"/>
    <n v="165"/>
  </r>
  <r>
    <s v="מחשב נייד"/>
    <x v="1"/>
    <x v="0"/>
    <n v="4500"/>
    <x v="1"/>
    <n v="5810.1680000000006"/>
    <n v="675"/>
  </r>
  <r>
    <s v="רדיו לרכב"/>
    <x v="2"/>
    <x v="1"/>
    <n v="160"/>
    <x v="2"/>
    <n v="220.52159999999998"/>
    <n v="4.5676564337104439"/>
  </r>
  <r>
    <s v="חומרת מחשב"/>
    <x v="3"/>
    <x v="0"/>
    <n v="680"/>
    <x v="3"/>
    <n v="917.75504000000001"/>
    <n v="102"/>
  </r>
  <r>
    <s v="טלוויזיה פלזמה"/>
    <x v="4"/>
    <x v="2"/>
    <n v="5550"/>
    <x v="4"/>
    <n v="7150.7072000000007"/>
    <n v="7.7593978860664317"/>
  </r>
  <r>
    <s v="שעון דיגיטלי"/>
    <x v="5"/>
    <x v="1"/>
    <n v="150"/>
    <x v="5"/>
    <n v="206.739"/>
    <n v="4.5095717646866298"/>
  </r>
  <r>
    <s v="טלוויזיה LCD"/>
    <x v="1"/>
    <x v="0"/>
    <n v="4650"/>
    <x v="6"/>
    <n v="6001.6736000000001"/>
    <n v="697.5"/>
  </r>
  <r>
    <s v="מסך מחשב"/>
    <x v="1"/>
    <x v="0"/>
    <n v="1750"/>
    <x v="7"/>
    <n v="2299.232"/>
    <n v="262.5"/>
  </r>
  <r>
    <s v="מיני מחשב נייד"/>
    <x v="4"/>
    <x v="2"/>
    <n v="1890"/>
    <x v="8"/>
    <n v="2477.9705600000002"/>
    <n v="6.7898988972483201"/>
  </r>
  <r>
    <s v="DVD"/>
    <x v="6"/>
    <x v="3"/>
    <n v="180"/>
    <x v="9"/>
    <n v="248.08680000000001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3456"/>
    <s v="אברהם כהן"/>
    <x v="0"/>
    <x v="0"/>
    <n v="2"/>
    <n v="464.25599999999997"/>
    <n v="441"/>
  </r>
  <r>
    <n v="457897"/>
    <s v="יצחק לוי"/>
    <x v="1"/>
    <x v="1"/>
    <n v="3"/>
    <n v="2959.6320000000001"/>
    <n v="2959.6"/>
  </r>
  <r>
    <n v="148259"/>
    <s v="יעקב בראור"/>
    <x v="1"/>
    <x v="2"/>
    <n v="6"/>
    <n v="15233.400000000001"/>
    <n v="15233.4"/>
  </r>
  <r>
    <n v="357421"/>
    <s v="משה נחושתן"/>
    <x v="0"/>
    <x v="3"/>
    <n v="8"/>
    <n v="1740.96"/>
    <n v="1653.9"/>
  </r>
  <r>
    <n v="951368"/>
    <s v="אהרון לפידות"/>
    <x v="0"/>
    <x v="4"/>
    <n v="5"/>
    <n v="7979.4000000000005"/>
    <n v="7580.4"/>
  </r>
  <r>
    <n v="236574"/>
    <s v="יוסף גזית"/>
    <x v="1"/>
    <x v="5"/>
    <n v="4"/>
    <n v="26984.880000000001"/>
    <n v="26984.9"/>
  </r>
  <r>
    <n v="954732"/>
    <s v="דויד כהן"/>
    <x v="1"/>
    <x v="6"/>
    <n v="3"/>
    <n v="8226.0360000000001"/>
    <n v="8226"/>
  </r>
  <r>
    <n v="255586"/>
    <s v="שרה עזמי"/>
    <x v="0"/>
    <x v="7"/>
    <n v="11"/>
    <n v="2872.5839999999998"/>
    <n v="2729"/>
  </r>
  <r>
    <n v="379155"/>
    <s v="רבקה שוורץ"/>
    <x v="1"/>
    <x v="8"/>
    <n v="1"/>
    <n v="8051.9400000000005"/>
    <n v="8051.9"/>
  </r>
  <r>
    <n v="867492"/>
    <s v="רחל עסיס"/>
    <x v="1"/>
    <x v="7"/>
    <n v="2"/>
    <n v="522.28800000000001"/>
    <n v="522.2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7659C-6AD0-4CEB-B65D-252D4E0B6162}" name="PivotTable3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2">
  <location ref="F9:H21" firstHeaderRow="0" firstDataRow="1" firstDataCol="1"/>
  <pivotFields count="7">
    <pivotField showAll="0" defaultSubtotal="0"/>
    <pivotField axis="axisRow" showAll="0" defaultSubtotal="0">
      <items count="7">
        <item x="6"/>
        <item x="4"/>
        <item x="3"/>
        <item x="0"/>
        <item x="1"/>
        <item x="2"/>
        <item x="5"/>
      </items>
    </pivotField>
    <pivotField axis="axisRow" showAll="0" defaultSubtotal="0">
      <items count="4">
        <item x="3"/>
        <item x="1"/>
        <item x="2"/>
        <item x="0"/>
      </items>
    </pivotField>
    <pivotField dataField="1" numFmtId="164" showAll="0" defaultSubtotal="0"/>
    <pivotField numFmtId="164" showAll="0" defaultSubtotal="0"/>
    <pivotField numFmtId="164" showAll="0" defaultSubtotal="0"/>
    <pivotField dataField="1" numFmtId="164" showAll="0" defaultSubtotal="0"/>
  </pivotFields>
  <rowFields count="2">
    <field x="2"/>
    <field x="1"/>
  </rowFields>
  <rowItems count="12">
    <i>
      <x/>
    </i>
    <i r="1">
      <x/>
    </i>
    <i>
      <x v="1"/>
    </i>
    <i r="1">
      <x v="5"/>
    </i>
    <i r="1">
      <x v="6"/>
    </i>
    <i>
      <x v="2"/>
    </i>
    <i r="1">
      <x v="1"/>
    </i>
    <i>
      <x v="3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מינימום של מחיר קניה (₪)" fld="3" subtotal="min" baseField="2" baseItem="0"/>
    <dataField name="סכום של עלות פרסום נדרש(₪)" fld="6" baseField="0" baseItem="0"/>
  </dataFields>
  <formats count="48">
    <format dxfId="319">
      <pivotArea type="all" dataOnly="0" outline="0" fieldPosition="0"/>
    </format>
    <format dxfId="318">
      <pivotArea field="2" type="button" dataOnly="0" labelOnly="1" outline="0" axis="axisRow" fieldPosition="0"/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6">
      <pivotArea field="2" type="button" dataOnly="0" labelOnly="1" outline="0" axis="axisRow" fieldPosition="0"/>
    </format>
    <format dxfId="3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1">
      <pivotArea type="all" dataOnly="0" outline="0" fieldPosition="0"/>
    </format>
    <format dxfId="270">
      <pivotArea outline="0" collapsedLevelsAreSubtotals="1" fieldPosition="0"/>
    </format>
    <format dxfId="269">
      <pivotArea field="2" type="button" dataOnly="0" labelOnly="1" outline="0" axis="axisRow" fieldPosition="0"/>
    </format>
    <format dxfId="268">
      <pivotArea dataOnly="0" labelOnly="1" fieldPosition="0">
        <references count="1">
          <reference field="2" count="0"/>
        </references>
      </pivotArea>
    </format>
    <format dxfId="267">
      <pivotArea dataOnly="0" labelOnly="1" grandRow="1" outline="0" fieldPosition="0"/>
    </format>
    <format dxfId="266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265">
      <pivotArea dataOnly="0" labelOnly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264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63">
      <pivotArea dataOnly="0" labelOnly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1">
      <pivotArea field="2" type="button" dataOnly="0" labelOnly="1" outline="0" axis="axisRow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2" type="button" dataOnly="0" labelOnly="1" outline="0" axis="axisRow" fieldPosition="0"/>
    </format>
    <format dxfId="256">
      <pivotArea dataOnly="0" labelOnly="1" fieldPosition="0">
        <references count="1">
          <reference field="2" count="0"/>
        </references>
      </pivotArea>
    </format>
    <format dxfId="255">
      <pivotArea dataOnly="0" labelOnly="1" grandRow="1" outline="0" fieldPosition="0"/>
    </format>
    <format dxfId="254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253">
      <pivotArea dataOnly="0" labelOnly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252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51">
      <pivotArea dataOnly="0" labelOnly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field="2" type="button" dataOnly="0" labelOnly="1" outline="0" axis="axisRow" fieldPosition="0"/>
    </format>
    <format dxfId="246">
      <pivotArea dataOnly="0" labelOnly="1" fieldPosition="0">
        <references count="1">
          <reference field="2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243">
      <pivotArea dataOnly="0" labelOnly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242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41">
      <pivotArea dataOnly="0" labelOnly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1"/>
          </reference>
          <reference field="1" count="1">
            <x v="5"/>
          </reference>
          <reference field="2" count="1" selected="0">
            <x v="1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1"/>
          </reference>
          <reference field="1" count="1">
            <x v="6"/>
          </reference>
          <reference field="2" count="1" selected="0">
            <x v="1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47">
      <pivotArea outline="0" collapsedLevelsAreSubtotals="1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2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41">
      <pivotArea dataOnly="0" labelOnly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140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39">
      <pivotArea dataOnly="0" labelOnly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F90ED-F785-4B0B-AD47-74DB5E729E7E}" name="PivotTable2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rowHeaderCaption="חברות מועדון">
  <location ref="F3:I6" firstHeaderRow="0" firstDataRow="1" firstDataCol="1"/>
  <pivotFields count="7">
    <pivotField numFmtId="49" showAll="0"/>
    <pivotField showAll="0"/>
    <pivotField axis="axisRow" showAll="0">
      <items count="3">
        <item x="0"/>
        <item x="1"/>
        <item t="default"/>
      </items>
    </pivotField>
    <pivotField showAll="0">
      <items count="10">
        <item x="7"/>
        <item x="1"/>
        <item x="5"/>
        <item x="8"/>
        <item x="4"/>
        <item x="6"/>
        <item x="2"/>
        <item x="0"/>
        <item x="3"/>
        <item t="default"/>
      </items>
    </pivotField>
    <pivotField dataField="1" numFmtId="2" showAll="0"/>
    <pivotField dataField="1" numFmtId="164" showAll="0"/>
    <pivotField dataField="1" numFmtId="164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סכום של כמות" fld="4" baseField="0" baseItem="0" numFmtId="2"/>
    <dataField name="ממוצע של מחיר לאחר הנחה (₪)" fld="6" subtotal="average" baseField="2" baseItem="0" numFmtId="164"/>
    <dataField name="ממוצע של מחיר לפני הנחה (₪)" fld="5" subtotal="average" baseField="2" baseItem="0"/>
  </dataFields>
  <formats count="29">
    <format dxfId="218">
      <pivotArea type="all" dataOnly="0" outline="0" fieldPosition="0"/>
    </format>
    <format dxfId="219">
      <pivotArea outline="0" collapsedLevelsAreSubtotals="1" fieldPosition="0"/>
    </format>
    <format dxfId="220">
      <pivotArea field="2" type="button" dataOnly="0" labelOnly="1" outline="0" axis="axisRow" fieldPosition="0"/>
    </format>
    <format dxfId="221">
      <pivotArea dataOnly="0" labelOnly="1" fieldPosition="0">
        <references count="1">
          <reference field="2" count="0"/>
        </references>
      </pivotArea>
    </format>
    <format dxfId="222">
      <pivotArea dataOnly="0" labelOnly="1" grandRow="1" outline="0" fieldPosition="0"/>
    </format>
    <format dxfId="2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4">
      <pivotArea field="2" type="button" dataOnly="0" labelOnly="1" outline="0" axis="axisRow" fieldPosition="0"/>
    </format>
    <format dxfId="2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field="2" type="button" dataOnly="0" labelOnly="1" outline="0" axis="axisRow" fieldPosition="0"/>
    </format>
    <format dxfId="229">
      <pivotArea dataOnly="0" labelOnly="1" fieldPosition="0">
        <references count="1">
          <reference field="2" count="0"/>
        </references>
      </pivotArea>
    </format>
    <format dxfId="230">
      <pivotArea dataOnly="0" labelOnly="1" grandRow="1" outline="0" fieldPosition="0"/>
    </format>
    <format dxfId="2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2">
      <pivotArea type="all" dataOnly="0" outline="0" fieldPosition="0"/>
    </format>
    <format dxfId="233">
      <pivotArea outline="0" collapsedLevelsAreSubtotals="1" fieldPosition="0"/>
    </format>
    <format dxfId="234">
      <pivotArea field="2" type="button" dataOnly="0" labelOnly="1" outline="0" axis="axisRow" fieldPosition="0"/>
    </format>
    <format dxfId="235">
      <pivotArea dataOnly="0" labelOnly="1" fieldPosition="0">
        <references count="1">
          <reference field="2" count="0"/>
        </references>
      </pivotArea>
    </format>
    <format dxfId="236">
      <pivotArea dataOnly="0" labelOnly="1" grandRow="1" outline="0" fieldPosition="0"/>
    </format>
    <format dxfId="2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3">
      <pivotArea outline="0" collapsedLevelsAreSubtotals="1" fieldPosition="0"/>
    </format>
    <format dxfId="138">
      <pivotArea field="2" type="button" dataOnly="0" labelOnly="1" outline="0" axis="axisRow" fieldPosition="0"/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22CE8-F126-46CE-8D38-EAB6959DD582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3" rowHeaderCaption="יבשות">
  <location ref="A3:B8" firstHeaderRow="1" firstDataRow="1" firstDataCol="1"/>
  <pivotFields count="7">
    <pivotField showAll="0"/>
    <pivotField showAll="0"/>
    <pivotField axis="axisRow" showAll="0">
      <items count="5">
        <item sd="0" x="3"/>
        <item sd="0" x="1"/>
        <item sd="0" x="2"/>
        <item sd="0" x="0"/>
        <item t="default" sd="0"/>
      </items>
    </pivotField>
    <pivotField numFmtId="164" showAll="0"/>
    <pivotField axis="axisRow" dataField="1" numFmtId="164" showAll="0">
      <items count="11">
        <item x="5"/>
        <item x="2"/>
        <item x="9"/>
        <item x="3"/>
        <item x="0"/>
        <item x="7"/>
        <item x="8"/>
        <item x="1"/>
        <item x="6"/>
        <item x="4"/>
        <item t="default"/>
      </items>
    </pivotField>
    <pivotField numFmtId="164" showAll="0"/>
    <pivotField numFmtId="164" showAll="0"/>
  </pivotFields>
  <rowFields count="2">
    <field x="2"/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סכום של מחיר מכירה ראשוני (₪)" fld="4" baseField="0" baseItem="1072693248" numFmtId="164"/>
  </dataFields>
  <formats count="26">
    <format dxfId="198">
      <pivotArea type="all" dataOnly="0" outline="0" fieldPosition="0"/>
    </format>
    <format dxfId="199">
      <pivotArea outline="0" collapsedLevelsAreSubtotals="1" fieldPosition="0"/>
    </format>
    <format dxfId="200">
      <pivotArea field="2" type="button" dataOnly="0" labelOnly="1" outline="0" axis="axisRow" fieldPosition="0"/>
    </format>
    <format dxfId="201">
      <pivotArea dataOnly="0" labelOnly="1" fieldPosition="0">
        <references count="1">
          <reference field="2" count="0"/>
        </references>
      </pivotArea>
    </format>
    <format dxfId="202">
      <pivotArea dataOnly="0" labelOnly="1" grandRow="1" outline="0" fieldPosition="0"/>
    </format>
    <format dxfId="203">
      <pivotArea dataOnly="0" labelOnly="1" outline="0" axis="axisValues" fieldPosition="0"/>
    </format>
    <format dxfId="204">
      <pivotArea field="2" type="button" dataOnly="0" labelOnly="1" outline="0" axis="axisRow" fieldPosition="0"/>
    </format>
    <format dxfId="205">
      <pivotArea dataOnly="0" labelOnly="1" outline="0" axis="axisValues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field="2" type="button" dataOnly="0" labelOnly="1" outline="0" axis="axisRow" fieldPosition="0"/>
    </format>
    <format dxfId="209">
      <pivotArea dataOnly="0" labelOnly="1" fieldPosition="0">
        <references count="1">
          <reference field="2" count="0"/>
        </references>
      </pivotArea>
    </format>
    <format dxfId="210">
      <pivotArea dataOnly="0" labelOnly="1" grandRow="1" outline="0" fieldPosition="0"/>
    </format>
    <format dxfId="211">
      <pivotArea dataOnly="0" labelOnly="1" outline="0" axis="axisValues" fieldPosition="0"/>
    </format>
    <format dxfId="212">
      <pivotArea type="all" dataOnly="0" outline="0" fieldPosition="0"/>
    </format>
    <format dxfId="213">
      <pivotArea outline="0" collapsedLevelsAreSubtotals="1" fieldPosition="0"/>
    </format>
    <format dxfId="214">
      <pivotArea field="2" type="button" dataOnly="0" labelOnly="1" outline="0" axis="axisRow" fieldPosition="0"/>
    </format>
    <format dxfId="215">
      <pivotArea dataOnly="0" labelOnly="1" fieldPosition="0">
        <references count="1">
          <reference field="2" count="0"/>
        </references>
      </pivotArea>
    </format>
    <format dxfId="216">
      <pivotArea dataOnly="0" labelOnly="1" grandRow="1" outline="0" fieldPosition="0"/>
    </format>
    <format dxfId="217">
      <pivotArea dataOnly="0" labelOnly="1" outline="0" axis="axisValues" fieldPosition="0"/>
    </format>
    <format dxfId="196">
      <pivotArea collapsedLevelsAreSubtotals="1" fieldPosition="0">
        <references count="1">
          <reference field="2" count="1">
            <x v="1"/>
          </reference>
        </references>
      </pivotArea>
    </format>
    <format dxfId="58">
      <pivotArea outline="0" collapsedLevelsAreSubtotals="1" fieldPosition="0"/>
    </format>
    <format dxfId="56">
      <pivotArea dataOnly="0" labelOnly="1" outline="0" axis="axisValues" fieldPosition="0"/>
    </format>
    <format dxfId="54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</format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389AE-2555-4FCD-AE03-D10676A18F77}" name="טבלה1" displayName="טבלה1" ref="A1:G11" totalsRowShown="0" headerRowDxfId="314" dataDxfId="312" headerRowBorderDxfId="313" tableBorderDxfId="311" totalsRowBorderDxfId="310">
  <autoFilter ref="A1:G11" xr:uid="{3DC5F9E8-FFD6-4303-9E2F-3A9C0DFAA7C1}"/>
  <tableColumns count="7">
    <tableColumn id="1" xr3:uid="{D832C28D-4648-4519-9402-5AB8C585483F}" name="פריט" dataDxfId="309"/>
    <tableColumn id="2" xr3:uid="{EF057CC9-4161-4B06-8BDF-65C6193D37A3}" name="מדינת יצור" dataDxfId="308"/>
    <tableColumn id="3" xr3:uid="{2EB4931C-C25D-4593-AF5D-829D5AD33909}" name="יבשת" dataDxfId="307"/>
    <tableColumn id="4" xr3:uid="{AEFEBA6E-975B-4871-9D00-7A8F2E034056}" name="מחיר קניה (₪)" dataDxfId="306"/>
    <tableColumn id="5" xr3:uid="{403300C3-A38C-450D-8F7A-3017B067D2C6}" name="מחיר מכירה ראשוני (₪)" dataDxfId="305">
      <calculatedColumnFormula>D2+D2*$I$2+(D2+D2*$I$2)*$J$2</calculatedColumnFormula>
    </tableColumn>
    <tableColumn id="6" xr3:uid="{98B7AD79-99F0-406A-9A8E-1FED6CB4A6E9}" name="מחיר מכירה מינימאלי (₪)" dataDxfId="304">
      <calculatedColumnFormula>E2-IF(E2&gt;500,500*$I$5,E2*$I$5)-IF(E2&gt;1500,1000*$J$5+(E2-1500)*$K$5,IF(E2&gt;500,(E2-500)*$J$5,0))</calculatedColumnFormula>
    </tableColumn>
    <tableColumn id="7" xr3:uid="{239E0149-C9F3-46DF-B0D4-3F5ABD73CBDA}" name="עלות פרסום נדרש(₪)" dataDxfId="303">
      <calculatedColumnFormula>IF(EXACT($O$7,B2),0.3*SQRT(D2),IF(EXACT($J$7,C2),0.9*LN(D2),IF(EXACT($I$7,C2),0.9*LN(D2),0.15*D2)))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5D40A-1A76-4DC2-9D23-41DE21CCDD72}" name="טבלה3" displayName="טבלה3" ref="A1:G11" totalsRowShown="0" headerRowDxfId="300" dataDxfId="298" headerRowBorderDxfId="299" tableBorderDxfId="297" totalsRowBorderDxfId="296">
  <autoFilter ref="A1:G11" xr:uid="{21F88030-3B29-4451-A016-1A928A7DBBEE}"/>
  <tableColumns count="7">
    <tableColumn id="1" xr3:uid="{C87C138D-A51C-4F73-B6F9-F97727FF3411}" name="מס' לקוח" dataDxfId="295"/>
    <tableColumn id="2" xr3:uid="{A474D53B-1A02-4530-B8E8-26CB23E805AF}" name="שם לקוח" dataDxfId="294"/>
    <tableColumn id="3" xr3:uid="{54DCB889-E615-497C-9172-9EBC344D5CEB}" name="חבר מועדון" dataDxfId="293"/>
    <tableColumn id="4" xr3:uid="{0C11C203-870F-43DA-8305-1875099C4783}" name="פריט" dataDxfId="292"/>
    <tableColumn id="5" xr3:uid="{2E47F219-6E51-4E52-8004-DCEE80546324}" name="כמות" dataDxfId="291"/>
    <tableColumn id="6" xr3:uid="{7251B1B7-182E-41AD-87E9-1052619B869B}" name="מחיר לפני הנחה (₪)" dataDxfId="290">
      <calculatedColumnFormula>VLOOKUP(D2,'טבלה 1 מוצרי חשמל'!$A$2:$G$11,5,FALSE)*E2</calculatedColumnFormula>
    </tableColumn>
    <tableColumn id="7" xr3:uid="{12337118-39AE-43A1-9374-61CA87F49120}" name="מחיר לאחר הנחה (₪)" dataDxfId="289">
      <calculatedColumnFormula>ROUND(IF(EXACT("כן",C2),F2-(F2*$I$2),F2),1)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5D22-9DE7-4793-89F8-5670C7AD1C7D}">
  <dimension ref="A2:J22"/>
  <sheetViews>
    <sheetView rightToLeft="1" workbookViewId="0">
      <selection activeCell="F27" sqref="F27"/>
    </sheetView>
  </sheetViews>
  <sheetFormatPr defaultRowHeight="13.8" x14ac:dyDescent="0.25"/>
  <cols>
    <col min="1" max="1" width="9.796875" bestFit="1" customWidth="1"/>
    <col min="2" max="2" width="25.3984375" bestFit="1" customWidth="1"/>
    <col min="3" max="3" width="7.8984375" bestFit="1" customWidth="1"/>
    <col min="4" max="5" width="9.8984375" bestFit="1" customWidth="1"/>
    <col min="6" max="6" width="14.296875" bestFit="1" customWidth="1"/>
    <col min="7" max="7" width="20.3984375" bestFit="1" customWidth="1"/>
    <col min="8" max="8" width="23.8984375" bestFit="1" customWidth="1"/>
    <col min="9" max="9" width="24" bestFit="1" customWidth="1"/>
  </cols>
  <sheetData>
    <row r="2" spans="1:10" ht="14.4" thickBot="1" x14ac:dyDescent="0.3">
      <c r="A2" s="45"/>
      <c r="B2" s="45"/>
      <c r="C2" s="45"/>
      <c r="F2" s="45"/>
      <c r="G2" s="45"/>
      <c r="H2" s="45"/>
      <c r="I2" s="45"/>
      <c r="J2" s="45"/>
    </row>
    <row r="3" spans="1:10" x14ac:dyDescent="0.25">
      <c r="A3" s="76" t="s">
        <v>66</v>
      </c>
      <c r="B3" s="75" t="s">
        <v>63</v>
      </c>
      <c r="C3" s="45"/>
      <c r="F3" s="69" t="s">
        <v>65</v>
      </c>
      <c r="G3" s="72" t="s">
        <v>64</v>
      </c>
      <c r="H3" s="73" t="s">
        <v>67</v>
      </c>
      <c r="I3" s="74" t="s">
        <v>68</v>
      </c>
      <c r="J3" s="45"/>
    </row>
    <row r="4" spans="1:10" x14ac:dyDescent="0.25">
      <c r="A4" s="44" t="s">
        <v>25</v>
      </c>
      <c r="B4" s="65">
        <v>261.14400000000001</v>
      </c>
      <c r="C4" s="45"/>
      <c r="F4" s="70" t="s">
        <v>33</v>
      </c>
      <c r="G4" s="63">
        <v>26</v>
      </c>
      <c r="H4" s="65">
        <v>3101.0749999999998</v>
      </c>
      <c r="I4" s="66">
        <v>3264.3</v>
      </c>
      <c r="J4" s="45"/>
    </row>
    <row r="5" spans="1:10" x14ac:dyDescent="0.25">
      <c r="A5" s="44" t="s">
        <v>13</v>
      </c>
      <c r="B5" s="65">
        <v>449.74799999999999</v>
      </c>
      <c r="C5" s="45"/>
      <c r="F5" s="70" t="s">
        <v>35</v>
      </c>
      <c r="G5" s="63">
        <v>19</v>
      </c>
      <c r="H5" s="65">
        <v>10329.683333333334</v>
      </c>
      <c r="I5" s="66">
        <v>10329.696000000002</v>
      </c>
      <c r="J5" s="45"/>
    </row>
    <row r="6" spans="1:10" ht="14.4" thickBot="1" x14ac:dyDescent="0.3">
      <c r="A6" s="44" t="s">
        <v>18</v>
      </c>
      <c r="B6" s="65">
        <v>10793.952000000001</v>
      </c>
      <c r="C6" s="45"/>
      <c r="F6" s="71" t="s">
        <v>62</v>
      </c>
      <c r="G6" s="64">
        <v>45</v>
      </c>
      <c r="H6" s="67">
        <v>7438.24</v>
      </c>
      <c r="I6" s="68">
        <v>7503.5376000000015</v>
      </c>
      <c r="J6" s="45"/>
    </row>
    <row r="7" spans="1:10" x14ac:dyDescent="0.25">
      <c r="A7" s="44" t="s">
        <v>8</v>
      </c>
      <c r="B7" s="65">
        <v>18396.144000000004</v>
      </c>
      <c r="C7" s="45"/>
      <c r="F7" s="45"/>
      <c r="G7" s="45"/>
      <c r="H7" s="45"/>
      <c r="I7" s="45"/>
      <c r="J7" s="45"/>
    </row>
    <row r="8" spans="1:10" ht="14.4" thickBot="1" x14ac:dyDescent="0.3">
      <c r="A8" s="44" t="s">
        <v>62</v>
      </c>
      <c r="B8" s="65">
        <v>29900.988000000005</v>
      </c>
      <c r="C8" s="45"/>
      <c r="F8" s="45"/>
      <c r="G8" s="45"/>
      <c r="H8" s="45"/>
      <c r="I8" s="45"/>
      <c r="J8" s="45"/>
    </row>
    <row r="9" spans="1:10" x14ac:dyDescent="0.25">
      <c r="F9" s="69" t="s">
        <v>61</v>
      </c>
      <c r="G9" s="54" t="s">
        <v>69</v>
      </c>
      <c r="H9" s="55" t="s">
        <v>70</v>
      </c>
      <c r="I9" s="45"/>
      <c r="J9" s="45"/>
    </row>
    <row r="10" spans="1:10" x14ac:dyDescent="0.25">
      <c r="F10" s="70" t="s">
        <v>25</v>
      </c>
      <c r="G10" s="65"/>
      <c r="H10" s="66"/>
      <c r="I10" s="45"/>
      <c r="J10" s="45"/>
    </row>
    <row r="11" spans="1:10" x14ac:dyDescent="0.25">
      <c r="F11" s="70" t="s">
        <v>25</v>
      </c>
      <c r="G11" s="65">
        <v>180</v>
      </c>
      <c r="H11" s="66">
        <v>27</v>
      </c>
      <c r="I11" s="45"/>
      <c r="J11" s="45"/>
    </row>
    <row r="12" spans="1:10" x14ac:dyDescent="0.25">
      <c r="F12" s="70" t="s">
        <v>13</v>
      </c>
      <c r="G12" s="65"/>
      <c r="H12" s="66"/>
      <c r="I12" s="45"/>
      <c r="J12" s="45"/>
    </row>
    <row r="13" spans="1:10" x14ac:dyDescent="0.25">
      <c r="F13" s="70" t="s">
        <v>12</v>
      </c>
      <c r="G13" s="65">
        <v>160</v>
      </c>
      <c r="H13" s="66">
        <v>4.5676564337104439</v>
      </c>
      <c r="I13" s="45"/>
      <c r="J13" s="45"/>
    </row>
    <row r="14" spans="1:10" x14ac:dyDescent="0.25">
      <c r="F14" s="70" t="s">
        <v>20</v>
      </c>
      <c r="G14" s="65">
        <v>150</v>
      </c>
      <c r="H14" s="66">
        <v>4.5095717646866298</v>
      </c>
      <c r="I14" s="45"/>
      <c r="J14" s="45"/>
    </row>
    <row r="15" spans="1:10" x14ac:dyDescent="0.25">
      <c r="F15" s="70" t="s">
        <v>18</v>
      </c>
      <c r="G15" s="65"/>
      <c r="H15" s="66"/>
      <c r="I15" s="45"/>
      <c r="J15" s="45"/>
    </row>
    <row r="16" spans="1:10" x14ac:dyDescent="0.25">
      <c r="F16" s="70" t="s">
        <v>17</v>
      </c>
      <c r="G16" s="65">
        <v>1890</v>
      </c>
      <c r="H16" s="66">
        <v>14.549296783314752</v>
      </c>
      <c r="I16" s="45"/>
      <c r="J16" s="45"/>
    </row>
    <row r="17" spans="6:10" x14ac:dyDescent="0.25">
      <c r="F17" s="70" t="s">
        <v>8</v>
      </c>
      <c r="G17" s="65"/>
      <c r="H17" s="66"/>
      <c r="I17" s="45"/>
      <c r="J17" s="45"/>
    </row>
    <row r="18" spans="6:10" x14ac:dyDescent="0.25">
      <c r="F18" s="70" t="s">
        <v>15</v>
      </c>
      <c r="G18" s="65">
        <v>680</v>
      </c>
      <c r="H18" s="66">
        <v>102</v>
      </c>
      <c r="I18" s="45"/>
      <c r="J18" s="45"/>
    </row>
    <row r="19" spans="6:10" x14ac:dyDescent="0.25">
      <c r="F19" s="70" t="s">
        <v>7</v>
      </c>
      <c r="G19" s="65">
        <v>1100</v>
      </c>
      <c r="H19" s="66">
        <v>165</v>
      </c>
      <c r="I19" s="45"/>
      <c r="J19" s="45"/>
    </row>
    <row r="20" spans="6:10" x14ac:dyDescent="0.25">
      <c r="F20" s="70" t="s">
        <v>10</v>
      </c>
      <c r="G20" s="65">
        <v>1750</v>
      </c>
      <c r="H20" s="66">
        <v>1635</v>
      </c>
      <c r="I20" s="45"/>
      <c r="J20" s="45"/>
    </row>
    <row r="21" spans="6:10" ht="14.4" thickBot="1" x14ac:dyDescent="0.3">
      <c r="F21" s="71" t="s">
        <v>62</v>
      </c>
      <c r="G21" s="67">
        <v>150</v>
      </c>
      <c r="H21" s="68">
        <v>1952.6265249817118</v>
      </c>
      <c r="I21" s="45"/>
      <c r="J21" s="45"/>
    </row>
    <row r="22" spans="6:10" x14ac:dyDescent="0.25">
      <c r="F22" s="45"/>
      <c r="G22" s="45"/>
      <c r="H22" s="45"/>
      <c r="I22" s="45"/>
      <c r="J22" s="45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2D7B-55D9-49D1-9B3B-4C63363F0E5C}">
  <dimension ref="A1:O11"/>
  <sheetViews>
    <sheetView rightToLeft="1" tabSelected="1" workbookViewId="0">
      <selection activeCell="D5" sqref="D5"/>
    </sheetView>
  </sheetViews>
  <sheetFormatPr defaultRowHeight="13.8" x14ac:dyDescent="0.25"/>
  <cols>
    <col min="4" max="6" width="11" bestFit="1" customWidth="1"/>
    <col min="9" max="10" width="9.3984375" customWidth="1"/>
    <col min="11" max="11" width="9.09765625" customWidth="1"/>
  </cols>
  <sheetData>
    <row r="1" spans="1:15" ht="41.4" x14ac:dyDescent="0.25">
      <c r="A1" s="34" t="s">
        <v>0</v>
      </c>
      <c r="B1" s="35" t="s">
        <v>1</v>
      </c>
      <c r="C1" s="35" t="s">
        <v>2</v>
      </c>
      <c r="D1" s="36" t="s">
        <v>3</v>
      </c>
      <c r="E1" s="36" t="s">
        <v>4</v>
      </c>
      <c r="F1" s="36" t="s">
        <v>44</v>
      </c>
      <c r="G1" s="37" t="s">
        <v>5</v>
      </c>
      <c r="I1" s="38" t="s">
        <v>45</v>
      </c>
      <c r="J1" s="39" t="s">
        <v>46</v>
      </c>
    </row>
    <row r="2" spans="1:15" ht="14.4" thickBot="1" x14ac:dyDescent="0.3">
      <c r="A2" s="1" t="s">
        <v>6</v>
      </c>
      <c r="B2" s="4" t="s">
        <v>7</v>
      </c>
      <c r="C2" s="4" t="s">
        <v>8</v>
      </c>
      <c r="D2" s="14">
        <v>1100</v>
      </c>
      <c r="E2" s="15">
        <f t="shared" ref="E2:E11" si="0">D2+D2*$I$2+(D2+D2*$I$2)*$J$2</f>
        <v>1595.88</v>
      </c>
      <c r="F2" s="14">
        <f>E2-IF(E2&gt;500,500*$I$5,E2*$I$5)-IF(E2&gt;1500,1000*$J$5+(E2-1500)*$K$5,IF(E2&gt;500,(E2-500)*$J$5,0))</f>
        <v>1469.3744000000002</v>
      </c>
      <c r="G2" s="7">
        <f t="shared" ref="G2:G11" si="1">IF(EXACT($O$7,B2),0.3*SQRT(D2),IF(EXACT($J$7,C2),0.9*LN(D2),IF(EXACT($I$7,C2),0.9*LN(D2),0.15*D2)))</f>
        <v>165</v>
      </c>
      <c r="I2" s="19">
        <v>0.17</v>
      </c>
      <c r="J2" s="20">
        <v>0.24</v>
      </c>
    </row>
    <row r="3" spans="1:15" ht="14.4" thickBot="1" x14ac:dyDescent="0.3">
      <c r="A3" s="1" t="s">
        <v>9</v>
      </c>
      <c r="B3" s="4" t="s">
        <v>10</v>
      </c>
      <c r="C3" s="4" t="s">
        <v>8</v>
      </c>
      <c r="D3" s="14">
        <v>4500</v>
      </c>
      <c r="E3" s="14">
        <f t="shared" si="0"/>
        <v>6528.6</v>
      </c>
      <c r="F3" s="14">
        <f t="shared" ref="F2:F11" si="2">E3-IF(E3&gt;500,500*$I$5,E3*$I$5)-IF(E3&gt;1500,1000*$J$5+(E3-1500)*$K$5,IF(E3&gt;500,(E3-500)*$J$5,0))</f>
        <v>5810.1680000000006</v>
      </c>
      <c r="G3" s="7">
        <f t="shared" si="1"/>
        <v>675</v>
      </c>
    </row>
    <row r="4" spans="1:15" ht="41.4" x14ac:dyDescent="0.25">
      <c r="A4" s="1" t="s">
        <v>11</v>
      </c>
      <c r="B4" s="4" t="s">
        <v>12</v>
      </c>
      <c r="C4" s="4" t="s">
        <v>13</v>
      </c>
      <c r="D4" s="14">
        <v>160</v>
      </c>
      <c r="E4" s="14">
        <f t="shared" si="0"/>
        <v>232.12799999999999</v>
      </c>
      <c r="F4" s="14">
        <f t="shared" si="2"/>
        <v>220.52159999999998</v>
      </c>
      <c r="G4" s="7">
        <f t="shared" si="1"/>
        <v>4.5676564337104439</v>
      </c>
      <c r="I4" s="40" t="s">
        <v>48</v>
      </c>
      <c r="J4" s="41" t="s">
        <v>47</v>
      </c>
      <c r="K4" s="42" t="s">
        <v>49</v>
      </c>
    </row>
    <row r="5" spans="1:15" ht="28.2" thickBot="1" x14ac:dyDescent="0.3">
      <c r="A5" s="1" t="s">
        <v>14</v>
      </c>
      <c r="B5" s="4" t="s">
        <v>15</v>
      </c>
      <c r="C5" s="4" t="s">
        <v>8</v>
      </c>
      <c r="D5" s="14">
        <v>680</v>
      </c>
      <c r="E5" s="14">
        <f t="shared" si="0"/>
        <v>986.54399999999998</v>
      </c>
      <c r="F5" s="14">
        <f t="shared" si="2"/>
        <v>917.75504000000001</v>
      </c>
      <c r="G5" s="7">
        <f t="shared" si="1"/>
        <v>102</v>
      </c>
      <c r="I5" s="16">
        <v>0.05</v>
      </c>
      <c r="J5" s="17">
        <v>0.09</v>
      </c>
      <c r="K5" s="18">
        <v>0.12</v>
      </c>
    </row>
    <row r="6" spans="1:15" ht="28.2" thickBot="1" x14ac:dyDescent="0.3">
      <c r="A6" s="1" t="s">
        <v>16</v>
      </c>
      <c r="B6" s="4" t="s">
        <v>17</v>
      </c>
      <c r="C6" s="4" t="s">
        <v>18</v>
      </c>
      <c r="D6" s="14">
        <v>5550</v>
      </c>
      <c r="E6" s="14">
        <f t="shared" si="0"/>
        <v>8051.9400000000005</v>
      </c>
      <c r="F6" s="14">
        <f t="shared" si="2"/>
        <v>7150.7072000000007</v>
      </c>
      <c r="G6" s="7">
        <f t="shared" si="1"/>
        <v>7.7593978860664317</v>
      </c>
    </row>
    <row r="7" spans="1:15" ht="28.2" thickBot="1" x14ac:dyDescent="0.3">
      <c r="A7" s="2" t="s">
        <v>19</v>
      </c>
      <c r="B7" s="5" t="s">
        <v>20</v>
      </c>
      <c r="C7" s="5" t="s">
        <v>13</v>
      </c>
      <c r="D7" s="10">
        <v>150</v>
      </c>
      <c r="E7" s="14">
        <f t="shared" si="0"/>
        <v>217.62</v>
      </c>
      <c r="F7" s="14">
        <f t="shared" si="2"/>
        <v>206.739</v>
      </c>
      <c r="G7" s="7">
        <f t="shared" si="1"/>
        <v>4.5095717646866298</v>
      </c>
      <c r="I7" s="51" t="s">
        <v>13</v>
      </c>
      <c r="J7" s="52" t="s">
        <v>18</v>
      </c>
      <c r="K7" s="52" t="s">
        <v>51</v>
      </c>
      <c r="L7" s="52" t="s">
        <v>25</v>
      </c>
      <c r="M7" s="52" t="s">
        <v>8</v>
      </c>
      <c r="N7" s="52" t="s">
        <v>7</v>
      </c>
      <c r="O7" s="53" t="s">
        <v>50</v>
      </c>
    </row>
    <row r="8" spans="1:15" ht="27.6" x14ac:dyDescent="0.25">
      <c r="A8" s="2" t="s">
        <v>21</v>
      </c>
      <c r="B8" s="5" t="s">
        <v>10</v>
      </c>
      <c r="C8" s="5" t="s">
        <v>8</v>
      </c>
      <c r="D8" s="10">
        <v>4650</v>
      </c>
      <c r="E8" s="14">
        <f>D8+D8*$I$2+(D8+D8*$I$2)*$J$2</f>
        <v>6746.22</v>
      </c>
      <c r="F8" s="14">
        <f>E8-IF(E8&gt;500,500*$I$5,E8*$I$5)-IF(E8&gt;1500,1000*$J$5+(E8-1500)*$K$5,IF(E8&gt;500,(E8-500)*$J$5,0))</f>
        <v>6001.6736000000001</v>
      </c>
      <c r="G8" s="7">
        <f t="shared" si="1"/>
        <v>697.5</v>
      </c>
      <c r="J8" s="8"/>
      <c r="K8" s="9"/>
    </row>
    <row r="9" spans="1:15" ht="27.6" x14ac:dyDescent="0.25">
      <c r="A9" s="2" t="s">
        <v>22</v>
      </c>
      <c r="B9" s="5" t="s">
        <v>10</v>
      </c>
      <c r="C9" s="5" t="s">
        <v>8</v>
      </c>
      <c r="D9" s="10">
        <v>1750</v>
      </c>
      <c r="E9" s="14">
        <f t="shared" si="0"/>
        <v>2538.9</v>
      </c>
      <c r="F9" s="14">
        <f t="shared" si="2"/>
        <v>2299.232</v>
      </c>
      <c r="G9" s="7">
        <f t="shared" si="1"/>
        <v>262.5</v>
      </c>
      <c r="K9" s="9"/>
    </row>
    <row r="10" spans="1:15" ht="27.6" x14ac:dyDescent="0.25">
      <c r="A10" s="2" t="s">
        <v>23</v>
      </c>
      <c r="B10" s="5" t="s">
        <v>17</v>
      </c>
      <c r="C10" s="5" t="s">
        <v>18</v>
      </c>
      <c r="D10" s="10">
        <v>1890</v>
      </c>
      <c r="E10" s="14">
        <f t="shared" si="0"/>
        <v>2742.0120000000002</v>
      </c>
      <c r="F10" s="14">
        <f t="shared" si="2"/>
        <v>2477.9705600000002</v>
      </c>
      <c r="G10" s="7">
        <f t="shared" si="1"/>
        <v>6.7898988972483201</v>
      </c>
      <c r="K10" s="28"/>
    </row>
    <row r="11" spans="1:15" x14ac:dyDescent="0.25">
      <c r="A11" s="3" t="s">
        <v>24</v>
      </c>
      <c r="B11" s="6" t="s">
        <v>25</v>
      </c>
      <c r="C11" s="6" t="s">
        <v>25</v>
      </c>
      <c r="D11" s="11">
        <v>180</v>
      </c>
      <c r="E11" s="14">
        <f t="shared" si="0"/>
        <v>261.14400000000001</v>
      </c>
      <c r="F11" s="14">
        <f t="shared" si="2"/>
        <v>248.08680000000001</v>
      </c>
      <c r="G11" s="7">
        <f t="shared" si="1"/>
        <v>27</v>
      </c>
    </row>
  </sheetData>
  <phoneticPr fontId="1" type="noConversion"/>
  <dataValidations count="2">
    <dataValidation type="list" allowBlank="1" showInputMessage="1" showErrorMessage="1" sqref="C2:C11" xr:uid="{802A90A0-E94E-4580-B654-8BA0BD9868C7}">
      <formula1>$I$7:$M$7</formula1>
    </dataValidation>
    <dataValidation type="decimal" operator="greaterThan" allowBlank="1" showInputMessage="1" showErrorMessage="1" errorTitle="מחיר קניה" error="מחיר הקניה צריך להיות גדול מ-0" promptTitle="מחיר קניה " prompt="מחיר הקניה צריך להיות גדול מ0" sqref="D2:D11" xr:uid="{40D13D43-4852-4FD8-82F2-02C90F55128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45C6-8CAD-4603-B211-91769A2D1FBC}">
  <dimension ref="A1:P11"/>
  <sheetViews>
    <sheetView rightToLeft="1" workbookViewId="0">
      <selection activeCell="E7" sqref="E7"/>
    </sheetView>
  </sheetViews>
  <sheetFormatPr defaultRowHeight="13.8" x14ac:dyDescent="0.25"/>
  <cols>
    <col min="1" max="1" width="13.09765625" bestFit="1" customWidth="1"/>
    <col min="6" max="6" width="12" bestFit="1" customWidth="1"/>
    <col min="7" max="7" width="11" bestFit="1" customWidth="1"/>
    <col min="11" max="13" width="11" bestFit="1" customWidth="1"/>
  </cols>
  <sheetData>
    <row r="1" spans="1:16" ht="55.2" x14ac:dyDescent="0.25">
      <c r="A1" s="29" t="s">
        <v>26</v>
      </c>
      <c r="B1" s="30" t="s">
        <v>27</v>
      </c>
      <c r="C1" s="30" t="s">
        <v>28</v>
      </c>
      <c r="D1" s="30" t="s">
        <v>0</v>
      </c>
      <c r="E1" s="31" t="s">
        <v>29</v>
      </c>
      <c r="F1" s="32" t="s">
        <v>30</v>
      </c>
      <c r="G1" s="33" t="s">
        <v>31</v>
      </c>
      <c r="I1" s="43" t="s">
        <v>52</v>
      </c>
      <c r="K1" s="56" t="s">
        <v>53</v>
      </c>
      <c r="L1" s="57" t="s">
        <v>54</v>
      </c>
      <c r="M1" s="58" t="s">
        <v>55</v>
      </c>
      <c r="P1" s="48" t="s">
        <v>60</v>
      </c>
    </row>
    <row r="2" spans="1:16" ht="14.4" thickBot="1" x14ac:dyDescent="0.3">
      <c r="A2" s="2">
        <v>123456</v>
      </c>
      <c r="B2" s="5" t="s">
        <v>32</v>
      </c>
      <c r="C2" s="5" t="s">
        <v>33</v>
      </c>
      <c r="D2" s="5" t="s">
        <v>11</v>
      </c>
      <c r="E2" s="12">
        <v>2</v>
      </c>
      <c r="F2" s="10">
        <f>VLOOKUP(D2,'טבלה 1 מוצרי חשמל'!$A$2:$G$11,5,FALSE)*E2</f>
        <v>464.25599999999997</v>
      </c>
      <c r="G2" s="21">
        <f t="shared" ref="G2:G11" si="0">ROUND(IF(EXACT("כן",C2),F2-(F2*$I$2),F2),1)</f>
        <v>441</v>
      </c>
      <c r="I2" s="22">
        <v>0.05</v>
      </c>
      <c r="K2" s="23">
        <f>SUM(טבלה3[מחיר לפני הנחה (₪)])</f>
        <v>75035.376000000004</v>
      </c>
      <c r="L2" s="24">
        <f>SUM(טבלה3[מחיר לאחר הנחה (₪)])</f>
        <v>74382.400000000009</v>
      </c>
      <c r="M2" s="25">
        <f>$K$2-$L$2</f>
        <v>652.97599999999511</v>
      </c>
      <c r="P2" s="49" t="s">
        <v>33</v>
      </c>
    </row>
    <row r="3" spans="1:16" ht="28.2" thickBot="1" x14ac:dyDescent="0.3">
      <c r="A3" s="2">
        <v>457897</v>
      </c>
      <c r="B3" s="5" t="s">
        <v>34</v>
      </c>
      <c r="C3" s="5" t="s">
        <v>35</v>
      </c>
      <c r="D3" s="5" t="s">
        <v>14</v>
      </c>
      <c r="E3" s="12">
        <v>3</v>
      </c>
      <c r="F3" s="10">
        <f>VLOOKUP(D3,'טבלה 1 מוצרי חשמל'!$A$2:$G$11,5,FALSE)*E3</f>
        <v>2959.6320000000001</v>
      </c>
      <c r="G3" s="21">
        <f t="shared" si="0"/>
        <v>2959.6</v>
      </c>
      <c r="P3" s="50" t="s">
        <v>35</v>
      </c>
    </row>
    <row r="4" spans="1:16" ht="82.8" x14ac:dyDescent="0.25">
      <c r="A4" s="2">
        <v>148259</v>
      </c>
      <c r="B4" s="5" t="s">
        <v>36</v>
      </c>
      <c r="C4" s="5" t="s">
        <v>35</v>
      </c>
      <c r="D4" s="5" t="s">
        <v>22</v>
      </c>
      <c r="E4" s="12">
        <v>6</v>
      </c>
      <c r="F4" s="10">
        <f>VLOOKUP(D4,'טבלה 1 מוצרי חשמל'!$A$2:$G$11,5,FALSE)*E4</f>
        <v>15233.400000000001</v>
      </c>
      <c r="G4" s="21">
        <f t="shared" si="0"/>
        <v>15233.4</v>
      </c>
      <c r="K4" s="59" t="s">
        <v>57</v>
      </c>
      <c r="L4" s="60" t="s">
        <v>58</v>
      </c>
      <c r="M4" s="60" t="s">
        <v>56</v>
      </c>
      <c r="N4" s="61" t="s">
        <v>59</v>
      </c>
      <c r="P4" s="45"/>
    </row>
    <row r="5" spans="1:16" ht="28.2" thickBot="1" x14ac:dyDescent="0.3">
      <c r="A5" s="2">
        <v>357421</v>
      </c>
      <c r="B5" s="5" t="s">
        <v>37</v>
      </c>
      <c r="C5" s="5" t="s">
        <v>33</v>
      </c>
      <c r="D5" s="5" t="s">
        <v>19</v>
      </c>
      <c r="E5" s="12">
        <v>8</v>
      </c>
      <c r="F5" s="10">
        <f>VLOOKUP(D5,'טבלה 1 מוצרי חשמל'!$A$2:$G$11,5,FALSE)*E5</f>
        <v>1740.96</v>
      </c>
      <c r="G5" s="21">
        <f t="shared" si="0"/>
        <v>1653.9</v>
      </c>
      <c r="K5" s="46">
        <f>COUNTIF(טבלה3[חבר מועדון],"כן")</f>
        <v>4</v>
      </c>
      <c r="L5" s="47">
        <f>COUNTIF(טבלה3[חבר מועדון],"לא")</f>
        <v>6</v>
      </c>
      <c r="M5" s="47">
        <f>SUMIF(טבלה3[חבר מועדון],"כן",טבלה3[כמות])</f>
        <v>26</v>
      </c>
      <c r="N5" s="62">
        <f>SUMIF(טבלה3[חבר מועדון],"לא",טבלה3[כמות])</f>
        <v>19</v>
      </c>
    </row>
    <row r="6" spans="1:16" ht="27.6" x14ac:dyDescent="0.25">
      <c r="A6" s="2">
        <v>951368</v>
      </c>
      <c r="B6" s="5" t="s">
        <v>38</v>
      </c>
      <c r="C6" s="5" t="s">
        <v>33</v>
      </c>
      <c r="D6" s="5" t="s">
        <v>6</v>
      </c>
      <c r="E6" s="12">
        <v>5</v>
      </c>
      <c r="F6" s="10">
        <f>VLOOKUP(D6,'טבלה 1 מוצרי חשמל'!$A$2:$G$11,5,FALSE)*E6</f>
        <v>7979.4000000000005</v>
      </c>
      <c r="G6" s="21">
        <f t="shared" si="0"/>
        <v>7580.4</v>
      </c>
    </row>
    <row r="7" spans="1:16" ht="27.6" x14ac:dyDescent="0.25">
      <c r="A7" s="2">
        <v>236574</v>
      </c>
      <c r="B7" s="5" t="s">
        <v>39</v>
      </c>
      <c r="C7" s="5" t="s">
        <v>35</v>
      </c>
      <c r="D7" s="5" t="s">
        <v>21</v>
      </c>
      <c r="E7" s="12">
        <v>4</v>
      </c>
      <c r="F7" s="10">
        <f>VLOOKUP(D7,'טבלה 1 מוצרי חשמל'!$A$2:$G$11,5,FALSE)*E7</f>
        <v>26984.880000000001</v>
      </c>
      <c r="G7" s="21">
        <f t="shared" si="0"/>
        <v>26984.9</v>
      </c>
    </row>
    <row r="8" spans="1:16" ht="27.6" x14ac:dyDescent="0.25">
      <c r="A8" s="2">
        <v>954732</v>
      </c>
      <c r="B8" s="5" t="s">
        <v>40</v>
      </c>
      <c r="C8" s="5" t="s">
        <v>35</v>
      </c>
      <c r="D8" s="5" t="s">
        <v>23</v>
      </c>
      <c r="E8" s="12">
        <v>3</v>
      </c>
      <c r="F8" s="10">
        <f>VLOOKUP(D8,'טבלה 1 מוצרי חשמל'!$A$2:$G$11,5,FALSE)*E8</f>
        <v>8226.0360000000001</v>
      </c>
      <c r="G8" s="21">
        <f t="shared" si="0"/>
        <v>8226</v>
      </c>
      <c r="K8" s="27"/>
      <c r="M8" s="26"/>
    </row>
    <row r="9" spans="1:16" x14ac:dyDescent="0.25">
      <c r="A9" s="2">
        <v>255586</v>
      </c>
      <c r="B9" s="5" t="s">
        <v>41</v>
      </c>
      <c r="C9" s="5" t="s">
        <v>33</v>
      </c>
      <c r="D9" s="5" t="s">
        <v>24</v>
      </c>
      <c r="E9" s="12">
        <v>11</v>
      </c>
      <c r="F9" s="10">
        <f>VLOOKUP(D9,'טבלה 1 מוצרי חשמל'!$A$2:$G$11,5,FALSE)*E9</f>
        <v>2872.5839999999998</v>
      </c>
      <c r="G9" s="21">
        <f t="shared" si="0"/>
        <v>2729</v>
      </c>
    </row>
    <row r="10" spans="1:16" ht="27.6" x14ac:dyDescent="0.25">
      <c r="A10" s="2">
        <v>379155</v>
      </c>
      <c r="B10" s="5" t="s">
        <v>42</v>
      </c>
      <c r="C10" s="5" t="s">
        <v>35</v>
      </c>
      <c r="D10" s="5" t="s">
        <v>16</v>
      </c>
      <c r="E10" s="12">
        <v>1</v>
      </c>
      <c r="F10" s="10">
        <f>VLOOKUP(D10,'טבלה 1 מוצרי חשמל'!$A$2:$G$11,5,FALSE)*E10</f>
        <v>8051.9400000000005</v>
      </c>
      <c r="G10" s="21">
        <f t="shared" si="0"/>
        <v>8051.9</v>
      </c>
    </row>
    <row r="11" spans="1:16" x14ac:dyDescent="0.25">
      <c r="A11" s="3">
        <v>867492</v>
      </c>
      <c r="B11" s="6" t="s">
        <v>43</v>
      </c>
      <c r="C11" s="6" t="s">
        <v>35</v>
      </c>
      <c r="D11" s="6" t="s">
        <v>24</v>
      </c>
      <c r="E11" s="13">
        <v>2</v>
      </c>
      <c r="F11" s="11">
        <f>VLOOKUP(D11,'טבלה 1 מוצרי חשמל'!$A$2:$G$11,5,FALSE)*E11</f>
        <v>522.28800000000001</v>
      </c>
      <c r="G11" s="21">
        <f t="shared" si="0"/>
        <v>522.29999999999995</v>
      </c>
    </row>
  </sheetData>
  <conditionalFormatting sqref="E2:E11">
    <cfRule type="cellIs" dxfId="302" priority="2" operator="greaterThan">
      <formula>12</formula>
    </cfRule>
    <cfRule type="cellIs" dxfId="301" priority="1" operator="between">
      <formula>6</formula>
      <formula>12</formula>
    </cfRule>
  </conditionalFormatting>
  <dataValidations count="2">
    <dataValidation type="list" allowBlank="1" showInputMessage="1" showErrorMessage="1" sqref="C2:C11" xr:uid="{34CD8B92-615C-4F35-B23D-5A5B639CDD9A}">
      <formula1>$P$2:$P$3</formula1>
    </dataValidation>
    <dataValidation type="whole" allowBlank="1" showInputMessage="1" showErrorMessage="1" errorTitle="כמות לא נכונה" error="הכמות צריכה להיות בין 0-50, מספר שלם" prompt="הכמות צריכה להיות בין 0-50, מספר שלם" sqref="E2:E11" xr:uid="{5311C2FC-7665-421B-80B0-B72E422BA526}">
      <formula1>0</formula1>
      <formula2>50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2BAD-9CE8-454C-BEA6-E79D9A5F278C}">
  <dimension ref="A1"/>
  <sheetViews>
    <sheetView rightToLeft="1" topLeftCell="A10" workbookViewId="0">
      <selection activeCell="I38" sqref="I38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ניתוחים נוספים</vt:lpstr>
      <vt:lpstr>טבלה 1 מוצרי חשמל</vt:lpstr>
      <vt:lpstr>טבלה 2 מכירות</vt:lpstr>
      <vt:lpstr>גרפים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עמית גנון</dc:creator>
  <cp:lastModifiedBy>עמית גנון</cp:lastModifiedBy>
  <dcterms:created xsi:type="dcterms:W3CDTF">2020-10-19T12:39:06Z</dcterms:created>
  <dcterms:modified xsi:type="dcterms:W3CDTF">2020-10-20T14:40:27Z</dcterms:modified>
</cp:coreProperties>
</file>