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B0DC478A-C3CE-49C7-9D72-5F53131FBDA9}" xr6:coauthVersionLast="47" xr6:coauthVersionMax="47" xr10:uidLastSave="{00000000-0000-0000-0000-000000000000}"/>
  <bookViews>
    <workbookView xWindow="-120" yWindow="-120" windowWidth="20730" windowHeight="11160" xr2:uid="{7957C84F-48A0-435D-9C80-6CA9430B7A04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3" i="1" l="1"/>
  <c r="I504" i="1"/>
  <c r="I505" i="1"/>
  <c r="I502" i="1"/>
  <c r="I499" i="1"/>
  <c r="I500" i="1"/>
  <c r="I501" i="1"/>
  <c r="I498" i="1"/>
  <c r="I495" i="1"/>
  <c r="I496" i="1"/>
  <c r="I497" i="1"/>
  <c r="I494" i="1"/>
  <c r="H496" i="1"/>
  <c r="H497" i="1" s="1"/>
  <c r="H498" i="1" s="1"/>
  <c r="H499" i="1" s="1"/>
  <c r="H500" i="1" s="1"/>
  <c r="H501" i="1" s="1"/>
  <c r="H502" i="1" s="1"/>
  <c r="H503" i="1" s="1"/>
  <c r="H504" i="1" s="1"/>
  <c r="H505" i="1" s="1"/>
  <c r="H495" i="1"/>
  <c r="H494" i="1"/>
  <c r="G503" i="1"/>
  <c r="G504" i="1"/>
  <c r="G505" i="1"/>
  <c r="G502" i="1"/>
  <c r="G499" i="1"/>
  <c r="G500" i="1"/>
  <c r="G501" i="1"/>
  <c r="G498" i="1"/>
  <c r="G495" i="1"/>
  <c r="G496" i="1"/>
  <c r="G497" i="1"/>
  <c r="G494" i="1"/>
  <c r="J485" i="1"/>
  <c r="J483" i="1"/>
  <c r="G485" i="1"/>
  <c r="G483" i="1"/>
  <c r="D485" i="1"/>
  <c r="D483" i="1"/>
  <c r="D477" i="1"/>
  <c r="D475" i="1"/>
  <c r="E444" i="1"/>
  <c r="F431" i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J413" i="1"/>
  <c r="J412" i="1"/>
  <c r="E414" i="1"/>
  <c r="D414" i="1"/>
  <c r="D415" i="1" s="1"/>
  <c r="F364" i="1"/>
  <c r="F365" i="1"/>
  <c r="F366" i="1"/>
  <c r="F367" i="1"/>
  <c r="F368" i="1"/>
  <c r="F369" i="1"/>
  <c r="F370" i="1"/>
  <c r="F371" i="1"/>
  <c r="F372" i="1"/>
  <c r="F363" i="1"/>
  <c r="E364" i="1"/>
  <c r="E365" i="1"/>
  <c r="E366" i="1"/>
  <c r="E367" i="1"/>
  <c r="E368" i="1"/>
  <c r="E369" i="1"/>
  <c r="E370" i="1"/>
  <c r="E371" i="1"/>
  <c r="E372" i="1"/>
  <c r="E363" i="1"/>
  <c r="D372" i="1"/>
  <c r="D362" i="1"/>
  <c r="D363" i="1"/>
  <c r="D364" i="1"/>
  <c r="D365" i="1"/>
  <c r="D366" i="1"/>
  <c r="D367" i="1"/>
  <c r="D368" i="1"/>
  <c r="D369" i="1"/>
  <c r="D370" i="1"/>
  <c r="D371" i="1"/>
  <c r="D361" i="1"/>
  <c r="D416" i="1" l="1"/>
  <c r="D417" i="1" s="1"/>
  <c r="D418" i="1" s="1"/>
  <c r="D419" i="1" s="1"/>
  <c r="D420" i="1" s="1"/>
  <c r="D421" i="1" s="1"/>
  <c r="D422" i="1" s="1"/>
  <c r="D423" i="1" s="1"/>
  <c r="D424" i="1" s="1"/>
  <c r="D425" i="1" s="1"/>
  <c r="E415" i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L273" i="1"/>
  <c r="N273" i="1" s="1"/>
  <c r="L277" i="1"/>
  <c r="N277" i="1" s="1"/>
  <c r="P268" i="1"/>
  <c r="J270" i="1"/>
  <c r="K270" i="1" s="1"/>
  <c r="L270" i="1" s="1"/>
  <c r="J271" i="1"/>
  <c r="K271" i="1" s="1"/>
  <c r="L271" i="1" s="1"/>
  <c r="J272" i="1"/>
  <c r="K272" i="1" s="1"/>
  <c r="L272" i="1" s="1"/>
  <c r="J273" i="1"/>
  <c r="K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 s="1"/>
  <c r="J269" i="1"/>
  <c r="K269" i="1" s="1"/>
  <c r="L269" i="1" s="1"/>
  <c r="E269" i="1"/>
  <c r="F269" i="1" s="1"/>
  <c r="G269" i="1" s="1"/>
  <c r="E270" i="1"/>
  <c r="F270" i="1" s="1"/>
  <c r="G270" i="1" s="1"/>
  <c r="E271" i="1"/>
  <c r="F271" i="1" s="1"/>
  <c r="G271" i="1" s="1"/>
  <c r="I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H275" i="1" s="1"/>
  <c r="E276" i="1"/>
  <c r="F276" i="1" s="1"/>
  <c r="G276" i="1" s="1"/>
  <c r="E277" i="1"/>
  <c r="F277" i="1" s="1"/>
  <c r="G277" i="1" s="1"/>
  <c r="E268" i="1"/>
  <c r="O269" i="1" s="1"/>
  <c r="O270" i="1" s="1"/>
  <c r="J223" i="1"/>
  <c r="F223" i="1"/>
  <c r="J224" i="1" s="1"/>
  <c r="F174" i="1"/>
  <c r="F162" i="1"/>
  <c r="E122" i="1"/>
  <c r="E109" i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24" i="1"/>
  <c r="N269" i="1" l="1"/>
  <c r="M269" i="1"/>
  <c r="L278" i="1"/>
  <c r="M280" i="1" s="1"/>
  <c r="N274" i="1"/>
  <c r="M274" i="1"/>
  <c r="N270" i="1"/>
  <c r="M270" i="1"/>
  <c r="M276" i="1"/>
  <c r="N276" i="1"/>
  <c r="M272" i="1"/>
  <c r="N272" i="1"/>
  <c r="M275" i="1"/>
  <c r="N275" i="1"/>
  <c r="M271" i="1"/>
  <c r="N271" i="1"/>
  <c r="M277" i="1"/>
  <c r="M273" i="1"/>
  <c r="I276" i="1"/>
  <c r="H276" i="1"/>
  <c r="I272" i="1"/>
  <c r="H272" i="1"/>
  <c r="H274" i="1"/>
  <c r="I274" i="1"/>
  <c r="H270" i="1"/>
  <c r="I270" i="1"/>
  <c r="I277" i="1"/>
  <c r="H277" i="1"/>
  <c r="H273" i="1"/>
  <c r="I273" i="1"/>
  <c r="H269" i="1"/>
  <c r="I269" i="1"/>
  <c r="G278" i="1"/>
  <c r="E280" i="1" s="1"/>
  <c r="I275" i="1"/>
  <c r="F268" i="1"/>
  <c r="G268" i="1" s="1"/>
  <c r="H268" i="1" s="1"/>
  <c r="H271" i="1"/>
  <c r="P32" i="1"/>
  <c r="F224" i="1"/>
  <c r="F225" i="1" s="1"/>
  <c r="F226" i="1" s="1"/>
  <c r="F227" i="1" s="1"/>
  <c r="S25" i="1"/>
  <c r="T25" i="1" s="1"/>
  <c r="R25" i="1"/>
  <c r="S28" i="1"/>
  <c r="T28" i="1" s="1"/>
  <c r="R28" i="1"/>
  <c r="S31" i="1"/>
  <c r="T31" i="1" s="1"/>
  <c r="R31" i="1"/>
  <c r="S27" i="1"/>
  <c r="T27" i="1" s="1"/>
  <c r="R27" i="1"/>
  <c r="P270" i="1"/>
  <c r="Q270" i="1" s="1"/>
  <c r="O271" i="1"/>
  <c r="S29" i="1"/>
  <c r="T29" i="1" s="1"/>
  <c r="R29" i="1"/>
  <c r="S30" i="1"/>
  <c r="T30" i="1" s="1"/>
  <c r="R30" i="1"/>
  <c r="S26" i="1"/>
  <c r="T26" i="1" s="1"/>
  <c r="R26" i="1"/>
  <c r="P269" i="1"/>
  <c r="Q269" i="1" s="1"/>
  <c r="Q24" i="1"/>
  <c r="S269" i="1" l="1"/>
  <c r="R269" i="1"/>
  <c r="S270" i="1"/>
  <c r="R270" i="1"/>
  <c r="M278" i="1"/>
  <c r="M281" i="1" s="1"/>
  <c r="N278" i="1"/>
  <c r="M282" i="1" s="1"/>
  <c r="J225" i="1"/>
  <c r="J226" i="1"/>
  <c r="I278" i="1"/>
  <c r="E282" i="1" s="1"/>
  <c r="H278" i="1"/>
  <c r="E281" i="1" s="1"/>
  <c r="F228" i="1"/>
  <c r="J228" i="1"/>
  <c r="J227" i="1"/>
  <c r="Q32" i="1"/>
  <c r="K36" i="1" s="1"/>
  <c r="R24" i="1"/>
  <c r="R32" i="1" s="1"/>
  <c r="K38" i="1" s="1"/>
  <c r="S24" i="1"/>
  <c r="T24" i="1" s="1"/>
  <c r="T32" i="1" s="1"/>
  <c r="K40" i="1" s="1"/>
  <c r="O272" i="1"/>
  <c r="P271" i="1"/>
  <c r="Q271" i="1" s="1"/>
  <c r="R271" i="1" l="1"/>
  <c r="S271" i="1"/>
  <c r="F229" i="1"/>
  <c r="J229" i="1"/>
  <c r="O273" i="1"/>
  <c r="P272" i="1"/>
  <c r="Q272" i="1" s="1"/>
  <c r="R272" i="1" l="1"/>
  <c r="S272" i="1"/>
  <c r="F230" i="1"/>
  <c r="J230" i="1"/>
  <c r="O274" i="1"/>
  <c r="P273" i="1"/>
  <c r="Q273" i="1" s="1"/>
  <c r="S273" i="1" l="1"/>
  <c r="R273" i="1"/>
  <c r="F231" i="1"/>
  <c r="J231" i="1"/>
  <c r="O275" i="1"/>
  <c r="P274" i="1"/>
  <c r="Q274" i="1" s="1"/>
  <c r="S274" i="1" l="1"/>
  <c r="R274" i="1"/>
  <c r="F232" i="1"/>
  <c r="J232" i="1"/>
  <c r="O276" i="1"/>
  <c r="P275" i="1"/>
  <c r="Q275" i="1" s="1"/>
  <c r="S275" i="1" l="1"/>
  <c r="R275" i="1"/>
  <c r="O277" i="1"/>
  <c r="P277" i="1" s="1"/>
  <c r="Q277" i="1" s="1"/>
  <c r="P276" i="1"/>
  <c r="Q276" i="1" s="1"/>
  <c r="R276" i="1" l="1"/>
  <c r="S276" i="1"/>
  <c r="S277" i="1"/>
  <c r="S278" i="1" s="1"/>
  <c r="R282" i="1" s="1"/>
  <c r="R277" i="1"/>
  <c r="R278" i="1" s="1"/>
  <c r="R281" i="1" s="1"/>
  <c r="Q278" i="1"/>
  <c r="R280" i="1" s="1"/>
</calcChain>
</file>

<file path=xl/sharedStrings.xml><?xml version="1.0" encoding="utf-8"?>
<sst xmlns="http://schemas.openxmlformats.org/spreadsheetml/2006/main" count="212" uniqueCount="159">
  <si>
    <t>Forecasting Techniques</t>
  </si>
  <si>
    <t>period</t>
  </si>
  <si>
    <t>Actual</t>
  </si>
  <si>
    <t>Forecast</t>
  </si>
  <si>
    <t>A-F(Error)</t>
  </si>
  <si>
    <t>Abs(Error)</t>
  </si>
  <si>
    <t>Error^2</t>
  </si>
  <si>
    <t>(Abs(Error)/Actual)*100</t>
  </si>
  <si>
    <t>Round((Abs(Error)/Actual)*100)</t>
  </si>
  <si>
    <t>MAD</t>
  </si>
  <si>
    <t>Total</t>
  </si>
  <si>
    <t>N</t>
  </si>
  <si>
    <t>MSE</t>
  </si>
  <si>
    <t>MAPE</t>
  </si>
  <si>
    <t>MAD=Abs(error)/N</t>
  </si>
  <si>
    <t>MSE=[(ERROR)^2]/(N-1)</t>
  </si>
  <si>
    <t>MAPE=(Round((Abs(Error)/Actual)*100))/N</t>
  </si>
  <si>
    <t>A naive forecast</t>
  </si>
  <si>
    <t>uses a single previous value of a time series as the basis of a forecast. The naive approach can</t>
  </si>
  <si>
    <t>be used with a stable series (variations around an average), with seasonal variations, or with</t>
  </si>
  <si>
    <t>trend. With a stable series, the last data point becomes the forecast for the next period.</t>
  </si>
  <si>
    <t>For data with trend, the forecast is equal to the last value of</t>
  </si>
  <si>
    <t>the series plus or minus the difference between the last two values of the series.</t>
  </si>
  <si>
    <t>Averaging techniques smooth fluctuations in a time series because the individual highs and</t>
  </si>
  <si>
    <t>lows in the data offset each other when they are combined into an average.</t>
  </si>
  <si>
    <t>Three techniques for averaging are described in this section:</t>
  </si>
  <si>
    <t>1. Moving average</t>
  </si>
  <si>
    <t>2. Weighted moving average</t>
  </si>
  <si>
    <t>3. Exponential smoothing</t>
  </si>
  <si>
    <t>One weakness of the naive method is that the forecast just</t>
  </si>
  <si>
    <t>the traces actual data, with a lag of one period; it does not smooth at all.</t>
  </si>
  <si>
    <t>A moving average forecast</t>
  </si>
  <si>
    <t>uses a number of the most recent actual data values in generating a forecast. The moving</t>
  </si>
  <si>
    <t>average forecast can be computed using the following equation:</t>
  </si>
  <si>
    <t>Period</t>
  </si>
  <si>
    <t>Demand</t>
  </si>
  <si>
    <t>F3</t>
  </si>
  <si>
    <t>If the actual demand turns out to be 38 then the forecast for period 7 will be as follows:</t>
  </si>
  <si>
    <t>A weighted average is similar to a moving average, except</t>
  </si>
  <si>
    <t>that it typically assigns more weight to the most recent values in a time series.</t>
  </si>
  <si>
    <t>For instance,</t>
  </si>
  <si>
    <t>the most recent value might be assigned a weight of .40, the next most recent value a weight</t>
  </si>
  <si>
    <t>of .30, the next after that a weight of .20, and the next after that a weight of .10.</t>
  </si>
  <si>
    <t>WMA</t>
  </si>
  <si>
    <t xml:space="preserve">If actual demand for period 6 is 39,then forecast for period 7 will be </t>
  </si>
  <si>
    <t>The advantage of a weighted average over a simple moving average is that the weighted</t>
  </si>
  <si>
    <t>average is more reflective of the most recent occurrences. However, the choice of weights</t>
  </si>
  <si>
    <t>is somewhat arbitrary and generally involves the use of trial and error to find a suitable</t>
  </si>
  <si>
    <t>weighting  scheme.</t>
  </si>
  <si>
    <t>Exponential smoothing is a sophisticated weighted averaging</t>
  </si>
  <si>
    <t>method that is still relatively easy to use and understand. Each new forecast is based on the</t>
  </si>
  <si>
    <t>previous forecast plus a percentage of the difference between that forecast and the actual value</t>
  </si>
  <si>
    <t>of the series at that point</t>
  </si>
  <si>
    <t>Next forecast = Previous forecast + a(Actual – Previous forecast)</t>
  </si>
  <si>
    <t>where (Actual – Previous forecast) represents the forecast error and a is a percentage of the</t>
  </si>
  <si>
    <t xml:space="preserve">error. </t>
  </si>
  <si>
    <t>a=alpha</t>
  </si>
  <si>
    <t>alpha=0.10</t>
  </si>
  <si>
    <t>alpha=0.40</t>
  </si>
  <si>
    <t>Low values of a are</t>
  </si>
  <si>
    <t xml:space="preserve">used when the underlying average tends to be stable; </t>
  </si>
  <si>
    <t>higher values are used when the underlying average is susceptible to change.</t>
  </si>
  <si>
    <t>Naïve</t>
  </si>
  <si>
    <t>Error</t>
  </si>
  <si>
    <t>Two period MA</t>
  </si>
  <si>
    <t>Exponential smoothing</t>
  </si>
  <si>
    <t>alpha =0.1</t>
  </si>
  <si>
    <t>Abs(error)</t>
  </si>
  <si>
    <t>Abs(error)^2</t>
  </si>
  <si>
    <t>If lowest MAD is the criterion, the two-period moving average forecast has the greatest accuracy;</t>
  </si>
  <si>
    <t>if lowest MSE is the criterion, exponential smoothing works best; and if lowest MAPE</t>
  </si>
  <si>
    <t>is the criterion, the two-period moving average method is again best.</t>
  </si>
  <si>
    <t>A linear trend equation has the form</t>
  </si>
  <si>
    <t>Ft=a+bt</t>
  </si>
  <si>
    <t>where</t>
  </si>
  <si>
    <t>Ft = Forecast for period t</t>
  </si>
  <si>
    <t>a = Value of Ft at t = 0, which is the y intercept</t>
  </si>
  <si>
    <t>b = Slope of the line</t>
  </si>
  <si>
    <t>t = Specified number of time periods from t = 0</t>
  </si>
  <si>
    <t>For example, consider the trend equation Ft = 45 + 5t. The value of Ft when t = 0 is 45,</t>
  </si>
  <si>
    <t>and the slope of the line is 5, which means that, on the average, the value of Ft will increase</t>
  </si>
  <si>
    <t>by five units for each time period. If t = 10, the forecast, Ft, is 45 + 5(10) = 95 units. The</t>
  </si>
  <si>
    <t>equation can be plotted by finding two points on the line. One can be found by substituting</t>
  </si>
  <si>
    <t>some value of t into the equation (e.g., t = 10) and then solving for Ft. The other point is a</t>
  </si>
  <si>
    <t>(i.e., Ft at t = 0). Plotting those two points and drawing a line through them yields a graph of</t>
  </si>
  <si>
    <t>the linear trend line.</t>
  </si>
  <si>
    <t>week</t>
  </si>
  <si>
    <t>unit sales</t>
  </si>
  <si>
    <t>Class lecture lessons</t>
  </si>
  <si>
    <t>Actual demand</t>
  </si>
  <si>
    <t>Naïve Forecast</t>
  </si>
  <si>
    <t>3 period simple moving avg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</si>
  <si>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</si>
  <si>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</si>
  <si>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</si>
  <si>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</si>
  <si>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</si>
  <si>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</si>
  <si>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</si>
  <si>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</si>
  <si>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</si>
  <si>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</si>
  <si>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</si>
  <si>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</si>
  <si>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Weighted moving avg: w1=0.5,w2=0.3,w3=0.2</t>
  </si>
  <si>
    <t>Simple exponential smoothing</t>
  </si>
  <si>
    <t>Actual Demand</t>
  </si>
  <si>
    <t>F(t+1)= alfa*D(t)+(1-alfa)*F(t)</t>
  </si>
  <si>
    <t xml:space="preserve">For period 1  we use avg of all the demand </t>
  </si>
  <si>
    <t>Forecast(0.2)</t>
  </si>
  <si>
    <t>Forecast(0.8)</t>
  </si>
  <si>
    <t>alfa</t>
  </si>
  <si>
    <t>1-alfa</t>
  </si>
  <si>
    <t xml:space="preserve">Year </t>
  </si>
  <si>
    <t xml:space="preserve">Quarter </t>
  </si>
  <si>
    <t>Looking at this chart we can see it has seasonality and trend. We need to treat the seasonality component so that it has only level component.</t>
  </si>
  <si>
    <t>we need to deseasonalize the demand.</t>
  </si>
  <si>
    <t>Simple exponential smooting ; alfa=0.2</t>
  </si>
  <si>
    <t>when we use simple exponential smoothing we can clearly see that the forecast is not able to catch up with the deamand.There is a high lag.</t>
  </si>
  <si>
    <t>How to deseasonize the data set. In the absence of seasonality what would be my demand?</t>
  </si>
  <si>
    <t>Avg demand</t>
  </si>
  <si>
    <t>2018 Q1</t>
  </si>
  <si>
    <t>Quarter</t>
  </si>
  <si>
    <t>2019 Q1</t>
  </si>
  <si>
    <t>2020 Q1</t>
  </si>
  <si>
    <t>Avg Q1</t>
  </si>
  <si>
    <t>Sasonality index of Q1</t>
  </si>
  <si>
    <t>(Average of Q1/Avg Demand)</t>
  </si>
  <si>
    <t>2018 Q2</t>
  </si>
  <si>
    <t>2019 Q2</t>
  </si>
  <si>
    <t>2020 Q2</t>
  </si>
  <si>
    <t>Avg Q2</t>
  </si>
  <si>
    <t>SI of Q2</t>
  </si>
  <si>
    <t>2018 Q3</t>
  </si>
  <si>
    <t>2019 Q3</t>
  </si>
  <si>
    <t>2020 Q3</t>
  </si>
  <si>
    <t>Avg Q3</t>
  </si>
  <si>
    <t>SI of Q3</t>
  </si>
  <si>
    <t>2018 Q4</t>
  </si>
  <si>
    <t>2019 Q4</t>
  </si>
  <si>
    <t>2020 Q4</t>
  </si>
  <si>
    <t>Avg of Q4</t>
  </si>
  <si>
    <t>SI of Q4</t>
  </si>
  <si>
    <t>SI(Round to 2 dec)</t>
  </si>
  <si>
    <t>Desasonalized demand data
( demand /SI)</t>
  </si>
  <si>
    <t xml:space="preserve">To check the result of deseasoanlized demand let us plot and see if the peaks are smoothened. </t>
  </si>
  <si>
    <t>As seen from the plot the forecast is now much smoother. Compare it with Simple exponential smoothing chart as well to understand the difference.</t>
  </si>
  <si>
    <t>Now let us apply simple exponential smoothing (SES) to deseasoanlized demand data.</t>
  </si>
  <si>
    <t xml:space="preserve">SES, </t>
  </si>
  <si>
    <t xml:space="preserve">As seen the SES gives a much flatter plot. The gap observed is the trend gap. </t>
  </si>
  <si>
    <t>now we can forecast the actual demand.</t>
  </si>
  <si>
    <t>Check with different alfa values to get better SES</t>
  </si>
  <si>
    <t>Final demand forecast = SES * SI.</t>
  </si>
  <si>
    <t>Actual( Final Demand)
SES* SI</t>
  </si>
  <si>
    <t>lets check the forecast chart.</t>
  </si>
  <si>
    <t>Trend corrected smoothing ( Holt's Model)</t>
  </si>
  <si>
    <t xml:space="preserve">We finished 2 models.. </t>
  </si>
  <si>
    <t>1. only level and 2. level + seasonality.. Now we need to see level + trend..</t>
  </si>
  <si>
    <t>This technique takes trend into considereation.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</si>
</sst>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center" vertical="center" wrapText="1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7" borderId="0" xfId="0" applyFill="1"/>
    <xf numFmtId="0" fontId="1" fillId="14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21022929943081E-2"/>
          <c:y val="0.18677170535154805"/>
          <c:w val="0.85137478504842068"/>
          <c:h val="0.68954177898844538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Sheet1!$E$221:$E$232</c:f>
              <c:numCache>
                <c:formatCode>General</c:formatCode>
                <c:ptCount val="12"/>
                <c:pt idx="0">
                  <c:v>42</c:v>
                </c:pt>
                <c:pt idx="1">
                  <c:v>40</c:v>
                </c:pt>
                <c:pt idx="2">
                  <c:v>43</c:v>
                </c:pt>
                <c:pt idx="3">
                  <c:v>40</c:v>
                </c:pt>
                <c:pt idx="4">
                  <c:v>41</c:v>
                </c:pt>
                <c:pt idx="5">
                  <c:v>39</c:v>
                </c:pt>
                <c:pt idx="6">
                  <c:v>46</c:v>
                </c:pt>
                <c:pt idx="7">
                  <c:v>44</c:v>
                </c:pt>
                <c:pt idx="8">
                  <c:v>45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7-4952-B0BA-A83C44EA0179}"/>
            </c:ext>
          </c:extLst>
        </c:ser>
        <c:ser>
          <c:idx val="1"/>
          <c:order val="1"/>
          <c:tx>
            <c:v>Forecast alpha 0.10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Sheet1!$F$221:$F$232</c:f>
              <c:numCache>
                <c:formatCode>General</c:formatCode>
                <c:ptCount val="12"/>
                <c:pt idx="1">
                  <c:v>42</c:v>
                </c:pt>
                <c:pt idx="2">
                  <c:v>41.8</c:v>
                </c:pt>
                <c:pt idx="3">
                  <c:v>41.919999999999995</c:v>
                </c:pt>
                <c:pt idx="4">
                  <c:v>41.727999999999994</c:v>
                </c:pt>
                <c:pt idx="5">
                  <c:v>41.655199999999994</c:v>
                </c:pt>
                <c:pt idx="6">
                  <c:v>41.389679999999991</c:v>
                </c:pt>
                <c:pt idx="7">
                  <c:v>41.850711999999994</c:v>
                </c:pt>
                <c:pt idx="8">
                  <c:v>42.065640799999997</c:v>
                </c:pt>
                <c:pt idx="9">
                  <c:v>42.359076719999997</c:v>
                </c:pt>
                <c:pt idx="10">
                  <c:v>41.923169047999998</c:v>
                </c:pt>
                <c:pt idx="11">
                  <c:v>41.730852143199996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7-4952-B0BA-A83C44EA0179}"/>
            </c:ext>
          </c:extLst>
        </c:ser>
        <c:ser>
          <c:idx val="2"/>
          <c:order val="2"/>
          <c:tx>
            <c:v>Forecast alpha 0.40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Sheet1!$J$221:$J$232</c:f>
              <c:numCache>
                <c:formatCode>General</c:formatCode>
                <c:ptCount val="12"/>
                <c:pt idx="1">
                  <c:v>42</c:v>
                </c:pt>
                <c:pt idx="2">
                  <c:v>41.2</c:v>
                </c:pt>
                <c:pt idx="3">
                  <c:v>42.28</c:v>
                </c:pt>
                <c:pt idx="4">
                  <c:v>41.151999999999994</c:v>
                </c:pt>
                <c:pt idx="5">
                  <c:v>41.436799999999998</c:v>
                </c:pt>
                <c:pt idx="6">
                  <c:v>40.593119999999999</c:v>
                </c:pt>
                <c:pt idx="7">
                  <c:v>43.233807999999996</c:v>
                </c:pt>
                <c:pt idx="8">
                  <c:v>42.710427199999998</c:v>
                </c:pt>
                <c:pt idx="9">
                  <c:v>43.239384479999998</c:v>
                </c:pt>
                <c:pt idx="10">
                  <c:v>40.615446032000001</c:v>
                </c:pt>
                <c:pt idx="11">
                  <c:v>41.153901428799998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7-4952-B0BA-A83C44EA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131599"/>
        <c:axId val="1885138255"/>
      </c:lineChart>
      <c:catAx>
        <c:axId val="18851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38255"/>
        <c:crosses val="autoZero"/>
        <c:auto val="1"/>
        <c:lblAlgn val="ctr"/>
        <c:lblOffset val="100"/>
        <c:noMultiLvlLbl val="0"/>
      </c:catAx>
      <c:valAx>
        <c:axId val="188513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 Vs Final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Sheet1!$F$494:$F$505</c:f>
              <c:numCache>
                <c:formatCode>General</c:formatCode>
                <c:ptCount val="12"/>
                <c:pt idx="0">
                  <c:v>540</c:v>
                </c:pt>
                <c:pt idx="1">
                  <c:v>522</c:v>
                </c:pt>
                <c:pt idx="2">
                  <c:v>515</c:v>
                </c:pt>
                <c:pt idx="3">
                  <c:v>674</c:v>
                </c:pt>
                <c:pt idx="4">
                  <c:v>574</c:v>
                </c:pt>
                <c:pt idx="5">
                  <c:v>569</c:v>
                </c:pt>
                <c:pt idx="6">
                  <c:v>616</c:v>
                </c:pt>
                <c:pt idx="7">
                  <c:v>712</c:v>
                </c:pt>
                <c:pt idx="8">
                  <c:v>550</c:v>
                </c:pt>
                <c:pt idx="9">
                  <c:v>550</c:v>
                </c:pt>
                <c:pt idx="10">
                  <c:v>629</c:v>
                </c:pt>
                <c:pt idx="11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6-4458-A581-21DDB839D6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Sheet1!$I$494:$I$505</c:f>
              <c:numCache>
                <c:formatCode>General</c:formatCode>
                <c:ptCount val="12"/>
                <c:pt idx="0">
                  <c:v>558</c:v>
                </c:pt>
                <c:pt idx="1">
                  <c:v>543</c:v>
                </c:pt>
                <c:pt idx="2">
                  <c:v>582</c:v>
                </c:pt>
                <c:pt idx="3">
                  <c:v>704</c:v>
                </c:pt>
                <c:pt idx="4">
                  <c:v>536</c:v>
                </c:pt>
                <c:pt idx="5">
                  <c:v>532</c:v>
                </c:pt>
                <c:pt idx="6">
                  <c:v>582</c:v>
                </c:pt>
                <c:pt idx="7">
                  <c:v>730</c:v>
                </c:pt>
                <c:pt idx="8">
                  <c:v>558</c:v>
                </c:pt>
                <c:pt idx="9">
                  <c:v>545</c:v>
                </c:pt>
                <c:pt idx="10">
                  <c:v>589</c:v>
                </c:pt>
                <c:pt idx="11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6-4458-A581-21DDB839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4048"/>
        <c:axId val="116419856"/>
      </c:lineChart>
      <c:catAx>
        <c:axId val="11640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9856"/>
        <c:crosses val="autoZero"/>
        <c:auto val="1"/>
        <c:lblAlgn val="ctr"/>
        <c:lblOffset val="100"/>
        <c:noMultiLvlLbl val="0"/>
      </c:catAx>
      <c:valAx>
        <c:axId val="11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02314814814815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Sheet1!$C$339:$C$348</c:f>
              <c:numCache>
                <c:formatCode>General</c:formatCode>
                <c:ptCount val="10"/>
                <c:pt idx="0">
                  <c:v>700</c:v>
                </c:pt>
                <c:pt idx="1">
                  <c:v>724</c:v>
                </c:pt>
                <c:pt idx="2">
                  <c:v>720</c:v>
                </c:pt>
                <c:pt idx="3">
                  <c:v>728</c:v>
                </c:pt>
                <c:pt idx="4">
                  <c:v>740</c:v>
                </c:pt>
                <c:pt idx="5">
                  <c:v>742</c:v>
                </c:pt>
                <c:pt idx="6">
                  <c:v>758</c:v>
                </c:pt>
                <c:pt idx="7">
                  <c:v>750</c:v>
                </c:pt>
                <c:pt idx="8">
                  <c:v>770</c:v>
                </c:pt>
                <c:pt idx="9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4-41D4-8E22-341FD6BD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61423"/>
        <c:axId val="1879861007"/>
      </c:lineChart>
      <c:catAx>
        <c:axId val="187986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61007"/>
        <c:crosses val="autoZero"/>
        <c:auto val="1"/>
        <c:lblAlgn val="ctr"/>
        <c:lblOffset val="100"/>
        <c:noMultiLvlLbl val="0"/>
      </c:catAx>
      <c:valAx>
        <c:axId val="18798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6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Sheet1!$C$360:$C$371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58</c:v>
                </c:pt>
                <c:pt idx="3">
                  <c:v>59</c:v>
                </c:pt>
                <c:pt idx="4">
                  <c:v>61</c:v>
                </c:pt>
                <c:pt idx="5">
                  <c:v>51</c:v>
                </c:pt>
                <c:pt idx="6">
                  <c:v>61</c:v>
                </c:pt>
                <c:pt idx="7">
                  <c:v>52</c:v>
                </c:pt>
                <c:pt idx="8">
                  <c:v>57</c:v>
                </c:pt>
                <c:pt idx="9">
                  <c:v>51</c:v>
                </c:pt>
                <c:pt idx="10">
                  <c:v>65</c:v>
                </c:pt>
                <c:pt idx="1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9-4ADB-9509-4371D1D2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39535"/>
        <c:axId val="2049839951"/>
      </c:scatterChart>
      <c:valAx>
        <c:axId val="20498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39951"/>
        <c:crosses val="autoZero"/>
        <c:crossBetween val="midCat"/>
      </c:valAx>
      <c:valAx>
        <c:axId val="20498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 vs moving avg forecast</a:t>
            </a:r>
          </a:p>
        </c:rich>
      </c:tx>
      <c:layout>
        <c:manualLayout>
          <c:xMode val="edge"/>
          <c:yMode val="edge"/>
          <c:x val="0.2289374453193350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Sheet1!$C$363:$C$371</c:f>
              <c:numCache>
                <c:formatCode>General</c:formatCode>
                <c:ptCount val="9"/>
                <c:pt idx="0">
                  <c:v>59</c:v>
                </c:pt>
                <c:pt idx="1">
                  <c:v>61</c:v>
                </c:pt>
                <c:pt idx="2">
                  <c:v>51</c:v>
                </c:pt>
                <c:pt idx="3">
                  <c:v>61</c:v>
                </c:pt>
                <c:pt idx="4">
                  <c:v>52</c:v>
                </c:pt>
                <c:pt idx="5">
                  <c:v>57</c:v>
                </c:pt>
                <c:pt idx="6">
                  <c:v>51</c:v>
                </c:pt>
                <c:pt idx="7">
                  <c:v>65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0-4266-B56A-92204F5D06EA}"/>
            </c:ext>
          </c:extLst>
        </c:ser>
        <c:ser>
          <c:idx val="1"/>
          <c:order val="1"/>
          <c:tx>
            <c:v>Simple moving avg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Sheet1!$E$363:$E$372</c:f>
              <c:numCache>
                <c:formatCode>General</c:formatCode>
                <c:ptCount val="10"/>
                <c:pt idx="0">
                  <c:v>63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58</c:v>
                </c:pt>
                <c:pt idx="5">
                  <c:v>55</c:v>
                </c:pt>
                <c:pt idx="6">
                  <c:v>57</c:v>
                </c:pt>
                <c:pt idx="7">
                  <c:v>54</c:v>
                </c:pt>
                <c:pt idx="8">
                  <c:v>58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0-4266-B56A-92204F5D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6703"/>
        <c:axId val="29659199"/>
      </c:lineChart>
      <c:catAx>
        <c:axId val="296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9199"/>
        <c:crosses val="autoZero"/>
        <c:auto val="1"/>
        <c:lblAlgn val="ctr"/>
        <c:lblOffset val="100"/>
        <c:noMultiLvlLbl val="0"/>
      </c:catAx>
      <c:valAx>
        <c:axId val="296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Sheet1!$C$363:$C$371</c:f>
              <c:numCache>
                <c:formatCode>General</c:formatCode>
                <c:ptCount val="9"/>
                <c:pt idx="0">
                  <c:v>59</c:v>
                </c:pt>
                <c:pt idx="1">
                  <c:v>61</c:v>
                </c:pt>
                <c:pt idx="2">
                  <c:v>51</c:v>
                </c:pt>
                <c:pt idx="3">
                  <c:v>61</c:v>
                </c:pt>
                <c:pt idx="4">
                  <c:v>52</c:v>
                </c:pt>
                <c:pt idx="5">
                  <c:v>57</c:v>
                </c:pt>
                <c:pt idx="6">
                  <c:v>51</c:v>
                </c:pt>
                <c:pt idx="7">
                  <c:v>65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2-4208-BEBE-C4A7C17085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Sheet1!$E$363:$E$372</c:f>
              <c:numCache>
                <c:formatCode>General</c:formatCode>
                <c:ptCount val="10"/>
                <c:pt idx="0">
                  <c:v>63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58</c:v>
                </c:pt>
                <c:pt idx="5">
                  <c:v>55</c:v>
                </c:pt>
                <c:pt idx="6">
                  <c:v>57</c:v>
                </c:pt>
                <c:pt idx="7">
                  <c:v>54</c:v>
                </c:pt>
                <c:pt idx="8">
                  <c:v>58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2-4208-BEBE-C4A7C17085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Sheet1!$F$363:$F$372</c:f>
              <c:numCache>
                <c:formatCode>General</c:formatCode>
                <c:ptCount val="10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58</c:v>
                </c:pt>
                <c:pt idx="5">
                  <c:v>55</c:v>
                </c:pt>
                <c:pt idx="6">
                  <c:v>57</c:v>
                </c:pt>
                <c:pt idx="7">
                  <c:v>53</c:v>
                </c:pt>
                <c:pt idx="8">
                  <c:v>60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2-4208-BEBE-C4A7C170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30191"/>
        <c:axId val="1889930607"/>
      </c:lineChart>
      <c:catAx>
        <c:axId val="188993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30607"/>
        <c:crosses val="autoZero"/>
        <c:auto val="1"/>
        <c:lblAlgn val="ctr"/>
        <c:lblOffset val="100"/>
        <c:noMultiLvlLbl val="0"/>
      </c:catAx>
      <c:valAx>
        <c:axId val="18899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Sheet1!$E$431:$E$442</c:f>
              <c:numCache>
                <c:formatCode>General</c:formatCode>
                <c:ptCount val="12"/>
                <c:pt idx="0">
                  <c:v>540</c:v>
                </c:pt>
                <c:pt idx="1">
                  <c:v>522</c:v>
                </c:pt>
                <c:pt idx="2">
                  <c:v>515</c:v>
                </c:pt>
                <c:pt idx="3">
                  <c:v>674</c:v>
                </c:pt>
                <c:pt idx="4">
                  <c:v>574</c:v>
                </c:pt>
                <c:pt idx="5">
                  <c:v>569</c:v>
                </c:pt>
                <c:pt idx="6">
                  <c:v>616</c:v>
                </c:pt>
                <c:pt idx="7">
                  <c:v>712</c:v>
                </c:pt>
                <c:pt idx="8">
                  <c:v>550</c:v>
                </c:pt>
                <c:pt idx="9">
                  <c:v>550</c:v>
                </c:pt>
                <c:pt idx="10">
                  <c:v>629</c:v>
                </c:pt>
                <c:pt idx="11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E-4B35-93B0-3FF92406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216"/>
        <c:axId val="39349824"/>
      </c:scatterChart>
      <c:valAx>
        <c:axId val="14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824"/>
        <c:crosses val="autoZero"/>
        <c:crossBetween val="midCat"/>
      </c:valAx>
      <c:valAx>
        <c:axId val="393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Simple exponential smooting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Sheet1!$E$431:$E$443</c:f>
              <c:numCache>
                <c:formatCode>General</c:formatCode>
                <c:ptCount val="13"/>
                <c:pt idx="0">
                  <c:v>540</c:v>
                </c:pt>
                <c:pt idx="1">
                  <c:v>522</c:v>
                </c:pt>
                <c:pt idx="2">
                  <c:v>515</c:v>
                </c:pt>
                <c:pt idx="3">
                  <c:v>674</c:v>
                </c:pt>
                <c:pt idx="4">
                  <c:v>574</c:v>
                </c:pt>
                <c:pt idx="5">
                  <c:v>569</c:v>
                </c:pt>
                <c:pt idx="6">
                  <c:v>616</c:v>
                </c:pt>
                <c:pt idx="7">
                  <c:v>712</c:v>
                </c:pt>
                <c:pt idx="8">
                  <c:v>550</c:v>
                </c:pt>
                <c:pt idx="9">
                  <c:v>550</c:v>
                </c:pt>
                <c:pt idx="10">
                  <c:v>629</c:v>
                </c:pt>
                <c:pt idx="11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ED4-8C69-2611B5C422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Sheet1!$F$431:$F$443</c:f>
              <c:numCache>
                <c:formatCode>General</c:formatCode>
                <c:ptCount val="13"/>
                <c:pt idx="0">
                  <c:v>603</c:v>
                </c:pt>
                <c:pt idx="1">
                  <c:v>590.40000000000009</c:v>
                </c:pt>
                <c:pt idx="2">
                  <c:v>576.72000000000014</c:v>
                </c:pt>
                <c:pt idx="3">
                  <c:v>564.3760000000002</c:v>
                </c:pt>
                <c:pt idx="4">
                  <c:v>586.30080000000021</c:v>
                </c:pt>
                <c:pt idx="5">
                  <c:v>583.84064000000012</c:v>
                </c:pt>
                <c:pt idx="6">
                  <c:v>580.87251200000014</c:v>
                </c:pt>
                <c:pt idx="7">
                  <c:v>587.89800960000014</c:v>
                </c:pt>
                <c:pt idx="8">
                  <c:v>612.71840768000015</c:v>
                </c:pt>
                <c:pt idx="9">
                  <c:v>600.17472614400015</c:v>
                </c:pt>
                <c:pt idx="10">
                  <c:v>590.13978091520016</c:v>
                </c:pt>
                <c:pt idx="11">
                  <c:v>597.91182473216008</c:v>
                </c:pt>
                <c:pt idx="12">
                  <c:v>635.32945978572809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B-4ED4-8C69-2611B5C4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18608"/>
        <c:axId val="116402800"/>
      </c:lineChart>
      <c:catAx>
        <c:axId val="11641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2800"/>
        <c:crosses val="autoZero"/>
        <c:auto val="1"/>
        <c:lblAlgn val="ctr"/>
        <c:lblOffset val="100"/>
        <c:noMultiLvlLbl val="0"/>
      </c:catAx>
      <c:valAx>
        <c:axId val="1164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 Vs Desasonalized demand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Sheet1!$F$494:$F$505</c:f>
              <c:numCache>
                <c:formatCode>General</c:formatCode>
                <c:ptCount val="12"/>
                <c:pt idx="0">
                  <c:v>540</c:v>
                </c:pt>
                <c:pt idx="1">
                  <c:v>522</c:v>
                </c:pt>
                <c:pt idx="2">
                  <c:v>515</c:v>
                </c:pt>
                <c:pt idx="3">
                  <c:v>674</c:v>
                </c:pt>
                <c:pt idx="4">
                  <c:v>574</c:v>
                </c:pt>
                <c:pt idx="5">
                  <c:v>569</c:v>
                </c:pt>
                <c:pt idx="6">
                  <c:v>616</c:v>
                </c:pt>
                <c:pt idx="7">
                  <c:v>712</c:v>
                </c:pt>
                <c:pt idx="8">
                  <c:v>550</c:v>
                </c:pt>
                <c:pt idx="9">
                  <c:v>550</c:v>
                </c:pt>
                <c:pt idx="10">
                  <c:v>629</c:v>
                </c:pt>
                <c:pt idx="11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8-40CC-BA19-4A3A68E3B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Sheet1!$G$494:$G$505</c:f>
              <c:numCache>
                <c:formatCode>General</c:formatCode>
                <c:ptCount val="12"/>
                <c:pt idx="0">
                  <c:v>587</c:v>
                </c:pt>
                <c:pt idx="1">
                  <c:v>580</c:v>
                </c:pt>
                <c:pt idx="2">
                  <c:v>531</c:v>
                </c:pt>
                <c:pt idx="3">
                  <c:v>562</c:v>
                </c:pt>
                <c:pt idx="4">
                  <c:v>624</c:v>
                </c:pt>
                <c:pt idx="5">
                  <c:v>633</c:v>
                </c:pt>
                <c:pt idx="6">
                  <c:v>636</c:v>
                </c:pt>
                <c:pt idx="7">
                  <c:v>594</c:v>
                </c:pt>
                <c:pt idx="8">
                  <c:v>598</c:v>
                </c:pt>
                <c:pt idx="9">
                  <c:v>612</c:v>
                </c:pt>
                <c:pt idx="10">
                  <c:v>649</c:v>
                </c:pt>
                <c:pt idx="1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8-40CC-BA19-4A3A68E3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32224"/>
        <c:axId val="123533056"/>
      </c:lineChart>
      <c:catAx>
        <c:axId val="1235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3056"/>
        <c:crosses val="autoZero"/>
        <c:auto val="1"/>
        <c:lblAlgn val="ctr"/>
        <c:lblOffset val="100"/>
        <c:noMultiLvlLbl val="0"/>
      </c:catAx>
      <c:valAx>
        <c:axId val="1235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</a:t>
            </a:r>
            <a:r>
              <a:rPr lang="en-IN" baseline="0"/>
              <a:t> vs SES of deaseasoanlized demand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Sheet1!$G$494:$G$505</c:f>
              <c:numCache>
                <c:formatCode>General</c:formatCode>
                <c:ptCount val="12"/>
                <c:pt idx="0">
                  <c:v>587</c:v>
                </c:pt>
                <c:pt idx="1">
                  <c:v>580</c:v>
                </c:pt>
                <c:pt idx="2">
                  <c:v>531</c:v>
                </c:pt>
                <c:pt idx="3">
                  <c:v>562</c:v>
                </c:pt>
                <c:pt idx="4">
                  <c:v>624</c:v>
                </c:pt>
                <c:pt idx="5">
                  <c:v>633</c:v>
                </c:pt>
                <c:pt idx="6">
                  <c:v>636</c:v>
                </c:pt>
                <c:pt idx="7">
                  <c:v>594</c:v>
                </c:pt>
                <c:pt idx="8">
                  <c:v>598</c:v>
                </c:pt>
                <c:pt idx="9">
                  <c:v>612</c:v>
                </c:pt>
                <c:pt idx="10">
                  <c:v>649</c:v>
                </c:pt>
                <c:pt idx="1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A-4475-B5FB-F77D46A66B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Sheet1!$H$494:$H$505</c:f>
              <c:numCache>
                <c:formatCode>General</c:formatCode>
                <c:ptCount val="12"/>
                <c:pt idx="0">
                  <c:v>606</c:v>
                </c:pt>
                <c:pt idx="1">
                  <c:v>603</c:v>
                </c:pt>
                <c:pt idx="2">
                  <c:v>599</c:v>
                </c:pt>
                <c:pt idx="3">
                  <c:v>586</c:v>
                </c:pt>
                <c:pt idx="4">
                  <c:v>582</c:v>
                </c:pt>
                <c:pt idx="5">
                  <c:v>591</c:v>
                </c:pt>
                <c:pt idx="6">
                  <c:v>600</c:v>
                </c:pt>
                <c:pt idx="7">
                  <c:v>608</c:v>
                </c:pt>
                <c:pt idx="8">
                  <c:v>606</c:v>
                </c:pt>
                <c:pt idx="9">
                  <c:v>605</c:v>
                </c:pt>
                <c:pt idx="10">
                  <c:v>607</c:v>
                </c:pt>
                <c:pt idx="11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A-4475-B5FB-F77D46A6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2720"/>
        <c:axId val="123489792"/>
      </c:lineChart>
      <c:catAx>
        <c:axId val="1234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9792"/>
        <c:crosses val="autoZero"/>
        <c:auto val="1"/>
        <c:lblAlgn val="ctr"/>
        <c:lblOffset val="100"/>
        <c:noMultiLvlLbl val="0"/>
      </c:catAx>
      <c:valAx>
        <c:axId val="1234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18" Type="http://schemas.openxmlformats.org/officeDocument/2006/relationships/image" Target="../media/image17.PNG"/><Relationship Id="rId26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chart" Target="../charts/chart4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chart" Target="../charts/chart8.xml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7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chart" Target="../charts/chart6.xml"/><Relationship Id="rId10" Type="http://schemas.openxmlformats.org/officeDocument/2006/relationships/image" Target="../media/image10.PNG"/><Relationship Id="rId19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Relationship Id="rId22" Type="http://schemas.openxmlformats.org/officeDocument/2006/relationships/chart" Target="../charts/chart5.xml"/><Relationship Id="rId27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180975</xdr:rowOff>
    </xdr:from>
    <xdr:to>
      <xdr:col>4</xdr:col>
      <xdr:colOff>1219724</xdr:colOff>
      <xdr:row>13</xdr:row>
      <xdr:rowOff>66925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575ACF-33B4-5E25-082B-866F0687F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752475"/>
          <a:ext cx="3753374" cy="179095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8</xdr:col>
      <xdr:colOff>96223</xdr:colOff>
      <xdr:row>20</xdr:row>
      <xdr:rowOff>114422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AAEBEE-B5E5-2A97-F1AB-21A5F1F8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48000"/>
          <a:ext cx="6973273" cy="876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3</xdr:col>
      <xdr:colOff>552450</xdr:colOff>
      <xdr:row>33</xdr:row>
      <xdr:rowOff>147487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740B4D-D87E-B19F-2241-38F09A28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00500"/>
          <a:ext cx="2124075" cy="2433487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35</xdr:row>
      <xdr:rowOff>1</xdr:rowOff>
    </xdr:from>
    <xdr:to>
      <xdr:col>19</xdr:col>
      <xdr:colOff>1671954</xdr:colOff>
      <xdr:row>38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4A0443-54A1-EED9-CB42-B7D5C91FF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1" y="6667501"/>
          <a:ext cx="5453378" cy="723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431870</xdr:colOff>
      <xdr:row>39</xdr:row>
      <xdr:rowOff>19050</xdr:rowOff>
    </xdr:from>
    <xdr:to>
      <xdr:col>19</xdr:col>
      <xdr:colOff>1676400</xdr:colOff>
      <xdr:row>45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EDB51A-89EE-6629-8786-A576E527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70" y="7448550"/>
          <a:ext cx="5635555" cy="1304925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50</xdr:row>
      <xdr:rowOff>95250</xdr:rowOff>
    </xdr:from>
    <xdr:to>
      <xdr:col>20</xdr:col>
      <xdr:colOff>515027</xdr:colOff>
      <xdr:row>58</xdr:row>
      <xdr:rowOff>9726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04268DB-ABD6-2CD4-5CA4-2E07458C7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9620250"/>
          <a:ext cx="4848902" cy="1438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1</xdr:rowOff>
    </xdr:from>
    <xdr:to>
      <xdr:col>7</xdr:col>
      <xdr:colOff>3600</xdr:colOff>
      <xdr:row>88</xdr:row>
      <xdr:rowOff>95251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2D5015F-BE19-8509-E5B6-1683FBF92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4668501"/>
          <a:ext cx="5451900" cy="21907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89</xdr:row>
      <xdr:rowOff>0</xdr:rowOff>
    </xdr:from>
    <xdr:to>
      <xdr:col>7</xdr:col>
      <xdr:colOff>38101</xdr:colOff>
      <xdr:row>99</xdr:row>
      <xdr:rowOff>25263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136170-9D17-B78E-C366-92FD063D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16954500"/>
          <a:ext cx="5486400" cy="19302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38100</xdr:rowOff>
    </xdr:from>
    <xdr:to>
      <xdr:col>6</xdr:col>
      <xdr:colOff>638892</xdr:colOff>
      <xdr:row>137</xdr:row>
      <xdr:rowOff>38286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780EF6F-9958-E618-5789-7134EF6DE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4803100"/>
          <a:ext cx="5134692" cy="133368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139</xdr:row>
      <xdr:rowOff>9525</xdr:rowOff>
    </xdr:from>
    <xdr:to>
      <xdr:col>7</xdr:col>
      <xdr:colOff>600075</xdr:colOff>
      <xdr:row>153</xdr:row>
      <xdr:rowOff>5712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0C249A-6C9D-3168-C897-539D4B27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26489025"/>
          <a:ext cx="6010275" cy="26631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5</xdr:col>
      <xdr:colOff>733425</xdr:colOff>
      <xdr:row>198</xdr:row>
      <xdr:rowOff>77537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C5E919-58D9-2F82-E130-D288F6BB5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6576000"/>
          <a:ext cx="3952875" cy="12205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7</xdr:col>
      <xdr:colOff>619972</xdr:colOff>
      <xdr:row>217</xdr:row>
      <xdr:rowOff>86216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16E09AC-55B3-D6C6-9005-425A70C86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7909500"/>
          <a:ext cx="6068272" cy="3515216"/>
        </a:xfrm>
        <a:prstGeom prst="rect">
          <a:avLst/>
        </a:prstGeom>
      </xdr:spPr>
    </xdr:pic>
    <xdr:clientData/>
  </xdr:twoCellAnchor>
  <xdr:twoCellAnchor>
    <xdr:from>
      <xdr:col>15</xdr:col>
      <xdr:colOff>295274</xdr:colOff>
      <xdr:row>218</xdr:row>
      <xdr:rowOff>33336</xdr:rowOff>
    </xdr:from>
    <xdr:to>
      <xdr:col>19</xdr:col>
      <xdr:colOff>1638299</xdr:colOff>
      <xdr:row>240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C55141-336E-A502-2691-9EB7B2C4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</xdr:col>
      <xdr:colOff>0</xdr:colOff>
      <xdr:row>242</xdr:row>
      <xdr:rowOff>0</xdr:rowOff>
    </xdr:from>
    <xdr:to>
      <xdr:col>8</xdr:col>
      <xdr:colOff>762981</xdr:colOff>
      <xdr:row>248</xdr:row>
      <xdr:rowOff>133528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ED0A236-969A-1147-EBB4-999EF826B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6101000"/>
          <a:ext cx="7030431" cy="12765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249</xdr:row>
      <xdr:rowOff>1</xdr:rowOff>
    </xdr:from>
    <xdr:to>
      <xdr:col>3</xdr:col>
      <xdr:colOff>495300</xdr:colOff>
      <xdr:row>262</xdr:row>
      <xdr:rowOff>16997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8B30EB8-90FE-A528-4D77-A056E3860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7434501"/>
          <a:ext cx="1457325" cy="249349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301</xdr:row>
      <xdr:rowOff>38101</xdr:rowOff>
    </xdr:from>
    <xdr:to>
      <xdr:col>4</xdr:col>
      <xdr:colOff>1256848</xdr:colOff>
      <xdr:row>313</xdr:row>
      <xdr:rowOff>171451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7675E4-F7E9-824C-C0A7-9F3B967CD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7378601"/>
          <a:ext cx="4133398" cy="24193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324</xdr:row>
      <xdr:rowOff>95250</xdr:rowOff>
    </xdr:from>
    <xdr:to>
      <xdr:col>5</xdr:col>
      <xdr:colOff>371475</xdr:colOff>
      <xdr:row>334</xdr:row>
      <xdr:rowOff>52618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1E76EB4-CAB4-1138-B0DC-8D6E8C183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61817250"/>
          <a:ext cx="4343400" cy="186236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323</xdr:row>
      <xdr:rowOff>95251</xdr:rowOff>
    </xdr:from>
    <xdr:to>
      <xdr:col>12</xdr:col>
      <xdr:colOff>457200</xdr:colOff>
      <xdr:row>335</xdr:row>
      <xdr:rowOff>7945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190317D-8426-2F88-9431-AD6952A1F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61626751"/>
          <a:ext cx="4010025" cy="2198694"/>
        </a:xfrm>
        <a:prstGeom prst="rect">
          <a:avLst/>
        </a:prstGeom>
      </xdr:spPr>
    </xdr:pic>
    <xdr:clientData/>
  </xdr:twoCellAnchor>
  <xdr:twoCellAnchor>
    <xdr:from>
      <xdr:col>3</xdr:col>
      <xdr:colOff>361950</xdr:colOff>
      <xdr:row>337</xdr:row>
      <xdr:rowOff>23812</xdr:rowOff>
    </xdr:from>
    <xdr:to>
      <xdr:col>9</xdr:col>
      <xdr:colOff>57150</xdr:colOff>
      <xdr:row>351</xdr:row>
      <xdr:rowOff>100012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69D5C29-510B-ACB3-2680-B5B1D02B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533400</xdr:colOff>
      <xdr:row>373</xdr:row>
      <xdr:rowOff>157162</xdr:rowOff>
    </xdr:from>
    <xdr:to>
      <xdr:col>5</xdr:col>
      <xdr:colOff>666750</xdr:colOff>
      <xdr:row>388</xdr:row>
      <xdr:rowOff>42862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267A35C-F1EA-412B-B2B7-63F235B0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95250</xdr:colOff>
      <xdr:row>374</xdr:row>
      <xdr:rowOff>14287</xdr:rowOff>
    </xdr:from>
    <xdr:to>
      <xdr:col>11</xdr:col>
      <xdr:colOff>495300</xdr:colOff>
      <xdr:row>388</xdr:row>
      <xdr:rowOff>90487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F6CC38F-168F-0B0B-F247-8CE3E4F4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533400</xdr:colOff>
      <xdr:row>388</xdr:row>
      <xdr:rowOff>119062</xdr:rowOff>
    </xdr:from>
    <xdr:to>
      <xdr:col>5</xdr:col>
      <xdr:colOff>609600</xdr:colOff>
      <xdr:row>408</xdr:row>
      <xdr:rowOff>57150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9B0DDD1-D4B3-5380-2C9B-56F40A2E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123825</xdr:colOff>
      <xdr:row>447</xdr:row>
      <xdr:rowOff>128587</xdr:rowOff>
    </xdr:from>
    <xdr:to>
      <xdr:col>5</xdr:col>
      <xdr:colOff>257175</xdr:colOff>
      <xdr:row>462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56821-583E-26B5-C6EB-9A7D534F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276225</xdr:colOff>
      <xdr:row>447</xdr:row>
      <xdr:rowOff>138112</xdr:rowOff>
    </xdr:from>
    <xdr:to>
      <xdr:col>9</xdr:col>
      <xdr:colOff>466725</xdr:colOff>
      <xdr:row>462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9BDA4-41DA-0070-A781-4875F2E2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485775</xdr:colOff>
      <xdr:row>512</xdr:row>
      <xdr:rowOff>109537</xdr:rowOff>
    </xdr:from>
    <xdr:to>
      <xdr:col>5</xdr:col>
      <xdr:colOff>1228725</xdr:colOff>
      <xdr:row>526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CEB1F-87E9-D3BE-FECC-DA29624BA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38100</xdr:colOff>
      <xdr:row>512</xdr:row>
      <xdr:rowOff>100012</xdr:rowOff>
    </xdr:from>
    <xdr:to>
      <xdr:col>11</xdr:col>
      <xdr:colOff>190500</xdr:colOff>
      <xdr:row>526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DAEC5-BEC5-0D9A-AF84-45EAC9ECD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561975</xdr:colOff>
      <xdr:row>532</xdr:row>
      <xdr:rowOff>4762</xdr:rowOff>
    </xdr:from>
    <xdr:to>
      <xdr:col>6</xdr:col>
      <xdr:colOff>28575</xdr:colOff>
      <xdr:row>546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D7091-DC4D-2511-7723-3A2D3068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F953-FC8D-44F4-BB29-0E220C47062B}">
  <dimension ref="A1:T552"/>
  <sheetViews>
    <sheetView tabSelected="1" topLeftCell="A530" workbookViewId="0">
      <selection activeCell="G493" sqref="G493"/>
    </sheetView>
  </sheetViews>
  <sheetFormatPr defaultRowHeight="15" x14ac:dyDescent="0.25"/>
  <cols>
    <col min="3" max="3" width="14.42578125" customWidth="1"/>
    <col min="4" max="4" width="14.7109375" customWidth="1"/>
    <col min="5" max="6" width="19.140625" customWidth="1"/>
    <col min="7" max="7" width="14.28515625" customWidth="1"/>
    <col min="8" max="8" width="12.28515625" customWidth="1"/>
    <col min="9" max="9" width="21.42578125" customWidth="1"/>
    <col min="13" max="13" width="12.85546875" customWidth="1"/>
    <col min="14" max="14" width="21.28515625" customWidth="1"/>
    <col min="16" max="16" width="11.85546875" customWidth="1"/>
    <col min="18" max="18" width="12.85546875" customWidth="1"/>
    <col min="19" max="19" width="22.85546875" customWidth="1"/>
    <col min="20" max="20" width="31.140625" customWidth="1"/>
  </cols>
  <sheetData>
    <row r="1" spans="5:19" x14ac:dyDescent="0.25">
      <c r="E1" s="28" t="s">
        <v>0</v>
      </c>
      <c r="F1" s="28"/>
      <c r="G1" s="28"/>
      <c r="H1" s="28"/>
      <c r="I1" s="28"/>
      <c r="J1" s="28"/>
      <c r="K1" s="28"/>
      <c r="L1" s="28"/>
      <c r="M1" s="28"/>
      <c r="N1" s="28"/>
      <c r="O1" s="28"/>
    </row>
    <row r="6" spans="5:19" x14ac:dyDescent="0.25">
      <c r="O6" s="2" t="s">
        <v>14</v>
      </c>
      <c r="P6" s="2"/>
      <c r="Q6" s="2"/>
      <c r="R6" s="2"/>
      <c r="S6" s="2"/>
    </row>
    <row r="7" spans="5:19" x14ac:dyDescent="0.25">
      <c r="O7" s="2"/>
      <c r="P7" s="2"/>
      <c r="Q7" s="2"/>
      <c r="R7" s="2"/>
      <c r="S7" s="2"/>
    </row>
    <row r="8" spans="5:19" x14ac:dyDescent="0.25">
      <c r="O8" s="2" t="s">
        <v>15</v>
      </c>
      <c r="P8" s="2"/>
      <c r="Q8" s="2"/>
      <c r="R8" s="2"/>
      <c r="S8" s="2"/>
    </row>
    <row r="9" spans="5:19" x14ac:dyDescent="0.25">
      <c r="O9" s="2"/>
      <c r="P9" s="2"/>
      <c r="Q9" s="2"/>
      <c r="R9" s="2"/>
      <c r="S9" s="2"/>
    </row>
    <row r="10" spans="5:19" x14ac:dyDescent="0.25">
      <c r="O10" s="2"/>
      <c r="P10" s="2"/>
      <c r="Q10" s="2"/>
      <c r="R10" s="2"/>
      <c r="S10" s="2"/>
    </row>
    <row r="11" spans="5:19" x14ac:dyDescent="0.25">
      <c r="O11" s="2" t="s">
        <v>16</v>
      </c>
      <c r="P11" s="2"/>
      <c r="Q11" s="2"/>
      <c r="R11" s="2"/>
      <c r="S11" s="2"/>
    </row>
    <row r="23" spans="10:20" x14ac:dyDescent="0.25">
      <c r="J23" s="3" t="s">
        <v>1</v>
      </c>
      <c r="K23" s="3" t="s">
        <v>2</v>
      </c>
      <c r="L23" s="3"/>
      <c r="M23" s="3"/>
      <c r="N23" s="3"/>
      <c r="O23" s="3" t="s">
        <v>3</v>
      </c>
      <c r="P23" s="3" t="s">
        <v>4</v>
      </c>
      <c r="Q23" s="3" t="s">
        <v>5</v>
      </c>
      <c r="R23" s="3" t="s">
        <v>6</v>
      </c>
      <c r="S23" s="3" t="s">
        <v>7</v>
      </c>
      <c r="T23" s="3" t="s">
        <v>8</v>
      </c>
    </row>
    <row r="24" spans="10:20" x14ac:dyDescent="0.25">
      <c r="J24" s="1">
        <v>1</v>
      </c>
      <c r="K24" s="1">
        <v>217</v>
      </c>
      <c r="L24" s="1"/>
      <c r="M24" s="1"/>
      <c r="N24" s="1"/>
      <c r="O24" s="1">
        <v>215</v>
      </c>
      <c r="P24">
        <f>K24-O24</f>
        <v>2</v>
      </c>
      <c r="Q24">
        <f>ABS(P24)</f>
        <v>2</v>
      </c>
      <c r="R24">
        <f>Q24^2</f>
        <v>4</v>
      </c>
      <c r="S24">
        <f>(Q24/K24)*100</f>
        <v>0.92165898617511521</v>
      </c>
      <c r="T24">
        <f>ROUNDUP(S24,2)</f>
        <v>0.93</v>
      </c>
    </row>
    <row r="25" spans="10:20" x14ac:dyDescent="0.25">
      <c r="J25" s="1">
        <v>2</v>
      </c>
      <c r="K25" s="1">
        <v>213</v>
      </c>
      <c r="L25" s="1"/>
      <c r="M25" s="1"/>
      <c r="N25" s="1"/>
      <c r="O25" s="1">
        <v>216</v>
      </c>
      <c r="P25">
        <f t="shared" ref="P25:P31" si="0">K25-O25</f>
        <v>-3</v>
      </c>
      <c r="Q25">
        <f t="shared" ref="Q25:Q31" si="1">ABS(P25)</f>
        <v>3</v>
      </c>
      <c r="R25">
        <f t="shared" ref="R25:R31" si="2">Q25^2</f>
        <v>9</v>
      </c>
      <c r="S25">
        <f t="shared" ref="S25:S31" si="3">(Q25/K25)*100</f>
        <v>1.4084507042253522</v>
      </c>
      <c r="T25">
        <f t="shared" ref="T25:T31" si="4">ROUNDUP(S25,2)</f>
        <v>1.41</v>
      </c>
    </row>
    <row r="26" spans="10:20" x14ac:dyDescent="0.25">
      <c r="J26" s="1">
        <v>3</v>
      </c>
      <c r="K26" s="1">
        <v>216</v>
      </c>
      <c r="L26" s="1"/>
      <c r="M26" s="1"/>
      <c r="N26" s="1"/>
      <c r="O26" s="1">
        <v>215</v>
      </c>
      <c r="P26">
        <f t="shared" si="0"/>
        <v>1</v>
      </c>
      <c r="Q26">
        <f t="shared" si="1"/>
        <v>1</v>
      </c>
      <c r="R26">
        <f t="shared" si="2"/>
        <v>1</v>
      </c>
      <c r="S26">
        <f t="shared" si="3"/>
        <v>0.46296296296296291</v>
      </c>
      <c r="T26">
        <f t="shared" si="4"/>
        <v>0.47000000000000003</v>
      </c>
    </row>
    <row r="27" spans="10:20" x14ac:dyDescent="0.25">
      <c r="J27" s="1">
        <v>4</v>
      </c>
      <c r="K27" s="1">
        <v>210</v>
      </c>
      <c r="L27" s="1"/>
      <c r="M27" s="1"/>
      <c r="N27" s="1"/>
      <c r="O27" s="1">
        <v>214</v>
      </c>
      <c r="P27">
        <f t="shared" si="0"/>
        <v>-4</v>
      </c>
      <c r="Q27">
        <f t="shared" si="1"/>
        <v>4</v>
      </c>
      <c r="R27">
        <f t="shared" si="2"/>
        <v>16</v>
      </c>
      <c r="S27">
        <f t="shared" si="3"/>
        <v>1.9047619047619049</v>
      </c>
      <c r="T27">
        <f t="shared" si="4"/>
        <v>1.91</v>
      </c>
    </row>
    <row r="28" spans="10:20" x14ac:dyDescent="0.25">
      <c r="J28" s="1">
        <v>5</v>
      </c>
      <c r="K28" s="1">
        <v>213</v>
      </c>
      <c r="L28" s="1"/>
      <c r="M28" s="1"/>
      <c r="N28" s="1"/>
      <c r="O28" s="1">
        <v>211</v>
      </c>
      <c r="P28">
        <f t="shared" si="0"/>
        <v>2</v>
      </c>
      <c r="Q28">
        <f t="shared" si="1"/>
        <v>2</v>
      </c>
      <c r="R28">
        <f t="shared" si="2"/>
        <v>4</v>
      </c>
      <c r="S28">
        <f t="shared" si="3"/>
        <v>0.93896713615023475</v>
      </c>
      <c r="T28">
        <f t="shared" si="4"/>
        <v>0.94000000000000006</v>
      </c>
    </row>
    <row r="29" spans="10:20" x14ac:dyDescent="0.25">
      <c r="J29" s="1">
        <v>6</v>
      </c>
      <c r="K29" s="1">
        <v>219</v>
      </c>
      <c r="L29" s="1"/>
      <c r="M29" s="1"/>
      <c r="N29" s="1"/>
      <c r="O29" s="1">
        <v>214</v>
      </c>
      <c r="P29">
        <f t="shared" si="0"/>
        <v>5</v>
      </c>
      <c r="Q29">
        <f t="shared" si="1"/>
        <v>5</v>
      </c>
      <c r="R29">
        <f t="shared" si="2"/>
        <v>25</v>
      </c>
      <c r="S29">
        <f t="shared" si="3"/>
        <v>2.2831050228310499</v>
      </c>
      <c r="T29">
        <f t="shared" si="4"/>
        <v>2.2899999999999996</v>
      </c>
    </row>
    <row r="30" spans="10:20" x14ac:dyDescent="0.25">
      <c r="J30" s="1">
        <v>7</v>
      </c>
      <c r="K30" s="1">
        <v>216</v>
      </c>
      <c r="L30" s="1"/>
      <c r="M30" s="1"/>
      <c r="N30" s="1"/>
      <c r="O30" s="1">
        <v>217</v>
      </c>
      <c r="P30">
        <f t="shared" si="0"/>
        <v>-1</v>
      </c>
      <c r="Q30">
        <f t="shared" si="1"/>
        <v>1</v>
      </c>
      <c r="R30">
        <f t="shared" si="2"/>
        <v>1</v>
      </c>
      <c r="S30">
        <f t="shared" si="3"/>
        <v>0.46296296296296291</v>
      </c>
      <c r="T30">
        <f t="shared" si="4"/>
        <v>0.47000000000000003</v>
      </c>
    </row>
    <row r="31" spans="10:20" x14ac:dyDescent="0.25">
      <c r="J31" s="1">
        <v>8</v>
      </c>
      <c r="K31" s="1">
        <v>212</v>
      </c>
      <c r="L31" s="1"/>
      <c r="M31" s="1"/>
      <c r="N31" s="1"/>
      <c r="O31" s="1">
        <v>216</v>
      </c>
      <c r="P31">
        <f t="shared" si="0"/>
        <v>-4</v>
      </c>
      <c r="Q31">
        <f t="shared" si="1"/>
        <v>4</v>
      </c>
      <c r="R31">
        <f t="shared" si="2"/>
        <v>16</v>
      </c>
      <c r="S31">
        <f t="shared" si="3"/>
        <v>1.8867924528301887</v>
      </c>
      <c r="T31">
        <f t="shared" si="4"/>
        <v>1.89</v>
      </c>
    </row>
    <row r="32" spans="10:20" x14ac:dyDescent="0.25">
      <c r="J32" t="s">
        <v>10</v>
      </c>
      <c r="P32">
        <f>SUM(P24:P31)</f>
        <v>-2</v>
      </c>
      <c r="Q32">
        <f>SUM(Q24:Q31)</f>
        <v>22</v>
      </c>
      <c r="R32">
        <f>SUM(R24:R31)</f>
        <v>76</v>
      </c>
      <c r="T32">
        <f>SUM(T24:T31)</f>
        <v>10.31</v>
      </c>
    </row>
    <row r="33" spans="10:14" x14ac:dyDescent="0.25">
      <c r="J33" t="s">
        <v>11</v>
      </c>
      <c r="K33" s="1">
        <v>8</v>
      </c>
      <c r="L33" s="1"/>
      <c r="M33" s="1"/>
      <c r="N33" s="1"/>
    </row>
    <row r="36" spans="10:14" x14ac:dyDescent="0.25">
      <c r="J36" t="s">
        <v>9</v>
      </c>
      <c r="K36">
        <f>Q32/K33</f>
        <v>2.75</v>
      </c>
    </row>
    <row r="38" spans="10:14" x14ac:dyDescent="0.25">
      <c r="J38" t="s">
        <v>12</v>
      </c>
      <c r="K38">
        <f>R32/(K33-1)</f>
        <v>10.857142857142858</v>
      </c>
    </row>
    <row r="40" spans="10:14" x14ac:dyDescent="0.25">
      <c r="J40" t="s">
        <v>13</v>
      </c>
      <c r="K40">
        <f>T32/K33</f>
        <v>1.2887500000000001</v>
      </c>
    </row>
    <row r="51" spans="3:17" x14ac:dyDescent="0.25">
      <c r="C51" s="4" t="s">
        <v>17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3:17" x14ac:dyDescent="0.25">
      <c r="C52" s="4" t="s">
        <v>18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3:17" x14ac:dyDescent="0.25">
      <c r="C53" s="4" t="s">
        <v>19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3:17" x14ac:dyDescent="0.25">
      <c r="C54" s="4" t="s">
        <v>20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3:17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7" spans="3:17" x14ac:dyDescent="0.25">
      <c r="C57" s="4" t="s">
        <v>21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3:17" x14ac:dyDescent="0.25">
      <c r="C58" s="4" t="s">
        <v>22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61" spans="3:17" x14ac:dyDescent="0.25">
      <c r="C61" s="4" t="s">
        <v>23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3:17" x14ac:dyDescent="0.25">
      <c r="C62" s="4" t="s">
        <v>24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4" spans="3:17" x14ac:dyDescent="0.25">
      <c r="C64" s="4" t="s">
        <v>25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3:17" x14ac:dyDescent="0.25">
      <c r="C65" s="4" t="s">
        <v>26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3:17" x14ac:dyDescent="0.25">
      <c r="C66" s="4" t="s">
        <v>27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3:17" x14ac:dyDescent="0.25">
      <c r="C67" s="4" t="s">
        <v>28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70" spans="3:17" x14ac:dyDescent="0.25">
      <c r="C70" s="4" t="s">
        <v>29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7" x14ac:dyDescent="0.25">
      <c r="C71" s="4" t="s">
        <v>30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3" spans="3:17" x14ac:dyDescent="0.25">
      <c r="C73" s="4" t="s">
        <v>31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3:17" x14ac:dyDescent="0.25">
      <c r="C74" s="4" t="s">
        <v>32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3:17" x14ac:dyDescent="0.25">
      <c r="C75" s="4" t="s">
        <v>33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3:17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103" spans="3:5" x14ac:dyDescent="0.25">
      <c r="C103" s="1" t="s">
        <v>34</v>
      </c>
      <c r="D103" s="1" t="s">
        <v>35</v>
      </c>
      <c r="E103" s="1" t="s">
        <v>36</v>
      </c>
    </row>
    <row r="104" spans="3:5" x14ac:dyDescent="0.25">
      <c r="C104" s="1">
        <v>1</v>
      </c>
      <c r="D104" s="1">
        <v>42</v>
      </c>
      <c r="E104" s="1"/>
    </row>
    <row r="105" spans="3:5" x14ac:dyDescent="0.25">
      <c r="C105" s="1">
        <v>2</v>
      </c>
      <c r="D105" s="1">
        <v>40</v>
      </c>
      <c r="E105" s="1"/>
    </row>
    <row r="106" spans="3:5" x14ac:dyDescent="0.25">
      <c r="C106" s="1">
        <v>3</v>
      </c>
      <c r="D106" s="1">
        <v>43</v>
      </c>
      <c r="E106" s="1"/>
    </row>
    <row r="107" spans="3:5" x14ac:dyDescent="0.25">
      <c r="C107" s="1">
        <v>4</v>
      </c>
      <c r="D107" s="1">
        <v>40</v>
      </c>
      <c r="E107" s="1"/>
    </row>
    <row r="108" spans="3:5" x14ac:dyDescent="0.25">
      <c r="C108" s="1">
        <v>5</v>
      </c>
      <c r="D108" s="1">
        <v>41</v>
      </c>
      <c r="E108" s="1"/>
    </row>
    <row r="109" spans="3:5" x14ac:dyDescent="0.25">
      <c r="C109" s="5">
        <v>6</v>
      </c>
      <c r="E109" s="6">
        <f>SUM(D106:D108)/3</f>
        <v>41.333333333333336</v>
      </c>
    </row>
    <row r="112" spans="3:5" x14ac:dyDescent="0.25">
      <c r="C112" t="s">
        <v>37</v>
      </c>
    </row>
    <row r="115" spans="3:17" x14ac:dyDescent="0.25">
      <c r="C115" s="1" t="s">
        <v>34</v>
      </c>
      <c r="D115" s="1" t="s">
        <v>35</v>
      </c>
    </row>
    <row r="116" spans="3:17" x14ac:dyDescent="0.25">
      <c r="C116" s="1">
        <v>1</v>
      </c>
      <c r="D116" s="1">
        <v>42</v>
      </c>
    </row>
    <row r="117" spans="3:17" x14ac:dyDescent="0.25">
      <c r="C117" s="1">
        <v>2</v>
      </c>
      <c r="D117" s="1">
        <v>40</v>
      </c>
    </row>
    <row r="118" spans="3:17" x14ac:dyDescent="0.25">
      <c r="C118" s="1">
        <v>3</v>
      </c>
      <c r="D118" s="1">
        <v>43</v>
      </c>
    </row>
    <row r="119" spans="3:17" x14ac:dyDescent="0.25">
      <c r="C119" s="1">
        <v>4</v>
      </c>
      <c r="D119" s="1">
        <v>40</v>
      </c>
    </row>
    <row r="120" spans="3:17" x14ac:dyDescent="0.25">
      <c r="C120" s="1">
        <v>5</v>
      </c>
      <c r="D120" s="1">
        <v>41</v>
      </c>
    </row>
    <row r="121" spans="3:17" x14ac:dyDescent="0.25">
      <c r="C121" s="1">
        <v>6</v>
      </c>
      <c r="D121" s="1">
        <v>38</v>
      </c>
      <c r="E121" s="7">
        <v>41.33</v>
      </c>
    </row>
    <row r="122" spans="3:17" x14ac:dyDescent="0.25">
      <c r="C122" s="1">
        <v>7</v>
      </c>
      <c r="E122" s="6">
        <f>SUM(D119:D121)/3</f>
        <v>39.666666666666664</v>
      </c>
    </row>
    <row r="126" spans="3:17" x14ac:dyDescent="0.25">
      <c r="C126" s="8" t="s">
        <v>38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3:17" x14ac:dyDescent="0.25">
      <c r="C127" s="8" t="s">
        <v>39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3:17" x14ac:dyDescent="0.25">
      <c r="C128" s="8" t="s">
        <v>40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3:17" x14ac:dyDescent="0.25">
      <c r="C129" s="8" t="s">
        <v>41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3:17" x14ac:dyDescent="0.25">
      <c r="C130" s="8" t="s">
        <v>42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56" spans="4:6" x14ac:dyDescent="0.25">
      <c r="D156" t="s">
        <v>34</v>
      </c>
      <c r="E156" t="s">
        <v>35</v>
      </c>
      <c r="F156" t="s">
        <v>43</v>
      </c>
    </row>
    <row r="157" spans="4:6" x14ac:dyDescent="0.25">
      <c r="D157">
        <v>1</v>
      </c>
      <c r="E157">
        <v>42</v>
      </c>
    </row>
    <row r="158" spans="4:6" x14ac:dyDescent="0.25">
      <c r="D158">
        <v>2</v>
      </c>
      <c r="E158">
        <v>40</v>
      </c>
    </row>
    <row r="159" spans="4:6" x14ac:dyDescent="0.25">
      <c r="D159">
        <v>3</v>
      </c>
      <c r="E159">
        <v>43</v>
      </c>
    </row>
    <row r="160" spans="4:6" x14ac:dyDescent="0.25">
      <c r="D160">
        <v>4</v>
      </c>
      <c r="E160">
        <v>40</v>
      </c>
    </row>
    <row r="161" spans="3:17" x14ac:dyDescent="0.25">
      <c r="D161">
        <v>5</v>
      </c>
      <c r="E161">
        <v>41</v>
      </c>
    </row>
    <row r="162" spans="3:17" x14ac:dyDescent="0.25">
      <c r="F162" s="9">
        <f>0.4*E161+0.3*E160+0.2*E159+0.1*E158</f>
        <v>41</v>
      </c>
      <c r="G162" s="9"/>
      <c r="H162" s="9"/>
      <c r="I162" s="9"/>
    </row>
    <row r="165" spans="3:17" x14ac:dyDescent="0.25">
      <c r="D165" t="s">
        <v>44</v>
      </c>
    </row>
    <row r="167" spans="3:17" x14ac:dyDescent="0.25">
      <c r="D167" t="s">
        <v>34</v>
      </c>
      <c r="E167" t="s">
        <v>35</v>
      </c>
    </row>
    <row r="168" spans="3:17" x14ac:dyDescent="0.25">
      <c r="D168">
        <v>1</v>
      </c>
      <c r="E168">
        <v>42</v>
      </c>
    </row>
    <row r="169" spans="3:17" x14ac:dyDescent="0.25">
      <c r="D169">
        <v>2</v>
      </c>
      <c r="E169">
        <v>40</v>
      </c>
    </row>
    <row r="170" spans="3:17" x14ac:dyDescent="0.25">
      <c r="D170">
        <v>3</v>
      </c>
      <c r="E170">
        <v>43</v>
      </c>
    </row>
    <row r="171" spans="3:17" x14ac:dyDescent="0.25">
      <c r="D171">
        <v>4</v>
      </c>
      <c r="E171">
        <v>40</v>
      </c>
    </row>
    <row r="172" spans="3:17" x14ac:dyDescent="0.25">
      <c r="D172">
        <v>5</v>
      </c>
      <c r="E172">
        <v>41</v>
      </c>
    </row>
    <row r="173" spans="3:17" x14ac:dyDescent="0.25">
      <c r="D173">
        <v>6</v>
      </c>
      <c r="E173">
        <v>39</v>
      </c>
    </row>
    <row r="174" spans="3:17" x14ac:dyDescent="0.25">
      <c r="D174">
        <v>7</v>
      </c>
      <c r="F174">
        <f>0.4*E173+0.3*E172+0.2*E171+0.1*E170</f>
        <v>40.199999999999996</v>
      </c>
    </row>
    <row r="176" spans="3:17" x14ac:dyDescent="0.25">
      <c r="C176" s="8" t="s">
        <v>45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3:18" x14ac:dyDescent="0.25">
      <c r="C177" s="8" t="s">
        <v>46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3:18" x14ac:dyDescent="0.25">
      <c r="C178" s="8" t="s">
        <v>47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3:18" x14ac:dyDescent="0.25">
      <c r="C179" s="8" t="s">
        <v>48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3" spans="3:18" x14ac:dyDescent="0.25">
      <c r="C183" s="8" t="s">
        <v>49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3:18" x14ac:dyDescent="0.25">
      <c r="C184" s="8" t="s">
        <v>50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3:18" x14ac:dyDescent="0.25">
      <c r="C185" s="8" t="s">
        <v>51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3:18" x14ac:dyDescent="0.25">
      <c r="C186" s="8" t="s">
        <v>52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3:18" x14ac:dyDescent="0.25">
      <c r="C187" s="8" t="s">
        <v>53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3:18" x14ac:dyDescent="0.25">
      <c r="C188" s="8" t="s">
        <v>54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3:18" x14ac:dyDescent="0.25">
      <c r="C189" s="8" t="s">
        <v>55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3:18" x14ac:dyDescent="0.25">
      <c r="C190" s="8" t="s">
        <v>56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3:18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219" spans="4:10" x14ac:dyDescent="0.25">
      <c r="F219" t="s">
        <v>57</v>
      </c>
      <c r="J219" t="s">
        <v>58</v>
      </c>
    </row>
    <row r="220" spans="4:10" x14ac:dyDescent="0.25">
      <c r="D220" t="s">
        <v>34</v>
      </c>
      <c r="E220" t="s">
        <v>35</v>
      </c>
      <c r="F220" t="s">
        <v>3</v>
      </c>
      <c r="J220" t="s">
        <v>3</v>
      </c>
    </row>
    <row r="221" spans="4:10" x14ac:dyDescent="0.25">
      <c r="D221">
        <v>1</v>
      </c>
      <c r="E221">
        <v>42</v>
      </c>
    </row>
    <row r="222" spans="4:10" x14ac:dyDescent="0.25">
      <c r="D222">
        <v>2</v>
      </c>
      <c r="E222">
        <v>40</v>
      </c>
      <c r="F222">
        <v>42</v>
      </c>
      <c r="J222">
        <v>42</v>
      </c>
    </row>
    <row r="223" spans="4:10" x14ac:dyDescent="0.25">
      <c r="D223">
        <v>3</v>
      </c>
      <c r="E223">
        <v>43</v>
      </c>
      <c r="F223">
        <f>F222+0.1*(E222-F222)</f>
        <v>41.8</v>
      </c>
      <c r="J223">
        <f>F222+0.4*(E222-F222)</f>
        <v>41.2</v>
      </c>
    </row>
    <row r="224" spans="4:10" x14ac:dyDescent="0.25">
      <c r="D224">
        <v>4</v>
      </c>
      <c r="E224">
        <v>40</v>
      </c>
      <c r="F224">
        <f t="shared" ref="F224:F232" si="5">F223+0.1*(E223-F223)</f>
        <v>41.919999999999995</v>
      </c>
      <c r="J224">
        <f t="shared" ref="J224:J232" si="6">F223+0.4*(E223-F223)</f>
        <v>42.28</v>
      </c>
    </row>
    <row r="225" spans="3:10" x14ac:dyDescent="0.25">
      <c r="D225">
        <v>5</v>
      </c>
      <c r="E225">
        <v>41</v>
      </c>
      <c r="F225">
        <f t="shared" si="5"/>
        <v>41.727999999999994</v>
      </c>
      <c r="J225">
        <f t="shared" si="6"/>
        <v>41.151999999999994</v>
      </c>
    </row>
    <row r="226" spans="3:10" x14ac:dyDescent="0.25">
      <c r="D226">
        <v>6</v>
      </c>
      <c r="E226">
        <v>39</v>
      </c>
      <c r="F226">
        <f t="shared" si="5"/>
        <v>41.655199999999994</v>
      </c>
      <c r="J226">
        <f t="shared" si="6"/>
        <v>41.436799999999998</v>
      </c>
    </row>
    <row r="227" spans="3:10" x14ac:dyDescent="0.25">
      <c r="D227">
        <v>7</v>
      </c>
      <c r="E227">
        <v>46</v>
      </c>
      <c r="F227">
        <f t="shared" si="5"/>
        <v>41.389679999999991</v>
      </c>
      <c r="J227">
        <f t="shared" si="6"/>
        <v>40.593119999999999</v>
      </c>
    </row>
    <row r="228" spans="3:10" x14ac:dyDescent="0.25">
      <c r="D228">
        <v>8</v>
      </c>
      <c r="E228">
        <v>44</v>
      </c>
      <c r="F228">
        <f t="shared" si="5"/>
        <v>41.850711999999994</v>
      </c>
      <c r="J228">
        <f t="shared" si="6"/>
        <v>43.233807999999996</v>
      </c>
    </row>
    <row r="229" spans="3:10" x14ac:dyDescent="0.25">
      <c r="D229">
        <v>9</v>
      </c>
      <c r="E229">
        <v>45</v>
      </c>
      <c r="F229">
        <f t="shared" si="5"/>
        <v>42.065640799999997</v>
      </c>
      <c r="J229">
        <f t="shared" si="6"/>
        <v>42.710427199999998</v>
      </c>
    </row>
    <row r="230" spans="3:10" x14ac:dyDescent="0.25">
      <c r="D230">
        <v>10</v>
      </c>
      <c r="E230">
        <v>38</v>
      </c>
      <c r="F230">
        <f t="shared" si="5"/>
        <v>42.359076719999997</v>
      </c>
      <c r="J230">
        <f t="shared" si="6"/>
        <v>43.239384479999998</v>
      </c>
    </row>
    <row r="231" spans="3:10" x14ac:dyDescent="0.25">
      <c r="D231">
        <v>11</v>
      </c>
      <c r="E231">
        <v>40</v>
      </c>
      <c r="F231">
        <f t="shared" si="5"/>
        <v>41.923169047999998</v>
      </c>
      <c r="J231">
        <f t="shared" si="6"/>
        <v>40.615446032000001</v>
      </c>
    </row>
    <row r="232" spans="3:10" x14ac:dyDescent="0.25">
      <c r="D232">
        <v>12</v>
      </c>
      <c r="F232">
        <f t="shared" si="5"/>
        <v>41.730852143199996</v>
      </c>
      <c r="J232">
        <f t="shared" si="6"/>
        <v>41.153901428799998</v>
      </c>
    </row>
    <row r="235" spans="3:10" x14ac:dyDescent="0.25">
      <c r="C235" t="s">
        <v>59</v>
      </c>
    </row>
    <row r="236" spans="3:10" x14ac:dyDescent="0.25">
      <c r="C236" t="s">
        <v>60</v>
      </c>
    </row>
    <row r="237" spans="3:10" x14ac:dyDescent="0.25">
      <c r="C237" t="s">
        <v>61</v>
      </c>
    </row>
    <row r="264" spans="3:19" x14ac:dyDescent="0.25">
      <c r="O264" s="32" t="s">
        <v>66</v>
      </c>
      <c r="P264" s="32"/>
      <c r="Q264" s="32"/>
      <c r="R264" s="32"/>
      <c r="S264" s="32"/>
    </row>
    <row r="265" spans="3:19" x14ac:dyDescent="0.25">
      <c r="C265" s="1"/>
      <c r="D265" s="1"/>
      <c r="E265" s="29" t="s">
        <v>62</v>
      </c>
      <c r="F265" s="29"/>
      <c r="G265" s="29"/>
      <c r="H265" s="29"/>
      <c r="I265" s="29"/>
      <c r="J265" s="30" t="s">
        <v>64</v>
      </c>
      <c r="K265" s="30"/>
      <c r="L265" s="30"/>
      <c r="M265" s="30"/>
      <c r="N265" s="30"/>
      <c r="O265" s="31" t="s">
        <v>65</v>
      </c>
      <c r="P265" s="31"/>
      <c r="Q265" s="31"/>
      <c r="R265" s="31"/>
      <c r="S265" s="31"/>
    </row>
    <row r="266" spans="3:19" x14ac:dyDescent="0.25">
      <c r="C266" s="1" t="s">
        <v>34</v>
      </c>
      <c r="D266" s="1" t="s">
        <v>35</v>
      </c>
      <c r="E266" s="1" t="s">
        <v>3</v>
      </c>
      <c r="F266" s="1" t="s">
        <v>63</v>
      </c>
      <c r="G266" s="1" t="s">
        <v>67</v>
      </c>
      <c r="H266" s="1" t="s">
        <v>68</v>
      </c>
      <c r="I266" s="10" t="s">
        <v>7</v>
      </c>
      <c r="J266" s="1" t="s">
        <v>3</v>
      </c>
      <c r="K266" s="1" t="s">
        <v>63</v>
      </c>
      <c r="L266" s="1" t="s">
        <v>67</v>
      </c>
      <c r="M266" s="1" t="s">
        <v>68</v>
      </c>
      <c r="N266" s="10" t="s">
        <v>7</v>
      </c>
      <c r="O266" s="1" t="s">
        <v>3</v>
      </c>
      <c r="P266" s="1" t="s">
        <v>63</v>
      </c>
      <c r="Q266" s="1" t="s">
        <v>67</v>
      </c>
      <c r="R266" s="1" t="s">
        <v>68</v>
      </c>
      <c r="S266" s="10" t="s">
        <v>7</v>
      </c>
    </row>
    <row r="267" spans="3:19" x14ac:dyDescent="0.25">
      <c r="C267" s="1">
        <v>1</v>
      </c>
      <c r="D267" s="1">
        <v>42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9" x14ac:dyDescent="0.25">
      <c r="C268" s="1">
        <v>2</v>
      </c>
      <c r="D268" s="1">
        <v>40</v>
      </c>
      <c r="E268" s="1">
        <f>D267</f>
        <v>42</v>
      </c>
      <c r="F268" s="1">
        <f>D268-E268</f>
        <v>-2</v>
      </c>
      <c r="G268" s="1">
        <f>ABS(F268)</f>
        <v>2</v>
      </c>
      <c r="H268" s="1">
        <f>G268^2</f>
        <v>4</v>
      </c>
      <c r="I268" s="1"/>
      <c r="J268" s="1"/>
      <c r="K268" s="1"/>
      <c r="L268" s="1"/>
      <c r="M268" s="1"/>
      <c r="N268" s="1"/>
      <c r="O268" s="1">
        <v>42</v>
      </c>
      <c r="P268" s="1">
        <f>D268-O268</f>
        <v>-2</v>
      </c>
    </row>
    <row r="269" spans="3:19" x14ac:dyDescent="0.25">
      <c r="C269" s="11">
        <v>3</v>
      </c>
      <c r="D269" s="1">
        <v>43</v>
      </c>
      <c r="E269" s="1">
        <f t="shared" ref="E269:E277" si="7">D268</f>
        <v>40</v>
      </c>
      <c r="F269" s="1">
        <f t="shared" ref="F269:F277" si="8">D269-E269</f>
        <v>3</v>
      </c>
      <c r="G269" s="1">
        <f t="shared" ref="G269:G277" si="9">ABS(F269)</f>
        <v>3</v>
      </c>
      <c r="H269" s="1">
        <f t="shared" ref="H269:H277" si="10">G269^2</f>
        <v>9</v>
      </c>
      <c r="I269" s="1">
        <f>G269/D269*100</f>
        <v>6.9767441860465116</v>
      </c>
      <c r="J269" s="1">
        <f>SUM(D267:D268)/2</f>
        <v>41</v>
      </c>
      <c r="K269" s="1">
        <f>D269-J269</f>
        <v>2</v>
      </c>
      <c r="L269" s="1">
        <f>ABS(K269)</f>
        <v>2</v>
      </c>
      <c r="M269" s="1">
        <f>L269^2</f>
        <v>4</v>
      </c>
      <c r="N269" s="1">
        <f>L269/D269*100</f>
        <v>4.6511627906976747</v>
      </c>
      <c r="O269" s="1">
        <f>E268+0.1*(D268-E268)</f>
        <v>41.8</v>
      </c>
      <c r="P269" s="1">
        <f t="shared" ref="P269:P277" si="11">D269-O269</f>
        <v>1.2000000000000028</v>
      </c>
      <c r="Q269">
        <f>ABS(P269)</f>
        <v>1.2000000000000028</v>
      </c>
      <c r="R269">
        <f>Q269^2</f>
        <v>1.4400000000000068</v>
      </c>
      <c r="S269">
        <f>Q269/D269*100</f>
        <v>2.7906976744186114</v>
      </c>
    </row>
    <row r="270" spans="3:19" x14ac:dyDescent="0.25">
      <c r="C270" s="11">
        <v>4</v>
      </c>
      <c r="D270" s="1">
        <v>40</v>
      </c>
      <c r="E270" s="1">
        <f t="shared" si="7"/>
        <v>43</v>
      </c>
      <c r="F270" s="1">
        <f t="shared" si="8"/>
        <v>-3</v>
      </c>
      <c r="G270" s="1">
        <f t="shared" si="9"/>
        <v>3</v>
      </c>
      <c r="H270" s="1">
        <f t="shared" si="10"/>
        <v>9</v>
      </c>
      <c r="I270" s="1">
        <f t="shared" ref="I270:I277" si="12">G270/D270*100</f>
        <v>7.5</v>
      </c>
      <c r="J270" s="1">
        <f t="shared" ref="J270:J277" si="13">SUM(D268:D269)/2</f>
        <v>41.5</v>
      </c>
      <c r="K270" s="1">
        <f t="shared" ref="K270:K277" si="14">D270-J270</f>
        <v>-1.5</v>
      </c>
      <c r="L270" s="1">
        <f t="shared" ref="L270:L277" si="15">ABS(K270)</f>
        <v>1.5</v>
      </c>
      <c r="M270" s="1">
        <f t="shared" ref="M270:M277" si="16">L270^2</f>
        <v>2.25</v>
      </c>
      <c r="N270" s="1">
        <f t="shared" ref="N270:N277" si="17">L270/D270*100</f>
        <v>3.75</v>
      </c>
      <c r="O270" s="1">
        <f>O269+0.1*(D269-O269)</f>
        <v>41.919999999999995</v>
      </c>
      <c r="P270" s="1">
        <f t="shared" si="11"/>
        <v>-1.9199999999999946</v>
      </c>
      <c r="Q270">
        <f t="shared" ref="Q270:Q277" si="18">ABS(P270)</f>
        <v>1.9199999999999946</v>
      </c>
      <c r="R270">
        <f t="shared" ref="R270:R277" si="19">Q270^2</f>
        <v>3.6863999999999795</v>
      </c>
      <c r="S270">
        <f t="shared" ref="S270:S277" si="20">Q270/D270*100</f>
        <v>4.7999999999999865</v>
      </c>
    </row>
    <row r="271" spans="3:19" x14ac:dyDescent="0.25">
      <c r="C271" s="11">
        <v>5</v>
      </c>
      <c r="D271" s="1">
        <v>41</v>
      </c>
      <c r="E271" s="1">
        <f t="shared" si="7"/>
        <v>40</v>
      </c>
      <c r="F271" s="1">
        <f t="shared" si="8"/>
        <v>1</v>
      </c>
      <c r="G271" s="1">
        <f t="shared" si="9"/>
        <v>1</v>
      </c>
      <c r="H271" s="1">
        <f t="shared" si="10"/>
        <v>1</v>
      </c>
      <c r="I271" s="1">
        <f t="shared" si="12"/>
        <v>2.4390243902439024</v>
      </c>
      <c r="J271" s="1">
        <f t="shared" si="13"/>
        <v>41.5</v>
      </c>
      <c r="K271" s="1">
        <f t="shared" si="14"/>
        <v>-0.5</v>
      </c>
      <c r="L271" s="1">
        <f t="shared" si="15"/>
        <v>0.5</v>
      </c>
      <c r="M271" s="1">
        <f t="shared" si="16"/>
        <v>0.25</v>
      </c>
      <c r="N271" s="1">
        <f t="shared" si="17"/>
        <v>1.2195121951219512</v>
      </c>
      <c r="O271" s="1">
        <f t="shared" ref="O271:O277" si="21">O270+0.1*(D270-O270)</f>
        <v>41.727999999999994</v>
      </c>
      <c r="P271" s="1">
        <f t="shared" si="11"/>
        <v>-0.72799999999999443</v>
      </c>
      <c r="Q271">
        <f t="shared" si="18"/>
        <v>0.72799999999999443</v>
      </c>
      <c r="R271">
        <f t="shared" si="19"/>
        <v>0.52998399999999191</v>
      </c>
      <c r="S271">
        <f t="shared" si="20"/>
        <v>1.7756097560975472</v>
      </c>
    </row>
    <row r="272" spans="3:19" x14ac:dyDescent="0.25">
      <c r="C272" s="11">
        <v>6</v>
      </c>
      <c r="D272" s="1">
        <v>39</v>
      </c>
      <c r="E272" s="1">
        <f t="shared" si="7"/>
        <v>41</v>
      </c>
      <c r="F272" s="1">
        <f t="shared" si="8"/>
        <v>-2</v>
      </c>
      <c r="G272" s="1">
        <f t="shared" si="9"/>
        <v>2</v>
      </c>
      <c r="H272" s="1">
        <f t="shared" si="10"/>
        <v>4</v>
      </c>
      <c r="I272" s="1">
        <f t="shared" si="12"/>
        <v>5.1282051282051277</v>
      </c>
      <c r="J272" s="1">
        <f t="shared" si="13"/>
        <v>40.5</v>
      </c>
      <c r="K272" s="1">
        <f t="shared" si="14"/>
        <v>-1.5</v>
      </c>
      <c r="L272" s="1">
        <f t="shared" si="15"/>
        <v>1.5</v>
      </c>
      <c r="M272" s="1">
        <f t="shared" si="16"/>
        <v>2.25</v>
      </c>
      <c r="N272" s="1">
        <f t="shared" si="17"/>
        <v>3.8461538461538463</v>
      </c>
      <c r="O272" s="1">
        <f t="shared" si="21"/>
        <v>41.655199999999994</v>
      </c>
      <c r="P272" s="1">
        <f t="shared" si="11"/>
        <v>-2.6551999999999936</v>
      </c>
      <c r="Q272">
        <f t="shared" si="18"/>
        <v>2.6551999999999936</v>
      </c>
      <c r="R272">
        <f t="shared" si="19"/>
        <v>7.0500870399999656</v>
      </c>
      <c r="S272">
        <f t="shared" si="20"/>
        <v>6.8082051282051124</v>
      </c>
    </row>
    <row r="273" spans="3:19" x14ac:dyDescent="0.25">
      <c r="C273" s="11">
        <v>7</v>
      </c>
      <c r="D273" s="1">
        <v>46</v>
      </c>
      <c r="E273" s="1">
        <f t="shared" si="7"/>
        <v>39</v>
      </c>
      <c r="F273" s="1">
        <f t="shared" si="8"/>
        <v>7</v>
      </c>
      <c r="G273" s="1">
        <f t="shared" si="9"/>
        <v>7</v>
      </c>
      <c r="H273" s="1">
        <f t="shared" si="10"/>
        <v>49</v>
      </c>
      <c r="I273" s="1">
        <f t="shared" si="12"/>
        <v>15.217391304347828</v>
      </c>
      <c r="J273" s="1">
        <f t="shared" si="13"/>
        <v>40</v>
      </c>
      <c r="K273" s="1">
        <f t="shared" si="14"/>
        <v>6</v>
      </c>
      <c r="L273" s="1">
        <f t="shared" si="15"/>
        <v>6</v>
      </c>
      <c r="M273" s="1">
        <f t="shared" si="16"/>
        <v>36</v>
      </c>
      <c r="N273" s="1">
        <f t="shared" si="17"/>
        <v>13.043478260869565</v>
      </c>
      <c r="O273" s="1">
        <f t="shared" si="21"/>
        <v>41.389679999999991</v>
      </c>
      <c r="P273" s="1">
        <f t="shared" si="11"/>
        <v>4.6103200000000086</v>
      </c>
      <c r="Q273">
        <f t="shared" si="18"/>
        <v>4.6103200000000086</v>
      </c>
      <c r="R273">
        <f t="shared" si="19"/>
        <v>21.255050502400081</v>
      </c>
      <c r="S273">
        <f t="shared" si="20"/>
        <v>10.022434782608714</v>
      </c>
    </row>
    <row r="274" spans="3:19" x14ac:dyDescent="0.25">
      <c r="C274" s="11">
        <v>8</v>
      </c>
      <c r="D274" s="1">
        <v>44</v>
      </c>
      <c r="E274" s="1">
        <f t="shared" si="7"/>
        <v>46</v>
      </c>
      <c r="F274" s="1">
        <f t="shared" si="8"/>
        <v>-2</v>
      </c>
      <c r="G274" s="1">
        <f t="shared" si="9"/>
        <v>2</v>
      </c>
      <c r="H274" s="1">
        <f t="shared" si="10"/>
        <v>4</v>
      </c>
      <c r="I274" s="1">
        <f t="shared" si="12"/>
        <v>4.5454545454545459</v>
      </c>
      <c r="J274" s="1">
        <f t="shared" si="13"/>
        <v>42.5</v>
      </c>
      <c r="K274" s="1">
        <f t="shared" si="14"/>
        <v>1.5</v>
      </c>
      <c r="L274" s="1">
        <f t="shared" si="15"/>
        <v>1.5</v>
      </c>
      <c r="M274" s="1">
        <f t="shared" si="16"/>
        <v>2.25</v>
      </c>
      <c r="N274" s="1">
        <f t="shared" si="17"/>
        <v>3.4090909090909087</v>
      </c>
      <c r="O274" s="1">
        <f t="shared" si="21"/>
        <v>41.850711999999994</v>
      </c>
      <c r="P274" s="1">
        <f t="shared" si="11"/>
        <v>2.1492880000000056</v>
      </c>
      <c r="Q274">
        <f t="shared" si="18"/>
        <v>2.1492880000000056</v>
      </c>
      <c r="R274">
        <f t="shared" si="19"/>
        <v>4.6194389069440245</v>
      </c>
      <c r="S274">
        <f t="shared" si="20"/>
        <v>4.8847454545454676</v>
      </c>
    </row>
    <row r="275" spans="3:19" x14ac:dyDescent="0.25">
      <c r="C275" s="11">
        <v>9</v>
      </c>
      <c r="D275" s="1">
        <v>45</v>
      </c>
      <c r="E275" s="1">
        <f t="shared" si="7"/>
        <v>44</v>
      </c>
      <c r="F275" s="1">
        <f t="shared" si="8"/>
        <v>1</v>
      </c>
      <c r="G275" s="1">
        <f t="shared" si="9"/>
        <v>1</v>
      </c>
      <c r="H275" s="1">
        <f t="shared" si="10"/>
        <v>1</v>
      </c>
      <c r="I275" s="1">
        <f t="shared" si="12"/>
        <v>2.2222222222222223</v>
      </c>
      <c r="J275" s="1">
        <f t="shared" si="13"/>
        <v>45</v>
      </c>
      <c r="K275" s="1">
        <f t="shared" si="14"/>
        <v>0</v>
      </c>
      <c r="L275" s="1">
        <f t="shared" si="15"/>
        <v>0</v>
      </c>
      <c r="M275" s="1">
        <f t="shared" si="16"/>
        <v>0</v>
      </c>
      <c r="N275" s="1">
        <f t="shared" si="17"/>
        <v>0</v>
      </c>
      <c r="O275" s="1">
        <f t="shared" si="21"/>
        <v>42.065640799999997</v>
      </c>
      <c r="P275" s="1">
        <f t="shared" si="11"/>
        <v>2.9343592000000029</v>
      </c>
      <c r="Q275">
        <f t="shared" si="18"/>
        <v>2.9343592000000029</v>
      </c>
      <c r="R275">
        <f t="shared" si="19"/>
        <v>8.610463914624658</v>
      </c>
      <c r="S275">
        <f t="shared" si="20"/>
        <v>6.5207982222222292</v>
      </c>
    </row>
    <row r="276" spans="3:19" x14ac:dyDescent="0.25">
      <c r="C276" s="11">
        <v>10</v>
      </c>
      <c r="D276" s="1">
        <v>38</v>
      </c>
      <c r="E276" s="1">
        <f t="shared" si="7"/>
        <v>45</v>
      </c>
      <c r="F276" s="1">
        <f t="shared" si="8"/>
        <v>-7</v>
      </c>
      <c r="G276" s="1">
        <f t="shared" si="9"/>
        <v>7</v>
      </c>
      <c r="H276" s="1">
        <f t="shared" si="10"/>
        <v>49</v>
      </c>
      <c r="I276" s="1">
        <f t="shared" si="12"/>
        <v>18.421052631578945</v>
      </c>
      <c r="J276" s="1">
        <f t="shared" si="13"/>
        <v>44.5</v>
      </c>
      <c r="K276" s="1">
        <f t="shared" si="14"/>
        <v>-6.5</v>
      </c>
      <c r="L276" s="1">
        <f t="shared" si="15"/>
        <v>6.5</v>
      </c>
      <c r="M276" s="1">
        <f t="shared" si="16"/>
        <v>42.25</v>
      </c>
      <c r="N276" s="1">
        <f t="shared" si="17"/>
        <v>17.105263157894736</v>
      </c>
      <c r="O276" s="1">
        <f t="shared" si="21"/>
        <v>42.359076719999997</v>
      </c>
      <c r="P276" s="1">
        <f t="shared" si="11"/>
        <v>-4.3590767199999974</v>
      </c>
      <c r="Q276">
        <f t="shared" si="18"/>
        <v>4.3590767199999974</v>
      </c>
      <c r="R276">
        <f t="shared" si="19"/>
        <v>19.001549850845937</v>
      </c>
      <c r="S276">
        <f t="shared" si="20"/>
        <v>11.471254526315782</v>
      </c>
    </row>
    <row r="277" spans="3:19" x14ac:dyDescent="0.25">
      <c r="C277" s="11">
        <v>11</v>
      </c>
      <c r="D277" s="1">
        <v>40</v>
      </c>
      <c r="E277" s="1">
        <f t="shared" si="7"/>
        <v>38</v>
      </c>
      <c r="F277" s="1">
        <f t="shared" si="8"/>
        <v>2</v>
      </c>
      <c r="G277" s="1">
        <f t="shared" si="9"/>
        <v>2</v>
      </c>
      <c r="H277" s="1">
        <f t="shared" si="10"/>
        <v>4</v>
      </c>
      <c r="I277" s="1">
        <f t="shared" si="12"/>
        <v>5</v>
      </c>
      <c r="J277" s="1">
        <f t="shared" si="13"/>
        <v>41.5</v>
      </c>
      <c r="K277" s="1">
        <f t="shared" si="14"/>
        <v>-1.5</v>
      </c>
      <c r="L277" s="1">
        <f t="shared" si="15"/>
        <v>1.5</v>
      </c>
      <c r="M277" s="1">
        <f t="shared" si="16"/>
        <v>2.25</v>
      </c>
      <c r="N277" s="1">
        <f t="shared" si="17"/>
        <v>3.75</v>
      </c>
      <c r="O277" s="1">
        <f t="shared" si="21"/>
        <v>41.923169047999998</v>
      </c>
      <c r="P277" s="1">
        <f t="shared" si="11"/>
        <v>-1.9231690479999983</v>
      </c>
      <c r="Q277">
        <f t="shared" si="18"/>
        <v>1.9231690479999983</v>
      </c>
      <c r="R277">
        <f t="shared" si="19"/>
        <v>3.6985791871852198</v>
      </c>
      <c r="S277">
        <f t="shared" si="20"/>
        <v>4.8079226199999958</v>
      </c>
    </row>
    <row r="278" spans="3:19" x14ac:dyDescent="0.25">
      <c r="C278" s="1"/>
      <c r="D278" s="1"/>
      <c r="E278" s="1"/>
      <c r="F278" s="1"/>
      <c r="G278" s="1">
        <f>SUM(G269:G277)</f>
        <v>28</v>
      </c>
      <c r="H278" s="1">
        <f>SUM(H269:H277)</f>
        <v>130</v>
      </c>
      <c r="I278" s="1">
        <f>SUM(I269:I277)</f>
        <v>67.450094408099091</v>
      </c>
      <c r="J278" s="1"/>
      <c r="K278" s="1"/>
      <c r="L278" s="1">
        <f>SUM(L269:L277)</f>
        <v>21</v>
      </c>
      <c r="M278" s="1">
        <f>SUM(M269:M277)</f>
        <v>91.5</v>
      </c>
      <c r="N278" s="1">
        <f>SUM(N269:N277)</f>
        <v>50.774661159828682</v>
      </c>
      <c r="O278" s="1"/>
      <c r="P278" s="1"/>
      <c r="Q278">
        <f>SUM(Q269:Q277)</f>
        <v>22.479412967999998</v>
      </c>
      <c r="R278">
        <f>SUM(R269:R277)</f>
        <v>69.891553401999857</v>
      </c>
      <c r="S278">
        <f>SUM(S269:S277)</f>
        <v>53.881668164413441</v>
      </c>
    </row>
    <row r="279" spans="3:19" x14ac:dyDescent="0.25">
      <c r="D279" t="s">
        <v>11</v>
      </c>
      <c r="E279">
        <v>9</v>
      </c>
      <c r="L279" t="s">
        <v>11</v>
      </c>
      <c r="M279">
        <v>9</v>
      </c>
      <c r="Q279" t="s">
        <v>11</v>
      </c>
      <c r="R279">
        <v>9</v>
      </c>
    </row>
    <row r="280" spans="3:19" x14ac:dyDescent="0.25">
      <c r="D280" s="13" t="s">
        <v>9</v>
      </c>
      <c r="E280">
        <f>G278/E279</f>
        <v>3.1111111111111112</v>
      </c>
      <c r="L280" s="12" t="s">
        <v>9</v>
      </c>
      <c r="M280">
        <f>L278/M279</f>
        <v>2.3333333333333335</v>
      </c>
      <c r="Q280" s="14" t="s">
        <v>9</v>
      </c>
      <c r="R280">
        <f>Q278/R279</f>
        <v>2.4977125519999999</v>
      </c>
    </row>
    <row r="281" spans="3:19" x14ac:dyDescent="0.25">
      <c r="D281" s="13" t="s">
        <v>12</v>
      </c>
      <c r="E281">
        <f>H278/(E279-1)</f>
        <v>16.25</v>
      </c>
      <c r="L281" s="12" t="s">
        <v>12</v>
      </c>
      <c r="M281">
        <f>M278/(M279-1)</f>
        <v>11.4375</v>
      </c>
      <c r="Q281" s="14" t="s">
        <v>12</v>
      </c>
      <c r="R281">
        <f>R278/(R279-1)</f>
        <v>8.7364441752499822</v>
      </c>
    </row>
    <row r="282" spans="3:19" x14ac:dyDescent="0.25">
      <c r="D282" s="13" t="s">
        <v>13</v>
      </c>
      <c r="E282">
        <f>I278/E279</f>
        <v>7.4944549342332323</v>
      </c>
      <c r="L282" s="12" t="s">
        <v>13</v>
      </c>
      <c r="M282">
        <f>N278/M279</f>
        <v>5.641629017758742</v>
      </c>
      <c r="Q282" s="14" t="s">
        <v>13</v>
      </c>
      <c r="R282">
        <f>S278/R279</f>
        <v>5.9868520182681602</v>
      </c>
    </row>
    <row r="285" spans="3:19" x14ac:dyDescent="0.25">
      <c r="C285" s="14" t="s">
        <v>69</v>
      </c>
      <c r="D285" s="14"/>
      <c r="E285" s="14"/>
      <c r="F285" s="14"/>
      <c r="G285" s="14"/>
      <c r="H285" s="14"/>
      <c r="I285" s="14"/>
      <c r="J285" s="14"/>
    </row>
    <row r="286" spans="3:19" x14ac:dyDescent="0.25">
      <c r="C286" s="14" t="s">
        <v>70</v>
      </c>
      <c r="D286" s="14"/>
      <c r="E286" s="14"/>
      <c r="F286" s="14"/>
      <c r="G286" s="14"/>
      <c r="H286" s="14"/>
      <c r="I286" s="14"/>
      <c r="J286" s="14"/>
      <c r="K286" s="2" t="s">
        <v>14</v>
      </c>
      <c r="L286" s="2"/>
      <c r="M286" s="2"/>
      <c r="N286" s="2"/>
      <c r="O286" s="2"/>
      <c r="P286" s="2"/>
      <c r="Q286" s="2"/>
      <c r="R286" s="2"/>
    </row>
    <row r="287" spans="3:19" x14ac:dyDescent="0.25">
      <c r="C287" s="14" t="s">
        <v>71</v>
      </c>
      <c r="D287" s="14"/>
      <c r="E287" s="14"/>
      <c r="F287" s="14"/>
      <c r="G287" s="14"/>
      <c r="H287" s="14"/>
      <c r="I287" s="14"/>
      <c r="J287" s="14"/>
      <c r="K287" s="2"/>
      <c r="L287" s="2"/>
      <c r="M287" s="2"/>
      <c r="N287" s="2"/>
      <c r="O287" s="2"/>
      <c r="P287" s="2"/>
      <c r="Q287" s="2"/>
      <c r="R287" s="2"/>
    </row>
    <row r="288" spans="3:19" x14ac:dyDescent="0.25">
      <c r="K288" s="2" t="s">
        <v>15</v>
      </c>
      <c r="L288" s="2"/>
      <c r="M288" s="2"/>
      <c r="N288" s="2"/>
      <c r="O288" s="2"/>
      <c r="P288" s="2"/>
      <c r="Q288" s="2"/>
      <c r="R288" s="2"/>
    </row>
    <row r="289" spans="2:18" x14ac:dyDescent="0.25">
      <c r="K289" s="2"/>
      <c r="L289" s="2"/>
      <c r="M289" s="2"/>
      <c r="N289" s="2"/>
      <c r="O289" s="2"/>
      <c r="P289" s="2"/>
      <c r="Q289" s="2"/>
      <c r="R289" s="2"/>
    </row>
    <row r="290" spans="2:18" x14ac:dyDescent="0.25">
      <c r="K290" s="2"/>
      <c r="L290" s="2"/>
      <c r="M290" s="2"/>
      <c r="N290" s="2"/>
      <c r="O290" s="2"/>
      <c r="P290" s="2"/>
      <c r="Q290" s="2"/>
      <c r="R290" s="2"/>
    </row>
    <row r="291" spans="2:18" x14ac:dyDescent="0.25">
      <c r="K291" s="2" t="s">
        <v>16</v>
      </c>
      <c r="L291" s="2"/>
      <c r="M291" s="2"/>
      <c r="N291" s="2"/>
      <c r="O291" s="2"/>
      <c r="P291" s="2"/>
      <c r="Q291" s="2"/>
      <c r="R291" s="2"/>
    </row>
    <row r="294" spans="2:18" x14ac:dyDescent="0.25">
      <c r="B294" t="s">
        <v>72</v>
      </c>
    </row>
    <row r="295" spans="2:18" x14ac:dyDescent="0.25">
      <c r="B295" t="s">
        <v>73</v>
      </c>
    </row>
    <row r="296" spans="2:18" x14ac:dyDescent="0.25">
      <c r="B296" t="s">
        <v>74</v>
      </c>
    </row>
    <row r="297" spans="2:18" x14ac:dyDescent="0.25">
      <c r="B297" t="s">
        <v>75</v>
      </c>
    </row>
    <row r="298" spans="2:18" x14ac:dyDescent="0.25">
      <c r="B298" t="s">
        <v>76</v>
      </c>
    </row>
    <row r="299" spans="2:18" x14ac:dyDescent="0.25">
      <c r="B299" t="s">
        <v>77</v>
      </c>
    </row>
    <row r="300" spans="2:18" x14ac:dyDescent="0.25">
      <c r="B300" t="s">
        <v>78</v>
      </c>
    </row>
    <row r="318" spans="2:2" x14ac:dyDescent="0.25">
      <c r="B318" t="s">
        <v>79</v>
      </c>
    </row>
    <row r="319" spans="2:2" x14ac:dyDescent="0.25">
      <c r="B319" t="s">
        <v>80</v>
      </c>
    </row>
    <row r="320" spans="2:2" x14ac:dyDescent="0.25">
      <c r="B320" t="s">
        <v>81</v>
      </c>
    </row>
    <row r="321" spans="2:2" x14ac:dyDescent="0.25">
      <c r="B321" t="s">
        <v>82</v>
      </c>
    </row>
    <row r="322" spans="2:2" x14ac:dyDescent="0.25">
      <c r="B322" t="s">
        <v>83</v>
      </c>
    </row>
    <row r="323" spans="2:2" x14ac:dyDescent="0.25">
      <c r="B323" t="s">
        <v>84</v>
      </c>
    </row>
    <row r="324" spans="2:2" x14ac:dyDescent="0.25">
      <c r="B324" t="s">
        <v>85</v>
      </c>
    </row>
    <row r="338" spans="2:3" x14ac:dyDescent="0.25">
      <c r="B338" s="1" t="s">
        <v>86</v>
      </c>
      <c r="C338" s="1" t="s">
        <v>87</v>
      </c>
    </row>
    <row r="339" spans="2:3" x14ac:dyDescent="0.25">
      <c r="B339" s="1">
        <v>1</v>
      </c>
      <c r="C339" s="1">
        <v>700</v>
      </c>
    </row>
    <row r="340" spans="2:3" x14ac:dyDescent="0.25">
      <c r="B340" s="1">
        <v>2</v>
      </c>
      <c r="C340" s="1">
        <v>724</v>
      </c>
    </row>
    <row r="341" spans="2:3" x14ac:dyDescent="0.25">
      <c r="B341" s="1">
        <v>3</v>
      </c>
      <c r="C341" s="1">
        <v>720</v>
      </c>
    </row>
    <row r="342" spans="2:3" x14ac:dyDescent="0.25">
      <c r="B342" s="1">
        <v>4</v>
      </c>
      <c r="C342" s="1">
        <v>728</v>
      </c>
    </row>
    <row r="343" spans="2:3" x14ac:dyDescent="0.25">
      <c r="B343" s="1">
        <v>5</v>
      </c>
      <c r="C343" s="1">
        <v>740</v>
      </c>
    </row>
    <row r="344" spans="2:3" x14ac:dyDescent="0.25">
      <c r="B344" s="1">
        <v>6</v>
      </c>
      <c r="C344" s="1">
        <v>742</v>
      </c>
    </row>
    <row r="345" spans="2:3" x14ac:dyDescent="0.25">
      <c r="B345" s="1">
        <v>7</v>
      </c>
      <c r="C345" s="1">
        <v>758</v>
      </c>
    </row>
    <row r="346" spans="2:3" x14ac:dyDescent="0.25">
      <c r="B346" s="1">
        <v>8</v>
      </c>
      <c r="C346" s="1">
        <v>750</v>
      </c>
    </row>
    <row r="347" spans="2:3" x14ac:dyDescent="0.25">
      <c r="B347" s="1">
        <v>9</v>
      </c>
      <c r="C347" s="1">
        <v>770</v>
      </c>
    </row>
    <row r="348" spans="2:3" x14ac:dyDescent="0.25">
      <c r="B348" s="1">
        <v>10</v>
      </c>
      <c r="C348" s="1">
        <v>775</v>
      </c>
    </row>
    <row r="356" spans="1:7" x14ac:dyDescent="0.25">
      <c r="B356" s="24" t="s">
        <v>88</v>
      </c>
      <c r="C356" s="24"/>
      <c r="D356" s="24"/>
      <c r="E356" s="24"/>
      <c r="F356" s="24"/>
    </row>
    <row r="358" spans="1:7" x14ac:dyDescent="0.25">
      <c r="A358" s="1"/>
      <c r="B358" s="1"/>
      <c r="C358" s="1"/>
      <c r="D358" s="1"/>
      <c r="E358" s="25" t="s">
        <v>91</v>
      </c>
      <c r="F358" s="26" t="s">
        <v>104</v>
      </c>
    </row>
    <row r="359" spans="1:7" ht="45.75" customHeight="1" x14ac:dyDescent="0.25">
      <c r="A359" s="1"/>
      <c r="B359" s="1" t="s">
        <v>34</v>
      </c>
      <c r="C359" s="1" t="s">
        <v>89</v>
      </c>
      <c r="D359" s="1" t="s">
        <v>90</v>
      </c>
      <c r="E359" s="25"/>
      <c r="F359" s="26"/>
      <c r="G359" s="15"/>
    </row>
    <row r="360" spans="1:7" x14ac:dyDescent="0.25">
      <c r="A360" t="s">
        <v>92</v>
      </c>
      <c r="B360">
        <v>1</v>
      </c>
      <c r="C360">
        <v>65</v>
      </c>
    </row>
    <row r="361" spans="1:7" x14ac:dyDescent="0.25">
      <c r="A361" t="s">
        <v>93</v>
      </c>
      <c r="B361">
        <v>2</v>
      </c>
      <c r="C361">
        <v>65</v>
      </c>
      <c r="D361">
        <f>C360</f>
        <v>65</v>
      </c>
    </row>
    <row r="362" spans="1:7" x14ac:dyDescent="0.25">
      <c r="A362" t="s">
        <v>94</v>
      </c>
      <c r="B362">
        <v>3</v>
      </c>
      <c r="C362">
        <v>58</v>
      </c>
      <c r="D362">
        <f t="shared" ref="D362:D372" si="22">C361</f>
        <v>65</v>
      </c>
    </row>
    <row r="363" spans="1:7" x14ac:dyDescent="0.25">
      <c r="A363" t="s">
        <v>95</v>
      </c>
      <c r="B363">
        <v>4</v>
      </c>
      <c r="C363">
        <v>59</v>
      </c>
      <c r="D363">
        <f t="shared" si="22"/>
        <v>58</v>
      </c>
      <c r="E363">
        <f>ROUNDUP(AVERAGE(C360:C362),0)</f>
        <v>63</v>
      </c>
      <c r="F363">
        <f>ROUNDUP(0.5*C362+0.3*C361+0.2*C360,0)</f>
        <v>62</v>
      </c>
    </row>
    <row r="364" spans="1:7" x14ac:dyDescent="0.25">
      <c r="A364" t="s">
        <v>96</v>
      </c>
      <c r="B364">
        <v>5</v>
      </c>
      <c r="C364">
        <v>61</v>
      </c>
      <c r="D364">
        <f t="shared" si="22"/>
        <v>59</v>
      </c>
      <c r="E364">
        <f t="shared" ref="E364:E372" si="23">ROUNDUP(AVERAGE(C361:C363),0)</f>
        <v>61</v>
      </c>
      <c r="F364">
        <f t="shared" ref="F364:F372" si="24">ROUNDUP(0.5*C363+0.3*C362+0.2*C361,0)</f>
        <v>60</v>
      </c>
    </row>
    <row r="365" spans="1:7" x14ac:dyDescent="0.25">
      <c r="A365" t="s">
        <v>97</v>
      </c>
      <c r="B365">
        <v>6</v>
      </c>
      <c r="C365">
        <v>51</v>
      </c>
      <c r="D365">
        <f t="shared" si="22"/>
        <v>61</v>
      </c>
      <c r="E365">
        <f t="shared" si="23"/>
        <v>60</v>
      </c>
      <c r="F365">
        <f t="shared" si="24"/>
        <v>60</v>
      </c>
    </row>
    <row r="366" spans="1:7" x14ac:dyDescent="0.25">
      <c r="A366" t="s">
        <v>98</v>
      </c>
      <c r="B366">
        <v>7</v>
      </c>
      <c r="C366">
        <v>61</v>
      </c>
      <c r="D366">
        <f t="shared" si="22"/>
        <v>51</v>
      </c>
      <c r="E366">
        <f t="shared" si="23"/>
        <v>57</v>
      </c>
      <c r="F366">
        <f t="shared" si="24"/>
        <v>56</v>
      </c>
    </row>
    <row r="367" spans="1:7" x14ac:dyDescent="0.25">
      <c r="A367" t="s">
        <v>99</v>
      </c>
      <c r="B367">
        <v>8</v>
      </c>
      <c r="C367">
        <v>52</v>
      </c>
      <c r="D367">
        <f t="shared" si="22"/>
        <v>61</v>
      </c>
      <c r="E367">
        <f t="shared" si="23"/>
        <v>58</v>
      </c>
      <c r="F367">
        <f t="shared" si="24"/>
        <v>58</v>
      </c>
    </row>
    <row r="368" spans="1:7" x14ac:dyDescent="0.25">
      <c r="A368" t="s">
        <v>100</v>
      </c>
      <c r="B368">
        <v>9</v>
      </c>
      <c r="C368">
        <v>57</v>
      </c>
      <c r="D368">
        <f t="shared" si="22"/>
        <v>52</v>
      </c>
      <c r="E368">
        <f t="shared" si="23"/>
        <v>55</v>
      </c>
      <c r="F368">
        <f t="shared" si="24"/>
        <v>55</v>
      </c>
    </row>
    <row r="369" spans="1:6" x14ac:dyDescent="0.25">
      <c r="A369" t="s">
        <v>101</v>
      </c>
      <c r="B369">
        <v>10</v>
      </c>
      <c r="C369">
        <v>51</v>
      </c>
      <c r="D369">
        <f t="shared" si="22"/>
        <v>57</v>
      </c>
      <c r="E369">
        <f t="shared" si="23"/>
        <v>57</v>
      </c>
      <c r="F369">
        <f t="shared" si="24"/>
        <v>57</v>
      </c>
    </row>
    <row r="370" spans="1:6" x14ac:dyDescent="0.25">
      <c r="A370" t="s">
        <v>102</v>
      </c>
      <c r="B370">
        <v>11</v>
      </c>
      <c r="C370">
        <v>65</v>
      </c>
      <c r="D370">
        <f t="shared" si="22"/>
        <v>51</v>
      </c>
      <c r="E370">
        <f t="shared" si="23"/>
        <v>54</v>
      </c>
      <c r="F370">
        <f t="shared" si="24"/>
        <v>53</v>
      </c>
    </row>
    <row r="371" spans="1:6" x14ac:dyDescent="0.25">
      <c r="A371" t="s">
        <v>103</v>
      </c>
      <c r="B371">
        <v>12</v>
      </c>
      <c r="C371">
        <v>64</v>
      </c>
      <c r="D371">
        <f t="shared" si="22"/>
        <v>65</v>
      </c>
      <c r="E371">
        <f t="shared" si="23"/>
        <v>58</v>
      </c>
      <c r="F371">
        <f t="shared" si="24"/>
        <v>60</v>
      </c>
    </row>
    <row r="372" spans="1:6" x14ac:dyDescent="0.25">
      <c r="A372" t="s">
        <v>92</v>
      </c>
      <c r="D372">
        <f t="shared" si="22"/>
        <v>64</v>
      </c>
      <c r="E372">
        <f t="shared" si="23"/>
        <v>60</v>
      </c>
      <c r="F372">
        <f t="shared" si="24"/>
        <v>62</v>
      </c>
    </row>
    <row r="373" spans="1:6" x14ac:dyDescent="0.25">
      <c r="A373" t="s">
        <v>93</v>
      </c>
    </row>
    <row r="411" spans="2:10" x14ac:dyDescent="0.25">
      <c r="C411" s="27" t="s">
        <v>105</v>
      </c>
      <c r="D411" s="27"/>
      <c r="E411" s="19" t="s">
        <v>107</v>
      </c>
      <c r="F411" s="19"/>
      <c r="I411" s="17" t="s">
        <v>111</v>
      </c>
      <c r="J411" s="17" t="s">
        <v>112</v>
      </c>
    </row>
    <row r="412" spans="2:10" x14ac:dyDescent="0.25">
      <c r="C412" t="s">
        <v>108</v>
      </c>
      <c r="I412" s="17">
        <v>0.2</v>
      </c>
      <c r="J412" s="17">
        <f>1-I412</f>
        <v>0.8</v>
      </c>
    </row>
    <row r="413" spans="2:10" x14ac:dyDescent="0.25">
      <c r="B413" t="s">
        <v>34</v>
      </c>
      <c r="C413" t="s">
        <v>106</v>
      </c>
      <c r="D413" t="s">
        <v>109</v>
      </c>
      <c r="E413" s="16" t="s">
        <v>110</v>
      </c>
      <c r="F413" s="16"/>
      <c r="H413" s="1"/>
      <c r="I413" s="18">
        <v>0.8</v>
      </c>
      <c r="J413" s="17">
        <f>1-I413</f>
        <v>0.19999999999999996</v>
      </c>
    </row>
    <row r="414" spans="2:10" x14ac:dyDescent="0.25">
      <c r="B414">
        <v>1</v>
      </c>
      <c r="C414">
        <v>42</v>
      </c>
      <c r="D414">
        <f>ROUNDUP(AVERAGE(C414:C424),0)</f>
        <v>42</v>
      </c>
      <c r="E414">
        <f>ROUNDUP(AVERAGE(C414:C424),0)</f>
        <v>42</v>
      </c>
      <c r="H414" s="1"/>
      <c r="I414" s="10"/>
    </row>
    <row r="415" spans="2:10" x14ac:dyDescent="0.25">
      <c r="B415">
        <v>2</v>
      </c>
      <c r="C415">
        <v>40</v>
      </c>
      <c r="D415">
        <f>ROUNDUP((I412*C414)+(J412*D414),0)</f>
        <v>42</v>
      </c>
      <c r="E415">
        <f>ROUNDUP((I413*C414)+(J413*D414),0)</f>
        <v>42</v>
      </c>
      <c r="H415" s="1"/>
      <c r="I415" s="1"/>
    </row>
    <row r="416" spans="2:10" x14ac:dyDescent="0.25">
      <c r="B416">
        <v>3</v>
      </c>
      <c r="C416">
        <v>43</v>
      </c>
      <c r="D416">
        <f>ROUNDUP((I412*C415)+(J412*D415),0)</f>
        <v>42</v>
      </c>
      <c r="E416">
        <f>ROUNDUP((I413*C415)+(J413*E415),0)</f>
        <v>41</v>
      </c>
    </row>
    <row r="417" spans="2:6" x14ac:dyDescent="0.25">
      <c r="B417">
        <v>4</v>
      </c>
      <c r="C417">
        <v>40</v>
      </c>
      <c r="D417">
        <f>ROUNDUP((I412*C416)+(J412*D416),0)</f>
        <v>43</v>
      </c>
      <c r="E417">
        <f>ROUNDUP((I413*C416)+(J413*E416),0)</f>
        <v>43</v>
      </c>
    </row>
    <row r="418" spans="2:6" x14ac:dyDescent="0.25">
      <c r="B418">
        <v>5</v>
      </c>
      <c r="C418">
        <v>41</v>
      </c>
      <c r="D418">
        <f>ROUNDUP((I412*C417)+(J412*D417),0)</f>
        <v>43</v>
      </c>
      <c r="E418">
        <f>ROUNDUP((I413*C417)+(J413*E417),0)</f>
        <v>41</v>
      </c>
    </row>
    <row r="419" spans="2:6" x14ac:dyDescent="0.25">
      <c r="B419">
        <v>6</v>
      </c>
      <c r="C419">
        <v>39</v>
      </c>
      <c r="D419">
        <f>ROUNDUP((I412*C418)+(J412*D418),0)</f>
        <v>43</v>
      </c>
      <c r="E419">
        <f>ROUNDUP((I413*C418)+(J413*E418),0)</f>
        <v>41</v>
      </c>
    </row>
    <row r="420" spans="2:6" x14ac:dyDescent="0.25">
      <c r="B420">
        <v>7</v>
      </c>
      <c r="C420">
        <v>46</v>
      </c>
      <c r="D420">
        <f>ROUNDUP((I412*C419)+(J412*D419),0)</f>
        <v>43</v>
      </c>
      <c r="E420">
        <f>ROUNDUP((I413*C419)+(J413*E419),0)</f>
        <v>40</v>
      </c>
    </row>
    <row r="421" spans="2:6" x14ac:dyDescent="0.25">
      <c r="B421">
        <v>8</v>
      </c>
      <c r="C421">
        <v>44</v>
      </c>
      <c r="D421">
        <f>ROUNDUP((I412*C420)+(J412*D420),0)</f>
        <v>44</v>
      </c>
      <c r="E421">
        <f>ROUNDUP((I413*C420)+(J413*E420),0)</f>
        <v>45</v>
      </c>
    </row>
    <row r="422" spans="2:6" x14ac:dyDescent="0.25">
      <c r="B422">
        <v>9</v>
      </c>
      <c r="C422">
        <v>45</v>
      </c>
      <c r="D422">
        <f>ROUNDUP((I412*C421)+(J412*D421),0)</f>
        <v>44</v>
      </c>
      <c r="E422">
        <f>ROUNDUP((I413*C421)+(J413*E421),0)</f>
        <v>45</v>
      </c>
    </row>
    <row r="423" spans="2:6" x14ac:dyDescent="0.25">
      <c r="B423">
        <v>10</v>
      </c>
      <c r="C423">
        <v>38</v>
      </c>
      <c r="D423">
        <f>ROUNDUP((I412*C422)+(J412*D422),0)</f>
        <v>45</v>
      </c>
      <c r="E423">
        <f>ROUNDUP((I413*C422)+(J413*E422),0)</f>
        <v>45</v>
      </c>
    </row>
    <row r="424" spans="2:6" x14ac:dyDescent="0.25">
      <c r="B424">
        <v>11</v>
      </c>
      <c r="C424">
        <v>40</v>
      </c>
      <c r="D424">
        <f>ROUNDUP((I412*C423)+(J412*D423),0)</f>
        <v>44</v>
      </c>
      <c r="E424">
        <f>ROUNDUP((I413*C423)+(J413*E423),0)</f>
        <v>40</v>
      </c>
    </row>
    <row r="425" spans="2:6" x14ac:dyDescent="0.25">
      <c r="B425">
        <v>12</v>
      </c>
      <c r="D425">
        <f>ROUNDUP((I412*C424)+(J412*D424),0)</f>
        <v>44</v>
      </c>
      <c r="E425">
        <f>ROUNDUP((I413*C424)+(J413*E424),0)</f>
        <v>40</v>
      </c>
    </row>
    <row r="429" spans="2:6" x14ac:dyDescent="0.25">
      <c r="E429" s="19" t="s">
        <v>111</v>
      </c>
      <c r="F429" s="19">
        <v>0.2</v>
      </c>
    </row>
    <row r="430" spans="2:6" ht="30" x14ac:dyDescent="0.25">
      <c r="B430" s="1" t="s">
        <v>113</v>
      </c>
      <c r="C430" s="1" t="s">
        <v>114</v>
      </c>
      <c r="D430" s="1" t="s">
        <v>34</v>
      </c>
      <c r="E430" s="1" t="s">
        <v>35</v>
      </c>
      <c r="F430" s="15" t="s">
        <v>117</v>
      </c>
    </row>
    <row r="431" spans="2:6" x14ac:dyDescent="0.25">
      <c r="B431" s="1">
        <v>2018</v>
      </c>
      <c r="C431" s="1">
        <v>1</v>
      </c>
      <c r="D431" s="1">
        <v>1</v>
      </c>
      <c r="E431" s="1">
        <v>540</v>
      </c>
      <c r="F431">
        <f>ROUNDUP(AVERAGE(E431:E442),0)</f>
        <v>603</v>
      </c>
    </row>
    <row r="432" spans="2:6" x14ac:dyDescent="0.25">
      <c r="B432" s="1">
        <v>2018</v>
      </c>
      <c r="C432" s="1">
        <v>2</v>
      </c>
      <c r="D432" s="1">
        <v>2</v>
      </c>
      <c r="E432" s="1">
        <v>522</v>
      </c>
      <c r="F432">
        <f>$F$429*E431+(1-$F$429)*F431</f>
        <v>590.40000000000009</v>
      </c>
    </row>
    <row r="433" spans="2:6" x14ac:dyDescent="0.25">
      <c r="B433" s="1">
        <v>2018</v>
      </c>
      <c r="C433" s="1">
        <v>3</v>
      </c>
      <c r="D433" s="1">
        <v>3</v>
      </c>
      <c r="E433" s="1">
        <v>515</v>
      </c>
      <c r="F433">
        <f t="shared" ref="F433:F443" si="25">$F$429*E432+(1-$F$429)*F432</f>
        <v>576.72000000000014</v>
      </c>
    </row>
    <row r="434" spans="2:6" x14ac:dyDescent="0.25">
      <c r="B434" s="1">
        <v>2018</v>
      </c>
      <c r="C434" s="1">
        <v>4</v>
      </c>
      <c r="D434" s="1">
        <v>4</v>
      </c>
      <c r="E434" s="1">
        <v>674</v>
      </c>
      <c r="F434">
        <f t="shared" si="25"/>
        <v>564.3760000000002</v>
      </c>
    </row>
    <row r="435" spans="2:6" x14ac:dyDescent="0.25">
      <c r="B435" s="1">
        <v>2019</v>
      </c>
      <c r="C435" s="1">
        <v>1</v>
      </c>
      <c r="D435" s="1">
        <v>5</v>
      </c>
      <c r="E435" s="1">
        <v>574</v>
      </c>
      <c r="F435">
        <f t="shared" si="25"/>
        <v>586.30080000000021</v>
      </c>
    </row>
    <row r="436" spans="2:6" x14ac:dyDescent="0.25">
      <c r="B436" s="1">
        <v>2019</v>
      </c>
      <c r="C436" s="1">
        <v>2</v>
      </c>
      <c r="D436" s="1">
        <v>6</v>
      </c>
      <c r="E436" s="1">
        <v>569</v>
      </c>
      <c r="F436">
        <f t="shared" si="25"/>
        <v>583.84064000000012</v>
      </c>
    </row>
    <row r="437" spans="2:6" x14ac:dyDescent="0.25">
      <c r="B437" s="1">
        <v>2019</v>
      </c>
      <c r="C437" s="1">
        <v>3</v>
      </c>
      <c r="D437" s="1">
        <v>7</v>
      </c>
      <c r="E437" s="1">
        <v>616</v>
      </c>
      <c r="F437">
        <f t="shared" si="25"/>
        <v>580.87251200000014</v>
      </c>
    </row>
    <row r="438" spans="2:6" x14ac:dyDescent="0.25">
      <c r="B438" s="1">
        <v>2019</v>
      </c>
      <c r="C438" s="1">
        <v>4</v>
      </c>
      <c r="D438" s="1">
        <v>8</v>
      </c>
      <c r="E438" s="1">
        <v>712</v>
      </c>
      <c r="F438">
        <f t="shared" si="25"/>
        <v>587.89800960000014</v>
      </c>
    </row>
    <row r="439" spans="2:6" x14ac:dyDescent="0.25">
      <c r="B439" s="1">
        <v>2020</v>
      </c>
      <c r="C439" s="1">
        <v>1</v>
      </c>
      <c r="D439" s="1">
        <v>9</v>
      </c>
      <c r="E439" s="1">
        <v>550</v>
      </c>
      <c r="F439">
        <f t="shared" si="25"/>
        <v>612.71840768000015</v>
      </c>
    </row>
    <row r="440" spans="2:6" x14ac:dyDescent="0.25">
      <c r="B440" s="1">
        <v>2020</v>
      </c>
      <c r="C440" s="1">
        <v>2</v>
      </c>
      <c r="D440" s="1">
        <v>10</v>
      </c>
      <c r="E440" s="1">
        <v>550</v>
      </c>
      <c r="F440">
        <f t="shared" si="25"/>
        <v>600.17472614400015</v>
      </c>
    </row>
    <row r="441" spans="2:6" x14ac:dyDescent="0.25">
      <c r="B441" s="1">
        <v>2020</v>
      </c>
      <c r="C441" s="1">
        <v>3</v>
      </c>
      <c r="D441" s="1">
        <v>11</v>
      </c>
      <c r="E441" s="1">
        <v>629</v>
      </c>
      <c r="F441">
        <f t="shared" si="25"/>
        <v>590.13978091520016</v>
      </c>
    </row>
    <row r="442" spans="2:6" x14ac:dyDescent="0.25">
      <c r="B442" s="1">
        <v>2020</v>
      </c>
      <c r="C442" s="1">
        <v>4</v>
      </c>
      <c r="D442" s="1">
        <v>12</v>
      </c>
      <c r="E442" s="1">
        <v>785</v>
      </c>
      <c r="F442">
        <f t="shared" si="25"/>
        <v>597.91182473216008</v>
      </c>
    </row>
    <row r="443" spans="2:6" x14ac:dyDescent="0.25">
      <c r="F443">
        <f t="shared" si="25"/>
        <v>635.32945978572809</v>
      </c>
    </row>
    <row r="444" spans="2:6" x14ac:dyDescent="0.25">
      <c r="D444" t="s">
        <v>120</v>
      </c>
      <c r="E444">
        <f>AVERAGE(E431:E442)</f>
        <v>603</v>
      </c>
    </row>
    <row r="464" spans="2:2" x14ac:dyDescent="0.25">
      <c r="B464" t="s">
        <v>115</v>
      </c>
    </row>
    <row r="465" spans="2:11" x14ac:dyDescent="0.25">
      <c r="B465" t="s">
        <v>118</v>
      </c>
    </row>
    <row r="467" spans="2:11" x14ac:dyDescent="0.25">
      <c r="B467" t="s">
        <v>116</v>
      </c>
    </row>
    <row r="469" spans="2:11" x14ac:dyDescent="0.25">
      <c r="B469" t="s">
        <v>119</v>
      </c>
    </row>
    <row r="471" spans="2:11" x14ac:dyDescent="0.25">
      <c r="C471" s="1" t="s">
        <v>122</v>
      </c>
      <c r="D471" s="1" t="s">
        <v>35</v>
      </c>
      <c r="E471" s="1"/>
      <c r="F471" s="1"/>
      <c r="G471" s="1"/>
      <c r="H471" s="1"/>
      <c r="I471" s="1"/>
      <c r="J471" s="1"/>
      <c r="K471" s="1"/>
    </row>
    <row r="472" spans="2:11" x14ac:dyDescent="0.25">
      <c r="C472" s="1" t="s">
        <v>121</v>
      </c>
      <c r="D472" s="1">
        <v>540</v>
      </c>
      <c r="E472" s="1"/>
      <c r="F472" s="1"/>
      <c r="G472" s="1"/>
      <c r="H472" s="1"/>
      <c r="I472" s="1"/>
      <c r="J472" s="1"/>
      <c r="K472" s="1"/>
    </row>
    <row r="473" spans="2:11" x14ac:dyDescent="0.25">
      <c r="C473" s="1" t="s">
        <v>123</v>
      </c>
      <c r="D473" s="1">
        <v>574</v>
      </c>
      <c r="E473" s="1"/>
      <c r="F473" s="1"/>
      <c r="G473" s="1"/>
      <c r="H473" s="1"/>
      <c r="I473" s="1"/>
      <c r="J473" s="1"/>
      <c r="K473" s="1"/>
    </row>
    <row r="474" spans="2:11" x14ac:dyDescent="0.25">
      <c r="C474" s="1" t="s">
        <v>124</v>
      </c>
      <c r="D474" s="1">
        <v>550</v>
      </c>
      <c r="E474" s="1"/>
      <c r="F474" s="1"/>
      <c r="G474" s="1"/>
      <c r="H474" s="1"/>
      <c r="I474" s="1"/>
      <c r="J474" s="1"/>
      <c r="K474" s="1"/>
    </row>
    <row r="475" spans="2:11" x14ac:dyDescent="0.25">
      <c r="C475" s="1" t="s">
        <v>125</v>
      </c>
      <c r="D475" s="1">
        <f>ROUNDUP(AVERAGE(D472:D474),0)</f>
        <v>555</v>
      </c>
      <c r="E475" s="1"/>
      <c r="F475" s="1"/>
      <c r="G475" s="1"/>
      <c r="H475" s="1"/>
      <c r="I475" s="1"/>
      <c r="J475" s="1"/>
      <c r="K475" s="1"/>
    </row>
    <row r="476" spans="2:11" x14ac:dyDescent="0.25">
      <c r="C476" s="1"/>
      <c r="D476" s="1"/>
      <c r="E476" s="1"/>
      <c r="F476" s="1"/>
      <c r="G476" s="1"/>
      <c r="H476" s="1"/>
      <c r="I476" s="1"/>
      <c r="J476" s="1"/>
      <c r="K476" s="1"/>
    </row>
    <row r="477" spans="2:11" ht="30" x14ac:dyDescent="0.25">
      <c r="C477" s="15" t="s">
        <v>126</v>
      </c>
      <c r="D477" s="1">
        <f>D475/E444</f>
        <v>0.92039800995024879</v>
      </c>
      <c r="E477" s="20" t="s">
        <v>127</v>
      </c>
      <c r="F477" s="1"/>
      <c r="G477" s="1"/>
      <c r="H477" s="1"/>
      <c r="I477" s="1"/>
      <c r="J477" s="1"/>
      <c r="K477" s="1"/>
    </row>
    <row r="478" spans="2:11" x14ac:dyDescent="0.25">
      <c r="C478" s="1"/>
      <c r="D478" s="1"/>
      <c r="E478" s="1"/>
      <c r="F478" s="1"/>
      <c r="G478" s="1"/>
      <c r="H478" s="1"/>
      <c r="I478" s="1"/>
      <c r="J478" s="1"/>
      <c r="K478" s="1"/>
    </row>
    <row r="479" spans="2:11" x14ac:dyDescent="0.25">
      <c r="C479" s="1" t="s">
        <v>128</v>
      </c>
      <c r="D479" s="1">
        <v>522</v>
      </c>
      <c r="E479" s="1"/>
      <c r="F479" s="1" t="s">
        <v>133</v>
      </c>
      <c r="G479" s="1">
        <v>515</v>
      </c>
      <c r="H479" s="1"/>
      <c r="I479" s="1" t="s">
        <v>138</v>
      </c>
      <c r="J479" s="1">
        <v>674</v>
      </c>
      <c r="K479" s="1"/>
    </row>
    <row r="480" spans="2:11" x14ac:dyDescent="0.25">
      <c r="C480" s="1" t="s">
        <v>129</v>
      </c>
      <c r="D480" s="1">
        <v>569</v>
      </c>
      <c r="E480" s="1"/>
      <c r="F480" s="1" t="s">
        <v>134</v>
      </c>
      <c r="G480" s="1">
        <v>616</v>
      </c>
      <c r="H480" s="1"/>
      <c r="I480" s="1" t="s">
        <v>139</v>
      </c>
      <c r="J480" s="1">
        <v>712</v>
      </c>
      <c r="K480" s="1"/>
    </row>
    <row r="481" spans="3:11" x14ac:dyDescent="0.25">
      <c r="C481" s="1" t="s">
        <v>130</v>
      </c>
      <c r="D481" s="1">
        <v>550</v>
      </c>
      <c r="E481" s="1"/>
      <c r="F481" s="1" t="s">
        <v>135</v>
      </c>
      <c r="G481" s="1">
        <v>629</v>
      </c>
      <c r="H481" s="1"/>
      <c r="I481" s="1" t="s">
        <v>140</v>
      </c>
      <c r="J481" s="1">
        <v>785</v>
      </c>
      <c r="K481" s="1"/>
    </row>
    <row r="482" spans="3:11" x14ac:dyDescent="0.25">
      <c r="C482" s="1"/>
      <c r="D482" s="1"/>
      <c r="E482" s="1"/>
      <c r="F482" s="1"/>
      <c r="G482" s="1"/>
      <c r="H482" s="1"/>
      <c r="I482" s="1"/>
      <c r="J482" s="1"/>
      <c r="K482" s="1"/>
    </row>
    <row r="483" spans="3:11" x14ac:dyDescent="0.25">
      <c r="C483" s="1" t="s">
        <v>131</v>
      </c>
      <c r="D483" s="1">
        <f>ROUNDUP(AVERAGE(D479:D481),0)</f>
        <v>547</v>
      </c>
      <c r="E483" s="1"/>
      <c r="F483" s="1" t="s">
        <v>136</v>
      </c>
      <c r="G483" s="1">
        <f>ROUNDUP(AVERAGE(G479:G481),0)</f>
        <v>587</v>
      </c>
      <c r="H483" s="1"/>
      <c r="I483" s="1" t="s">
        <v>141</v>
      </c>
      <c r="J483" s="1">
        <f>ROUNDUP(AVERAGE(J479:J481),0)</f>
        <v>724</v>
      </c>
      <c r="K483" s="1"/>
    </row>
    <row r="484" spans="3:11" x14ac:dyDescent="0.25">
      <c r="C484" s="1"/>
      <c r="D484" s="1"/>
      <c r="E484" s="1"/>
      <c r="F484" s="1"/>
      <c r="G484" s="1"/>
      <c r="H484" s="1"/>
      <c r="I484" s="1"/>
      <c r="J484" s="1"/>
      <c r="K484" s="1"/>
    </row>
    <row r="485" spans="3:11" x14ac:dyDescent="0.25">
      <c r="C485" s="1" t="s">
        <v>132</v>
      </c>
      <c r="D485" s="1">
        <f>D483/E444</f>
        <v>0.90713101160862353</v>
      </c>
      <c r="E485" s="1"/>
      <c r="F485" s="1" t="s">
        <v>137</v>
      </c>
      <c r="G485" s="1">
        <f>G483/E444</f>
        <v>0.9734660033167496</v>
      </c>
      <c r="H485" s="1"/>
      <c r="I485" s="1" t="s">
        <v>142</v>
      </c>
      <c r="J485" s="1">
        <f>J483/E444</f>
        <v>1.2006633499170813</v>
      </c>
      <c r="K485" s="1"/>
    </row>
    <row r="486" spans="3:11" x14ac:dyDescent="0.25">
      <c r="C486" s="1"/>
      <c r="D486" s="1"/>
      <c r="E486" s="1"/>
      <c r="F486" s="1"/>
      <c r="G486" s="1"/>
      <c r="H486" s="1"/>
      <c r="I486" s="1"/>
      <c r="J486" s="1"/>
      <c r="K486" s="1"/>
    </row>
    <row r="487" spans="3:11" ht="30" x14ac:dyDescent="0.25">
      <c r="C487" s="21" t="s">
        <v>122</v>
      </c>
      <c r="D487" s="20" t="s">
        <v>143</v>
      </c>
      <c r="E487" s="1"/>
      <c r="F487" s="1"/>
      <c r="G487" s="1"/>
      <c r="H487" s="1"/>
      <c r="I487" s="1"/>
      <c r="J487" s="1"/>
      <c r="K487" s="1"/>
    </row>
    <row r="488" spans="3:11" x14ac:dyDescent="0.25">
      <c r="C488" s="1">
        <v>1</v>
      </c>
      <c r="D488" s="1">
        <v>0.92</v>
      </c>
      <c r="E488" s="1"/>
      <c r="F488" s="1"/>
      <c r="G488" s="1"/>
      <c r="H488" s="1"/>
      <c r="I488" s="1"/>
      <c r="J488" s="1"/>
      <c r="K488" s="1"/>
    </row>
    <row r="489" spans="3:11" x14ac:dyDescent="0.25">
      <c r="C489" s="1">
        <v>2</v>
      </c>
      <c r="D489" s="1">
        <v>0.9</v>
      </c>
      <c r="E489" s="1"/>
      <c r="F489" s="1"/>
      <c r="G489" s="1"/>
      <c r="H489" s="1"/>
      <c r="I489" s="1"/>
      <c r="J489" s="1"/>
      <c r="K489" s="1"/>
    </row>
    <row r="490" spans="3:11" x14ac:dyDescent="0.25">
      <c r="C490" s="1">
        <v>3</v>
      </c>
      <c r="D490" s="1">
        <v>0.97</v>
      </c>
      <c r="E490" s="1"/>
      <c r="F490" s="1"/>
      <c r="G490" s="1"/>
      <c r="H490" s="1"/>
      <c r="I490" s="1"/>
      <c r="J490" s="1"/>
      <c r="K490" s="1"/>
    </row>
    <row r="491" spans="3:11" x14ac:dyDescent="0.25">
      <c r="C491" s="1">
        <v>4</v>
      </c>
      <c r="D491" s="1">
        <v>1.2</v>
      </c>
      <c r="E491" s="1"/>
      <c r="F491" s="1"/>
      <c r="G491" s="1"/>
      <c r="H491" s="1"/>
      <c r="I491" s="1"/>
      <c r="J491" s="1"/>
      <c r="K491" s="1"/>
    </row>
    <row r="492" spans="3:11" x14ac:dyDescent="0.25">
      <c r="H492" s="19" t="s">
        <v>111</v>
      </c>
      <c r="I492" s="19">
        <v>0.2</v>
      </c>
      <c r="J492" t="s">
        <v>151</v>
      </c>
    </row>
    <row r="493" spans="3:11" ht="45" x14ac:dyDescent="0.25">
      <c r="C493" s="1" t="s">
        <v>113</v>
      </c>
      <c r="D493" s="1" t="s">
        <v>114</v>
      </c>
      <c r="E493" s="1" t="s">
        <v>34</v>
      </c>
      <c r="F493" s="1" t="s">
        <v>35</v>
      </c>
      <c r="G493" s="15" t="s">
        <v>144</v>
      </c>
      <c r="H493" s="1" t="s">
        <v>148</v>
      </c>
      <c r="I493" s="15" t="s">
        <v>153</v>
      </c>
    </row>
    <row r="494" spans="3:11" x14ac:dyDescent="0.25">
      <c r="C494" s="1">
        <v>2018</v>
      </c>
      <c r="D494" s="1">
        <v>1</v>
      </c>
      <c r="E494" s="1">
        <v>1</v>
      </c>
      <c r="F494" s="1">
        <v>540</v>
      </c>
      <c r="G494">
        <f>ROUNDUP(F494/D488,0)</f>
        <v>587</v>
      </c>
      <c r="H494">
        <f>ROUNDUP(AVERAGE(G494:G505),0)</f>
        <v>606</v>
      </c>
      <c r="I494">
        <f>ROUNDUP(H494*D488,0)</f>
        <v>558</v>
      </c>
    </row>
    <row r="495" spans="3:11" x14ac:dyDescent="0.25">
      <c r="C495" s="1">
        <v>2018</v>
      </c>
      <c r="D495" s="1">
        <v>2</v>
      </c>
      <c r="E495" s="1">
        <v>2</v>
      </c>
      <c r="F495" s="1">
        <v>522</v>
      </c>
      <c r="G495">
        <f t="shared" ref="G495:G497" si="26">ROUNDUP(F495/D489,0)</f>
        <v>580</v>
      </c>
      <c r="H495">
        <f>ROUNDUP($I$492*G494+(1-$I$492)*H494,0)</f>
        <v>603</v>
      </c>
      <c r="I495">
        <f t="shared" ref="I495:I497" si="27">ROUNDUP(H495*D489,0)</f>
        <v>543</v>
      </c>
    </row>
    <row r="496" spans="3:11" x14ac:dyDescent="0.25">
      <c r="C496" s="1">
        <v>2018</v>
      </c>
      <c r="D496" s="1">
        <v>3</v>
      </c>
      <c r="E496" s="1">
        <v>3</v>
      </c>
      <c r="F496" s="1">
        <v>515</v>
      </c>
      <c r="G496">
        <f t="shared" si="26"/>
        <v>531</v>
      </c>
      <c r="H496">
        <f t="shared" ref="H496:H505" si="28">ROUNDUP($I$492*G495+(1-$I$492)*H495,0)</f>
        <v>599</v>
      </c>
      <c r="I496">
        <f t="shared" si="27"/>
        <v>582</v>
      </c>
    </row>
    <row r="497" spans="3:9" x14ac:dyDescent="0.25">
      <c r="C497" s="1">
        <v>2018</v>
      </c>
      <c r="D497" s="1">
        <v>4</v>
      </c>
      <c r="E497" s="1">
        <v>4</v>
      </c>
      <c r="F497" s="1">
        <v>674</v>
      </c>
      <c r="G497">
        <f t="shared" si="26"/>
        <v>562</v>
      </c>
      <c r="H497">
        <f t="shared" si="28"/>
        <v>586</v>
      </c>
      <c r="I497">
        <f t="shared" si="27"/>
        <v>704</v>
      </c>
    </row>
    <row r="498" spans="3:9" x14ac:dyDescent="0.25">
      <c r="C498" s="1">
        <v>2019</v>
      </c>
      <c r="D498" s="1">
        <v>1</v>
      </c>
      <c r="E498" s="1">
        <v>5</v>
      </c>
      <c r="F498" s="1">
        <v>574</v>
      </c>
      <c r="G498">
        <f>ROUNDUP(F498/D488,0)</f>
        <v>624</v>
      </c>
      <c r="H498">
        <f t="shared" si="28"/>
        <v>582</v>
      </c>
      <c r="I498">
        <f>ROUNDUP(H498*D488,0)</f>
        <v>536</v>
      </c>
    </row>
    <row r="499" spans="3:9" x14ac:dyDescent="0.25">
      <c r="C499" s="1">
        <v>2019</v>
      </c>
      <c r="D499" s="1">
        <v>2</v>
      </c>
      <c r="E499" s="1">
        <v>6</v>
      </c>
      <c r="F499" s="1">
        <v>569</v>
      </c>
      <c r="G499">
        <f t="shared" ref="G499:G501" si="29">ROUNDUP(F499/D489,0)</f>
        <v>633</v>
      </c>
      <c r="H499">
        <f t="shared" si="28"/>
        <v>591</v>
      </c>
      <c r="I499">
        <f t="shared" ref="I499:I501" si="30">ROUNDUP(H499*D489,0)</f>
        <v>532</v>
      </c>
    </row>
    <row r="500" spans="3:9" x14ac:dyDescent="0.25">
      <c r="C500" s="1">
        <v>2019</v>
      </c>
      <c r="D500" s="1">
        <v>3</v>
      </c>
      <c r="E500" s="1">
        <v>7</v>
      </c>
      <c r="F500" s="1">
        <v>616</v>
      </c>
      <c r="G500">
        <f t="shared" si="29"/>
        <v>636</v>
      </c>
      <c r="H500">
        <f t="shared" si="28"/>
        <v>600</v>
      </c>
      <c r="I500">
        <f t="shared" si="30"/>
        <v>582</v>
      </c>
    </row>
    <row r="501" spans="3:9" x14ac:dyDescent="0.25">
      <c r="C501" s="1">
        <v>2019</v>
      </c>
      <c r="D501" s="1">
        <v>4</v>
      </c>
      <c r="E501" s="1">
        <v>8</v>
      </c>
      <c r="F501" s="1">
        <v>712</v>
      </c>
      <c r="G501">
        <f t="shared" si="29"/>
        <v>594</v>
      </c>
      <c r="H501">
        <f t="shared" si="28"/>
        <v>608</v>
      </c>
      <c r="I501">
        <f t="shared" si="30"/>
        <v>730</v>
      </c>
    </row>
    <row r="502" spans="3:9" x14ac:dyDescent="0.25">
      <c r="C502" s="1">
        <v>2020</v>
      </c>
      <c r="D502" s="1">
        <v>1</v>
      </c>
      <c r="E502" s="1">
        <v>9</v>
      </c>
      <c r="F502" s="1">
        <v>550</v>
      </c>
      <c r="G502">
        <f>ROUNDUP(F502/D488,0)</f>
        <v>598</v>
      </c>
      <c r="H502">
        <f t="shared" si="28"/>
        <v>606</v>
      </c>
      <c r="I502">
        <f>ROUNDUP(H502*D488,0)</f>
        <v>558</v>
      </c>
    </row>
    <row r="503" spans="3:9" x14ac:dyDescent="0.25">
      <c r="C503" s="1">
        <v>2020</v>
      </c>
      <c r="D503" s="1">
        <v>2</v>
      </c>
      <c r="E503" s="1">
        <v>10</v>
      </c>
      <c r="F503" s="1">
        <v>550</v>
      </c>
      <c r="G503">
        <f t="shared" ref="G503:G505" si="31">ROUNDUP(F503/D489,0)</f>
        <v>612</v>
      </c>
      <c r="H503">
        <f t="shared" si="28"/>
        <v>605</v>
      </c>
      <c r="I503">
        <f t="shared" ref="I503:I505" si="32">ROUNDUP(H503*D489,0)</f>
        <v>545</v>
      </c>
    </row>
    <row r="504" spans="3:9" x14ac:dyDescent="0.25">
      <c r="C504" s="1">
        <v>2020</v>
      </c>
      <c r="D504" s="1">
        <v>3</v>
      </c>
      <c r="E504" s="1">
        <v>11</v>
      </c>
      <c r="F504" s="1">
        <v>629</v>
      </c>
      <c r="G504">
        <f t="shared" si="31"/>
        <v>649</v>
      </c>
      <c r="H504">
        <f t="shared" si="28"/>
        <v>607</v>
      </c>
      <c r="I504">
        <f t="shared" si="32"/>
        <v>589</v>
      </c>
    </row>
    <row r="505" spans="3:9" x14ac:dyDescent="0.25">
      <c r="C505" s="1">
        <v>2020</v>
      </c>
      <c r="D505" s="1">
        <v>4</v>
      </c>
      <c r="E505" s="1">
        <v>12</v>
      </c>
      <c r="F505" s="1">
        <v>785</v>
      </c>
      <c r="G505">
        <f t="shared" si="31"/>
        <v>655</v>
      </c>
      <c r="H505">
        <f t="shared" si="28"/>
        <v>616</v>
      </c>
      <c r="I505">
        <f t="shared" si="32"/>
        <v>740</v>
      </c>
    </row>
    <row r="507" spans="3:9" x14ac:dyDescent="0.25">
      <c r="C507" t="s">
        <v>145</v>
      </c>
    </row>
    <row r="508" spans="3:9" x14ac:dyDescent="0.25">
      <c r="C508" t="s">
        <v>146</v>
      </c>
    </row>
    <row r="509" spans="3:9" x14ac:dyDescent="0.25">
      <c r="C509" t="s">
        <v>147</v>
      </c>
    </row>
    <row r="529" spans="3:4" x14ac:dyDescent="0.25">
      <c r="C529" t="s">
        <v>149</v>
      </c>
    </row>
    <row r="530" spans="3:4" x14ac:dyDescent="0.25">
      <c r="C530" t="s">
        <v>150</v>
      </c>
    </row>
    <row r="531" spans="3:4" x14ac:dyDescent="0.25">
      <c r="C531" s="22" t="s">
        <v>152</v>
      </c>
      <c r="D531" s="22"/>
    </row>
    <row r="532" spans="3:4" x14ac:dyDescent="0.25">
      <c r="C532" t="s">
        <v>154</v>
      </c>
    </row>
    <row r="548" spans="2:5" x14ac:dyDescent="0.25">
      <c r="B548" t="s">
        <v>156</v>
      </c>
    </row>
    <row r="549" spans="2:5" x14ac:dyDescent="0.25">
      <c r="B549" t="s">
        <v>157</v>
      </c>
    </row>
    <row r="552" spans="2:5" x14ac:dyDescent="0.25">
      <c r="B552" s="23" t="s">
        <v>155</v>
      </c>
      <c r="C552" s="23"/>
      <c r="D552" s="23"/>
      <c r="E552" t="s">
        <v>158</v>
      </c>
    </row>
  </sheetData>
  <mergeCells count="9">
    <mergeCell ref="B356:F356"/>
    <mergeCell ref="E358:E359"/>
    <mergeCell ref="F358:F359"/>
    <mergeCell ref="C411:D411"/>
    <mergeCell ref="E1:O1"/>
    <mergeCell ref="E265:I265"/>
    <mergeCell ref="J265:N265"/>
    <mergeCell ref="O265:S265"/>
    <mergeCell ref="O264:S26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2022-07-16T08:29:08Z</dcterms:created>
  <dcterms:modified xsi:type="dcterms:W3CDTF">2022-08-13T15:13:38Z</dcterms:modified>
</cp:coreProperties>
</file>