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FFD2B627-DE89-487A-A3CD-18F2FCFDD229}" xr6:coauthVersionLast="47" xr6:coauthVersionMax="47" xr10:uidLastSave="{00000000-0000-0000-0000-000000000000}"/>
  <bookViews>
    <workbookView xWindow="-120" yWindow="-120" windowWidth="29040" windowHeight="15225" activeTab="4" xr2:uid="{7F44916C-1E4E-465D-B80A-003481D63224}"/>
  </bookViews>
  <sheets>
    <sheet name="XGboost" sheetId="4" r:id="rId1"/>
    <sheet name="Computation - ADA" sheetId="2" r:id="rId2"/>
    <sheet name="Chart" sheetId="1" r:id="rId3"/>
    <sheet name="Comparision" sheetId="3" r:id="rId4"/>
    <sheet name="Shapley Value" sheetId="5" r:id="rId5"/>
  </sheets>
  <definedNames>
    <definedName name="_xlnm._FilterDatabase" localSheetId="1" hidden="1">'Computation - ADA'!$B$6:$E$16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5" l="1"/>
  <c r="E9" i="5"/>
  <c r="E10" i="5" s="1"/>
  <c r="E11" i="5" s="1"/>
  <c r="E12" i="5" s="1"/>
  <c r="E13" i="5" s="1"/>
  <c r="G9" i="5"/>
  <c r="G10" i="5"/>
  <c r="G11" i="5"/>
  <c r="G12" i="5"/>
  <c r="G13" i="5"/>
  <c r="G8" i="5"/>
  <c r="G7" i="4"/>
  <c r="G8" i="4"/>
  <c r="G9" i="4"/>
  <c r="I9" i="4" s="1"/>
  <c r="G10" i="4"/>
  <c r="I10" i="4" s="1"/>
  <c r="G11" i="4"/>
  <c r="G6" i="4"/>
  <c r="I6" i="4" s="1"/>
  <c r="I7" i="4"/>
  <c r="I8" i="4"/>
  <c r="I11" i="4"/>
  <c r="H7" i="4"/>
  <c r="H8" i="4"/>
  <c r="H9" i="4"/>
  <c r="H11" i="4"/>
  <c r="F7" i="4"/>
  <c r="F8" i="4"/>
  <c r="F9" i="4"/>
  <c r="F10" i="4"/>
  <c r="F11" i="4"/>
  <c r="F6" i="4"/>
  <c r="R20" i="2"/>
  <c r="R21" i="2"/>
  <c r="R22" i="2"/>
  <c r="R23" i="2"/>
  <c r="R24" i="2"/>
  <c r="R19" i="2"/>
  <c r="A20" i="2"/>
  <c r="A21" i="2" s="1"/>
  <c r="A22" i="2" s="1"/>
  <c r="A23" i="2" s="1"/>
  <c r="A24" i="2" s="1"/>
  <c r="U21" i="2"/>
  <c r="U22" i="2" s="1"/>
  <c r="U23" i="2" s="1"/>
  <c r="U12" i="2"/>
  <c r="U9" i="2"/>
  <c r="U10" i="2" s="1"/>
  <c r="U11" i="2" s="1"/>
  <c r="F8" i="2" s="1"/>
  <c r="H10" i="4" l="1"/>
  <c r="H6" i="4"/>
  <c r="H41" i="4"/>
  <c r="H42" i="4"/>
  <c r="H37" i="4"/>
  <c r="H36" i="4"/>
  <c r="C20" i="2"/>
  <c r="F20" i="2" s="1"/>
  <c r="C24" i="2"/>
  <c r="F24" i="2" s="1"/>
  <c r="C23" i="2"/>
  <c r="F23" i="2" s="1"/>
  <c r="C21" i="2"/>
  <c r="F21" i="2" s="1"/>
  <c r="C19" i="2"/>
  <c r="F19" i="2" s="1"/>
  <c r="C22" i="2"/>
  <c r="F22" i="2" s="1"/>
  <c r="F14" i="2"/>
  <c r="F7" i="2"/>
  <c r="F10" i="2"/>
  <c r="F16" i="2"/>
  <c r="F13" i="2"/>
  <c r="F9" i="2"/>
  <c r="F15" i="2"/>
  <c r="F11" i="2"/>
  <c r="F12" i="2"/>
  <c r="U14" i="2"/>
  <c r="U13" i="2"/>
  <c r="H39" i="4" l="1"/>
  <c r="J7" i="4" s="1"/>
  <c r="J6" i="4"/>
  <c r="H44" i="4"/>
  <c r="K6" i="4"/>
  <c r="G23" i="2"/>
  <c r="G22" i="2"/>
  <c r="G19" i="2"/>
  <c r="F25" i="2"/>
  <c r="G20" i="2"/>
  <c r="G24" i="2"/>
  <c r="G21" i="2"/>
  <c r="K7" i="4" l="1"/>
  <c r="J10" i="4"/>
  <c r="J11" i="4"/>
  <c r="J8" i="4"/>
  <c r="J9" i="4"/>
  <c r="L6" i="4"/>
  <c r="M6" i="4" s="1"/>
  <c r="L7" i="4"/>
  <c r="M7" i="4" s="1"/>
  <c r="K11" i="4"/>
  <c r="K10" i="4"/>
  <c r="K9" i="4"/>
  <c r="K8" i="4"/>
  <c r="G25" i="2"/>
  <c r="V21" i="2"/>
  <c r="V22" i="2" s="1"/>
  <c r="V23" i="2" s="1"/>
  <c r="N6" i="4" l="1"/>
  <c r="H64" i="4" s="1"/>
  <c r="H66" i="4" s="1"/>
  <c r="N7" i="4"/>
  <c r="L8" i="4"/>
  <c r="L9" i="4"/>
  <c r="N9" i="4" s="1"/>
  <c r="L10" i="4"/>
  <c r="M10" i="4" s="1"/>
  <c r="L11" i="4"/>
  <c r="N11" i="4" s="1"/>
  <c r="M8" i="4"/>
  <c r="N8" i="4"/>
  <c r="M9" i="4"/>
  <c r="H63" i="4"/>
  <c r="J21" i="2"/>
  <c r="J23" i="2"/>
  <c r="J22" i="2"/>
  <c r="J24" i="2"/>
  <c r="J19" i="2"/>
  <c r="J20" i="2"/>
  <c r="K20" i="2" s="1"/>
  <c r="G9" i="2"/>
  <c r="J9" i="2" s="1"/>
  <c r="G7" i="2"/>
  <c r="J7" i="2" s="1"/>
  <c r="G12" i="2"/>
  <c r="J12" i="2" s="1"/>
  <c r="G10" i="2"/>
  <c r="J10" i="2" s="1"/>
  <c r="G8" i="2"/>
  <c r="J8" i="2" s="1"/>
  <c r="G15" i="2"/>
  <c r="J15" i="2" s="1"/>
  <c r="G16" i="2"/>
  <c r="J16" i="2" s="1"/>
  <c r="G13" i="2"/>
  <c r="J13" i="2" s="1"/>
  <c r="G11" i="2"/>
  <c r="J11" i="2" s="1"/>
  <c r="G14" i="2"/>
  <c r="J14" i="2" s="1"/>
  <c r="M11" i="4" l="1"/>
  <c r="N10" i="4"/>
  <c r="H69" i="4" s="1"/>
  <c r="P6" i="4"/>
  <c r="Q6" i="4" s="1"/>
  <c r="R6" i="4" s="1"/>
  <c r="P7" i="4"/>
  <c r="Q7" i="4" s="1"/>
  <c r="R7" i="4" s="1"/>
  <c r="H68" i="4"/>
  <c r="K23" i="2"/>
  <c r="K19" i="2"/>
  <c r="J25" i="2"/>
  <c r="K25" i="2" s="1"/>
  <c r="K24" i="2"/>
  <c r="K22" i="2"/>
  <c r="K21" i="2"/>
  <c r="K13" i="2"/>
  <c r="K12" i="2"/>
  <c r="K16" i="2"/>
  <c r="K14" i="2"/>
  <c r="K15" i="2"/>
  <c r="K7" i="2"/>
  <c r="K10" i="2"/>
  <c r="K11" i="2"/>
  <c r="K8" i="2"/>
  <c r="K9" i="2"/>
  <c r="H71" i="4" l="1"/>
  <c r="P8" i="4" s="1"/>
  <c r="Q8" i="4" s="1"/>
  <c r="R8" i="4" s="1"/>
  <c r="P11" i="4"/>
  <c r="Q11" i="4" s="1"/>
  <c r="R11" i="4" s="1"/>
  <c r="W21" i="2"/>
  <c r="W22" i="2" s="1"/>
  <c r="W23" i="2" s="1"/>
  <c r="N23" i="2" s="1"/>
  <c r="P9" i="4" l="1"/>
  <c r="Q9" i="4" s="1"/>
  <c r="R9" i="4" s="1"/>
  <c r="P10" i="4"/>
  <c r="Q10" i="4" s="1"/>
  <c r="R10" i="4" s="1"/>
  <c r="N24" i="2"/>
  <c r="N19" i="2"/>
  <c r="N21" i="2"/>
  <c r="O21" i="2" s="1"/>
  <c r="Q20" i="2"/>
  <c r="Q24" i="2"/>
  <c r="Q21" i="2"/>
  <c r="Q22" i="2"/>
  <c r="Q19" i="2"/>
  <c r="Q23" i="2"/>
  <c r="N20" i="2"/>
  <c r="N22" i="2"/>
  <c r="O22" i="2" s="1"/>
  <c r="O20" i="2" l="1"/>
  <c r="O19" i="2"/>
  <c r="N25" i="2"/>
  <c r="O25" i="2" s="1"/>
  <c r="O24" i="2"/>
  <c r="O23" i="2"/>
</calcChain>
</file>

<file path=xl/sharedStrings.xml><?xml version="1.0" encoding="utf-8"?>
<sst xmlns="http://schemas.openxmlformats.org/spreadsheetml/2006/main" count="225" uniqueCount="161">
  <si>
    <t>Bagging</t>
  </si>
  <si>
    <t>Boosting</t>
  </si>
  <si>
    <t>weight</t>
  </si>
  <si>
    <t>Target</t>
  </si>
  <si>
    <t>weighted 
actual</t>
  </si>
  <si>
    <t>Accuracy : (1/2) * ln [ (1 - Total Error) / Total Error ]</t>
  </si>
  <si>
    <t xml:space="preserve">correctly classified = Previous Weight * e^(-accuracy) </t>
  </si>
  <si>
    <t>wrongly classified   = Previous Weight * e^(+accuracy)</t>
  </si>
  <si>
    <t>Divide each weight by the sum of all weights</t>
  </si>
  <si>
    <t>Total obs.</t>
  </si>
  <si>
    <t>Error</t>
  </si>
  <si>
    <t>1 - Error</t>
  </si>
  <si>
    <t>Initial Weight</t>
  </si>
  <si>
    <t>Model-1</t>
  </si>
  <si>
    <t xml:space="preserve">New Weight - correctly classified </t>
  </si>
  <si>
    <t xml:space="preserve">New Weight  - wrongly classified  </t>
  </si>
  <si>
    <t>New Weight</t>
  </si>
  <si>
    <t>Normalize New Weight</t>
  </si>
  <si>
    <t>Normalize New Weight Actual</t>
  </si>
  <si>
    <t>Model-2</t>
  </si>
  <si>
    <t>Accuracy /Alpha</t>
  </si>
  <si>
    <t>Prediction</t>
  </si>
  <si>
    <t>%Error / epsilon</t>
  </si>
  <si>
    <t>https://sefiks.com/2018/11/02/a-step-by-step-adaboost-example/#google_vignette</t>
  </si>
  <si>
    <t>https://pradeep-dhote9.medium.com/adaboost-gradient-boosting-algorithm-xgboost-ensemble-model-361ede2d442c</t>
  </si>
  <si>
    <t>yes</t>
  </si>
  <si>
    <t>no</t>
  </si>
  <si>
    <t>Model-3</t>
  </si>
  <si>
    <t>Score of ADA Boosting</t>
  </si>
  <si>
    <t>Weighted 
Avg</t>
  </si>
  <si>
    <t>Final 
Prediction</t>
  </si>
  <si>
    <t>  Algorithms</t>
  </si>
  <si>
    <t>Gradient Boosting</t>
  </si>
  <si>
    <t>     XGBoost      </t>
  </si>
  <si>
    <t>      CatBoost      </t>
  </si>
  <si>
    <t>      LightGBM     </t>
  </si>
  <si>
    <t>Year</t>
  </si>
  <si>
    <t>Handling Categorical Variables</t>
  </si>
  <si>
    <t>No</t>
  </si>
  <si>
    <t>Speed/Scalability</t>
  </si>
  <si>
    <t>Moderate</t>
  </si>
  <si>
    <t>Fast </t>
  </si>
  <si>
    <t> Fast </t>
  </si>
  <si>
    <t>Memory Usage</t>
  </si>
  <si>
    <t>Moderate </t>
  </si>
  <si>
    <t>Low </t>
  </si>
  <si>
    <t>High </t>
  </si>
  <si>
    <t>Low</t>
  </si>
  <si>
    <t>Regularization</t>
  </si>
  <si>
    <t>Yes</t>
  </si>
  <si>
    <t>Parallel Processing</t>
  </si>
  <si>
    <t>No </t>
  </si>
  <si>
    <t>GPU Support</t>
  </si>
  <si>
    <t xml:space="preserve">        AdaBoost     </t>
  </si>
  <si>
    <t>Classifier Weight</t>
  </si>
  <si>
    <t>Different</t>
  </si>
  <si>
    <t>Equal</t>
  </si>
  <si>
    <t>Encoding</t>
  </si>
  <si>
    <t>X1</t>
  </si>
  <si>
    <t>X2</t>
  </si>
  <si>
    <t>Y</t>
  </si>
  <si>
    <t>F0
 Initial Model</t>
  </si>
  <si>
    <t>F0=log⁡(odds)=0 ⟹p=0.5 ⟹ odds=1</t>
  </si>
  <si>
    <t>P=1/(1+exp^-F)</t>
  </si>
  <si>
    <t>XGBoost uses the logistic loss for binary classification</t>
  </si>
  <si>
    <t xml:space="preserve"> The gradient (gi) is the first derivative of the loss with respect to F</t>
  </si>
  <si>
    <t>The hessian (hi) is the second derivative.</t>
  </si>
  <si>
    <t>L(y,F): Y*log(P) - (1-Y)*Log(1-P)</t>
  </si>
  <si>
    <t>gi = dL/dF = p-y</t>
  </si>
  <si>
    <t>hi = d^2L / dF^2 = p(1-p)</t>
  </si>
  <si>
    <t>p0</t>
  </si>
  <si>
    <t>p0: probability of 0.5</t>
  </si>
  <si>
    <t>https://medium.com/@ryassminh/xgboost-with-a-simple-example-92d5d91789e2</t>
  </si>
  <si>
    <t>g0
(p-y)</t>
  </si>
  <si>
    <t>h0
[p*(1-p)]</t>
  </si>
  <si>
    <t>XGBoost looks for the best split that minimizes the regularized loss. In this example, we assume the algorithm finds a split on X1 &lt; 3:</t>
  </si>
  <si>
    <t>Left branch: X1 &lt; 3→ Samples 1 and 2 (both have Y=0Y=0).</t>
  </si>
  <si>
    <t>Right branch: X1≥3 →Samples 3, 4, 5, and 6 (labels 1,1,1,0).</t>
  </si>
  <si>
    <t>Once data lands in a leaf, XGBoost assigns a leaf value to that leaf. The formula is (with L2 regularization λ\lambda):</t>
  </si>
  <si>
    <t>(sum of residuals squared) / [ pr(1-pr) + λ ]</t>
  </si>
  <si>
    <t>(p-y) / [(p*(1-p)) + λ]</t>
  </si>
  <si>
    <t xml:space="preserve">(p*(1-p)) = </t>
  </si>
  <si>
    <t xml:space="preserve">(p-y) = </t>
  </si>
  <si>
    <t xml:space="preserve">λ = </t>
  </si>
  <si>
    <r>
      <t>Left Branch</t>
    </r>
    <r>
      <rPr>
        <sz val="11"/>
        <color theme="1"/>
        <rFont val="Aptos Narrow"/>
        <family val="2"/>
        <scheme val="minor"/>
      </rPr>
      <t xml:space="preserve"> (samples 1, 2):</t>
    </r>
  </si>
  <si>
    <r>
      <t>Right Branch</t>
    </r>
    <r>
      <rPr>
        <sz val="11"/>
        <color theme="1"/>
        <rFont val="Aptos Narrow"/>
        <family val="2"/>
        <scheme val="minor"/>
      </rPr>
      <t xml:space="preserve"> (samples 3, 4, 5, 6):</t>
    </r>
  </si>
  <si>
    <t>Tree1_Leaf
(X1 &lt; 3)</t>
  </si>
  <si>
    <r>
      <t xml:space="preserve">We have a </t>
    </r>
    <r>
      <rPr>
        <i/>
        <sz val="11"/>
        <color theme="1"/>
        <rFont val="Aptos Narrow"/>
        <family val="2"/>
        <scheme val="minor"/>
      </rPr>
      <t>learning rate</t>
    </r>
    <r>
      <rPr>
        <sz val="11"/>
        <color theme="1"/>
        <rFont val="Aptos Narrow"/>
        <family val="2"/>
        <scheme val="minor"/>
      </rPr>
      <t xml:space="preserve"> (often called </t>
    </r>
    <r>
      <rPr>
        <i/>
        <sz val="11"/>
        <color theme="1"/>
        <rFont val="Aptos Narrow"/>
        <family val="2"/>
        <scheme val="minor"/>
      </rPr>
      <t>eta</t>
    </r>
    <r>
      <rPr>
        <sz val="11"/>
        <color theme="1"/>
        <rFont val="Aptos Narrow"/>
        <family val="2"/>
        <scheme val="minor"/>
      </rPr>
      <t>), which scales how much of the new tree we add to the old predictions. Let’s pick. The updated model after the first tree:</t>
    </r>
  </si>
  <si>
    <t>If a sample goes left, we add -0.6667×0.1=-0.0667</t>
  </si>
  <si>
    <t>If a sample goes right, we add 0.5×0.1=0.05</t>
  </si>
  <si>
    <t>n * Tree1 output:</t>
  </si>
  <si>
    <t>n is learning rate =</t>
  </si>
  <si>
    <t>Now, we compute new probabilities using:</t>
  </si>
  <si>
    <t>p1
[1/(1+exp^-F1)]</t>
  </si>
  <si>
    <t>g1
(p1-y)</t>
  </si>
  <si>
    <t>h1
[p1*(1-p1)]</t>
  </si>
  <si>
    <t>Building the Second Tree</t>
  </si>
  <si>
    <t>Building the First Tree</t>
  </si>
  <si>
    <r>
      <t>Left branch</t>
    </r>
    <r>
      <rPr>
        <sz val="11"/>
        <color theme="1"/>
        <rFont val="Aptos Narrow"/>
        <family val="2"/>
        <scheme val="minor"/>
      </rPr>
      <t>: X2 &lt; 3 →samples 1, 2.</t>
    </r>
  </si>
  <si>
    <r>
      <t>Right branch</t>
    </r>
    <r>
      <rPr>
        <sz val="11"/>
        <color theme="1"/>
        <rFont val="Aptos Narrow"/>
        <family val="2"/>
        <scheme val="minor"/>
      </rPr>
      <t>: X2≥3 →samples 3, 4, 5, 6.</t>
    </r>
  </si>
  <si>
    <t xml:space="preserve">g0 = (p-y) = </t>
  </si>
  <si>
    <t xml:space="preserve">h0 = (p*(1-p)) = </t>
  </si>
  <si>
    <t>Tree2_Leaf
(X2 &lt; 3)</t>
  </si>
  <si>
    <t>Leaf Left (-0.6447)</t>
  </si>
  <si>
    <t>Leaf Right (0.4752)</t>
  </si>
  <si>
    <t>F2=F1+η×(Tree2 Output)</t>
  </si>
  <si>
    <t>With η=0.1:</t>
  </si>
  <si>
    <t>If sample goes left ( -0.0667): add -0.6447×0.1=-0.1311</t>
  </si>
  <si>
    <t>If sample goes right(0.05): add 0.4752×0.1=−0.0976</t>
  </si>
  <si>
    <t xml:space="preserve">Leaf Value = </t>
  </si>
  <si>
    <t>Final_Pred</t>
  </si>
  <si>
    <t>p2
[1/(1+exp^-F2)]</t>
  </si>
  <si>
    <t>F1
(F0 + n*Tree1_Leaf)</t>
  </si>
  <si>
    <t>F2
(F1 + n*Tree2_Leaf)</t>
  </si>
  <si>
    <t>https://github.com/Devinterview-io/xgboost-interview-questions</t>
  </si>
  <si>
    <t>https://medium.com/@fraidoonomarzai99/xgboost-regression-in-depth-cb2b3f623281</t>
  </si>
  <si>
    <t>https://www.linkedin.com/pulse/demystifying-xgboost-real-world-example-rany-elhousieny-phd%E1%B4%AC%E1%B4%AE%E1%B4%B0-uapmf/</t>
  </si>
  <si>
    <t>https://github.com/krishnaik06/Hyperparameter-Optimization</t>
  </si>
  <si>
    <t>XGboost algorithm</t>
  </si>
  <si>
    <t>Initial Prediction: XGBoost starts by making a simple prediction on the training data, often using the average of the target variable.</t>
  </si>
  <si>
    <t>The prediction can be anything, but by default, it is 0.5, regardless of whether you are using XGBoost for regression or classification</t>
  </si>
  <si>
    <t>Profit</t>
  </si>
  <si>
    <t>A</t>
  </si>
  <si>
    <t>B</t>
  </si>
  <si>
    <t>C</t>
  </si>
  <si>
    <t>A &amp; B</t>
  </si>
  <si>
    <t>A &amp; C</t>
  </si>
  <si>
    <t>B &amp; C</t>
  </si>
  <si>
    <t>A, B, C</t>
  </si>
  <si>
    <t>Variable</t>
  </si>
  <si>
    <t>Possible Combination</t>
  </si>
  <si>
    <t>A,B,C</t>
  </si>
  <si>
    <t>A,C,B</t>
  </si>
  <si>
    <t>B,A,C</t>
  </si>
  <si>
    <t>B,C,A</t>
  </si>
  <si>
    <t>C,A,B</t>
  </si>
  <si>
    <t>C,B,A</t>
  </si>
  <si>
    <t>Probability of combination</t>
  </si>
  <si>
    <t>A's Marginal Contribution</t>
  </si>
  <si>
    <t>A=40</t>
  </si>
  <si>
    <t>B,A - B = 95 - 50 = 40</t>
  </si>
  <si>
    <t>B,C,A - B,C = 160 - 120 = 40</t>
  </si>
  <si>
    <t>C,A - C = 110 - 60 = 50</t>
  </si>
  <si>
    <t>C,B,A - C,B = 160 - 120 = 40</t>
  </si>
  <si>
    <t>B's Marginal Contribution</t>
  </si>
  <si>
    <t>A,B - A = 95 - 40 = 55</t>
  </si>
  <si>
    <t>A,C,B - A,C = 160 - 110 = 50</t>
  </si>
  <si>
    <t>B = 50</t>
  </si>
  <si>
    <t>C,A,B - C,A = 160 - 110 = 50</t>
  </si>
  <si>
    <t>C,B - C = 120 - 60 = 60</t>
  </si>
  <si>
    <t>A,B,C - A,B = 160 - 95 = 65</t>
  </si>
  <si>
    <t>A,C - A = 110 - 40 = 70</t>
  </si>
  <si>
    <t>B,A,C - B,A = 160 - 95 = 65</t>
  </si>
  <si>
    <t>B,C - B = 120 - 50 =70</t>
  </si>
  <si>
    <t>C = 60</t>
  </si>
  <si>
    <t>Shapely Values = 
Weighted Average Marginal Contribution = 
Sum of ( Probability of combination ) * ( Marginal Contribution )</t>
  </si>
  <si>
    <t>40*1/6 + 40*1/6 + 45*1/6 + 40*1/6 + 50*1/6 + 40*1/6 = 42.5</t>
  </si>
  <si>
    <t>https://summer-hu-92978.medium.com/complete-shap-tutorial-for-model-explanation-part-1-shapley-value-b67c7f19908c</t>
  </si>
  <si>
    <t>sum of three employee’s Shapley Value</t>
  </si>
  <si>
    <t>https://www.youtube.com/watch?v=UJeu29wq7d0</t>
  </si>
  <si>
    <t>SHapley Additive exPlanations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</si>
</sst>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.000_);_(* \(#,##0.000\);_(* &quot;-&quot;??_);_(@_)"/>
    <numFmt numFmtId="165" formatCode="_(* #,##0.0000_);_(* \(#,##0.0000\);_(* &quot;-&quot;??_);_(@_)"/>
    <numFmt numFmtId="166" formatCode="_(* #,##0_);_(* \(#,##0\);_(* &quot;-&quot;??_);_(@_)"/>
    <numFmt numFmtId="167" formatCode="0.000"/>
    <numFmt numFmtId="168" formatCode="0.0000"/>
    <numFmt numFmtId="169" formatCode="0.00000"/>
  </numFmts>
  <fonts count="1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4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111827"/>
      <name val="Aptos Narrow"/>
      <family val="2"/>
      <scheme val="minor"/>
    </font>
    <font>
      <sz val="10"/>
      <color theme="1"/>
      <name val="Arial Unicode MS"/>
    </font>
    <font>
      <i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16" fontId="0" fillId="0" borderId="0" xfId="0" quotePrefix="1" applyNumberFormat="1"/>
    <xf numFmtId="43" fontId="0" fillId="0" borderId="0" xfId="1" applyFont="1" applyBorder="1"/>
    <xf numFmtId="164" fontId="0" fillId="0" borderId="0" xfId="1" applyNumberFormat="1" applyFont="1" applyBorder="1"/>
    <xf numFmtId="165" fontId="0" fillId="0" borderId="0" xfId="1" applyNumberFormat="1" applyFont="1" applyBorder="1"/>
    <xf numFmtId="43" fontId="0" fillId="0" borderId="0" xfId="0" applyNumberFormat="1"/>
    <xf numFmtId="0" fontId="3" fillId="0" borderId="0" xfId="0" applyFont="1"/>
    <xf numFmtId="165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/>
    <xf numFmtId="164" fontId="0" fillId="0" borderId="1" xfId="1" applyNumberFormat="1" applyFont="1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164" fontId="0" fillId="0" borderId="0" xfId="1" applyNumberFormat="1" applyFont="1"/>
    <xf numFmtId="164" fontId="0" fillId="0" borderId="1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6" fontId="0" fillId="0" borderId="1" xfId="1" applyNumberFormat="1" applyFont="1" applyBorder="1" applyAlignment="1"/>
    <xf numFmtId="166" fontId="0" fillId="0" borderId="1" xfId="0" applyNumberFormat="1" applyBorder="1"/>
    <xf numFmtId="164" fontId="0" fillId="0" borderId="1" xfId="1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5" fillId="0" borderId="0" xfId="2" applyAlignment="1">
      <alignment horizontal="center"/>
    </xf>
    <xf numFmtId="167" fontId="0" fillId="0" borderId="1" xfId="0" applyNumberFormat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16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6" fontId="0" fillId="0" borderId="0" xfId="1" applyNumberFormat="1" applyFont="1"/>
    <xf numFmtId="167" fontId="0" fillId="0" borderId="0" xfId="0" applyNumberFormat="1"/>
    <xf numFmtId="167" fontId="0" fillId="0" borderId="0" xfId="0" applyNumberFormat="1" applyAlignment="1">
      <alignment horizontal="center" vertical="center" wrapText="1"/>
    </xf>
    <xf numFmtId="1" fontId="0" fillId="0" borderId="2" xfId="1" applyNumberFormat="1" applyFon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3" fillId="3" borderId="4" xfId="0" applyFont="1" applyFill="1" applyBorder="1" applyAlignment="1">
      <alignment horizontal="center" vertical="center" wrapText="1"/>
    </xf>
    <xf numFmtId="0" fontId="5" fillId="0" borderId="0" xfId="2"/>
    <xf numFmtId="0" fontId="0" fillId="0" borderId="0" xfId="0" applyAlignment="1">
      <alignment horizontal="left" vertical="center" indent="1"/>
    </xf>
    <xf numFmtId="0" fontId="8" fillId="0" borderId="0" xfId="0" applyFont="1" applyAlignment="1">
      <alignment vertical="center"/>
    </xf>
    <xf numFmtId="0" fontId="0" fillId="0" borderId="3" xfId="0" applyBorder="1" applyAlignment="1">
      <alignment horizontal="left" vertical="center" wrapText="1"/>
    </xf>
    <xf numFmtId="165" fontId="0" fillId="0" borderId="3" xfId="1" applyNumberFormat="1" applyFont="1" applyBorder="1" applyAlignment="1">
      <alignment horizontal="center" vertical="center" wrapText="1"/>
    </xf>
    <xf numFmtId="168" fontId="0" fillId="0" borderId="3" xfId="1" applyNumberFormat="1" applyFont="1" applyBorder="1" applyAlignment="1">
      <alignment horizontal="center" vertical="center" wrapText="1"/>
    </xf>
    <xf numFmtId="169" fontId="0" fillId="0" borderId="3" xfId="0" applyNumberForma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0" fillId="6" borderId="3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168" fontId="0" fillId="0" borderId="0" xfId="0" applyNumberFormat="1"/>
    <xf numFmtId="168" fontId="0" fillId="0" borderId="3" xfId="0" applyNumberFormat="1" applyBorder="1" applyAlignment="1">
      <alignment horizontal="center" vertical="center" wrapText="1"/>
    </xf>
    <xf numFmtId="1" fontId="0" fillId="0" borderId="3" xfId="1" applyNumberFormat="1" applyFont="1" applyBorder="1" applyAlignment="1">
      <alignment horizontal="center" vertical="center" wrapText="1"/>
    </xf>
    <xf numFmtId="0" fontId="0" fillId="9" borderId="0" xfId="0" applyFill="1"/>
    <xf numFmtId="0" fontId="5" fillId="9" borderId="0" xfId="2" applyFill="1"/>
    <xf numFmtId="0" fontId="3" fillId="9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2" applyAlignment="1">
      <alignment horizontal="left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3" xfId="0" applyFill="1" applyBorder="1"/>
    <xf numFmtId="0" fontId="0" fillId="2" borderId="7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8" fillId="0" borderId="0" xfId="0" quotePrefix="1" applyFont="1" applyAlignment="1">
      <alignment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523875</xdr:colOff>
      <xdr:row>46</xdr:row>
      <xdr:rowOff>9524</xdr:rowOff>
    </xdr:from>
    <xdr:to>
      <xdr:col>6</xdr:col>
      <xdr:colOff>361950</xdr:colOff>
      <xdr:row>47</xdr:row>
      <xdr:rowOff>133349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F31FA9D-FAA7-9E28-6245-A7C3FA677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391524"/>
          <a:ext cx="31718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</xdr:colOff>
      <xdr:row>53</xdr:row>
      <xdr:rowOff>171450</xdr:rowOff>
    </xdr:from>
    <xdr:to>
      <xdr:col>4</xdr:col>
      <xdr:colOff>576850</xdr:colOff>
      <xdr:row>57</xdr:row>
      <xdr:rowOff>28575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B305C9C-AC90-5EC9-D575-37FE38E75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" y="10125075"/>
          <a:ext cx="1272175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95892</xdr:colOff>
      <xdr:row>7</xdr:row>
      <xdr:rowOff>169743</xdr:rowOff>
    </xdr:from>
    <xdr:to>
      <xdr:col>3</xdr:col>
      <xdr:colOff>167825</xdr:colOff>
      <xdr:row>14</xdr:row>
      <xdr:rowOff>143612</xdr:rowOff>
    </xdr:to>
    <xdr:sp macro="" textlink="">
      <xdr:nvSpPr>
        <xdr:cNvPr id="56" name="Freeform: Shape 55">
          <a:extLst>
            <a:ext uri="{FF2B5EF4-FFF2-40B4-BE49-F238E27FC236}">
              <a16:creationId xmlns:a16="http://schemas.microsoft.com/office/drawing/2014/main" id="{F0F4A046-0D2E-FCC7-89DD-7D0FCCC45B94}"/>
            </a:ext>
          </a:extLst>
        </xdr:cNvPr>
        <xdr:cNvSpPr/>
      </xdr:nvSpPr>
      <xdr:spPr>
        <a:xfrm>
          <a:off x="705492" y="1741368"/>
          <a:ext cx="1291133" cy="1307369"/>
        </a:xfrm>
        <a:custGeom>
          <a:avLst/>
          <a:gdLst>
            <a:gd name="connsiteX0" fmla="*/ 0 w 878984"/>
            <a:gd name="connsiteY0" fmla="*/ 43949 h 439492"/>
            <a:gd name="connsiteX1" fmla="*/ 43949 w 878984"/>
            <a:gd name="connsiteY1" fmla="*/ 0 h 439492"/>
            <a:gd name="connsiteX2" fmla="*/ 835035 w 878984"/>
            <a:gd name="connsiteY2" fmla="*/ 0 h 439492"/>
            <a:gd name="connsiteX3" fmla="*/ 878984 w 878984"/>
            <a:gd name="connsiteY3" fmla="*/ 43949 h 439492"/>
            <a:gd name="connsiteX4" fmla="*/ 878984 w 878984"/>
            <a:gd name="connsiteY4" fmla="*/ 395543 h 439492"/>
            <a:gd name="connsiteX5" fmla="*/ 835035 w 878984"/>
            <a:gd name="connsiteY5" fmla="*/ 439492 h 439492"/>
            <a:gd name="connsiteX6" fmla="*/ 43949 w 878984"/>
            <a:gd name="connsiteY6" fmla="*/ 439492 h 439492"/>
            <a:gd name="connsiteX7" fmla="*/ 0 w 878984"/>
            <a:gd name="connsiteY7" fmla="*/ 395543 h 439492"/>
            <a:gd name="connsiteX8" fmla="*/ 0 w 878984"/>
            <a:gd name="connsiteY8" fmla="*/ 43949 h 43949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878984" h="439492">
              <a:moveTo>
                <a:pt x="0" y="43949"/>
              </a:moveTo>
              <a:cubicBezTo>
                <a:pt x="0" y="19677"/>
                <a:pt x="19677" y="0"/>
                <a:pt x="43949" y="0"/>
              </a:cubicBezTo>
              <a:lnTo>
                <a:pt x="835035" y="0"/>
              </a:lnTo>
              <a:cubicBezTo>
                <a:pt x="859307" y="0"/>
                <a:pt x="878984" y="19677"/>
                <a:pt x="878984" y="43949"/>
              </a:cubicBezTo>
              <a:lnTo>
                <a:pt x="878984" y="395543"/>
              </a:lnTo>
              <a:cubicBezTo>
                <a:pt x="878984" y="419815"/>
                <a:pt x="859307" y="439492"/>
                <a:pt x="835035" y="439492"/>
              </a:cubicBezTo>
              <a:lnTo>
                <a:pt x="43949" y="439492"/>
              </a:lnTo>
              <a:cubicBezTo>
                <a:pt x="19677" y="439492"/>
                <a:pt x="0" y="419815"/>
                <a:pt x="0" y="395543"/>
              </a:cubicBezTo>
              <a:lnTo>
                <a:pt x="0" y="43949"/>
              </a:lnTo>
              <a:close/>
            </a:path>
          </a:pathLst>
        </a:custGeom>
        <a:solidFill>
          <a:schemeClr val="bg1">
            <a:lumMod val="6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20492" tIns="20492" rIns="20492" bIns="20492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>
              <a:latin typeface="Arial" panose="020B0604020202020204" pitchFamily="34" charset="0"/>
              <a:cs typeface="Arial" panose="020B0604020202020204" pitchFamily="34" charset="0"/>
            </a:rPr>
            <a:t>Original Data</a:t>
          </a:r>
        </a:p>
      </xdr:txBody>
    </xdr:sp>
    <xdr:clientData/>
  </xdr:twoCellAnchor>
  <xdr:twoCellAnchor>
    <xdr:from>
      <xdr:col>4</xdr:col>
      <xdr:colOff>74679</xdr:colOff>
      <xdr:row>3</xdr:row>
      <xdr:rowOff>180008</xdr:rowOff>
    </xdr:from>
    <xdr:to>
      <xdr:col>6</xdr:col>
      <xdr:colOff>146612</xdr:colOff>
      <xdr:row>10</xdr:row>
      <xdr:rowOff>153877</xdr:rowOff>
    </xdr:to>
    <xdr:sp macro="" textlink="">
      <xdr:nvSpPr>
        <xdr:cNvPr id="58" name="Freeform: Shape 57">
          <a:extLst>
            <a:ext uri="{FF2B5EF4-FFF2-40B4-BE49-F238E27FC236}">
              <a16:creationId xmlns:a16="http://schemas.microsoft.com/office/drawing/2014/main" id="{5DDD8E56-A452-C234-B16C-5835344D654A}"/>
            </a:ext>
          </a:extLst>
        </xdr:cNvPr>
        <xdr:cNvSpPr/>
      </xdr:nvSpPr>
      <xdr:spPr>
        <a:xfrm>
          <a:off x="2513079" y="989633"/>
          <a:ext cx="1291133" cy="1307369"/>
        </a:xfrm>
        <a:custGeom>
          <a:avLst/>
          <a:gdLst>
            <a:gd name="connsiteX0" fmla="*/ 0 w 878984"/>
            <a:gd name="connsiteY0" fmla="*/ 43949 h 439492"/>
            <a:gd name="connsiteX1" fmla="*/ 43949 w 878984"/>
            <a:gd name="connsiteY1" fmla="*/ 0 h 439492"/>
            <a:gd name="connsiteX2" fmla="*/ 835035 w 878984"/>
            <a:gd name="connsiteY2" fmla="*/ 0 h 439492"/>
            <a:gd name="connsiteX3" fmla="*/ 878984 w 878984"/>
            <a:gd name="connsiteY3" fmla="*/ 43949 h 439492"/>
            <a:gd name="connsiteX4" fmla="*/ 878984 w 878984"/>
            <a:gd name="connsiteY4" fmla="*/ 395543 h 439492"/>
            <a:gd name="connsiteX5" fmla="*/ 835035 w 878984"/>
            <a:gd name="connsiteY5" fmla="*/ 439492 h 439492"/>
            <a:gd name="connsiteX6" fmla="*/ 43949 w 878984"/>
            <a:gd name="connsiteY6" fmla="*/ 439492 h 439492"/>
            <a:gd name="connsiteX7" fmla="*/ 0 w 878984"/>
            <a:gd name="connsiteY7" fmla="*/ 395543 h 439492"/>
            <a:gd name="connsiteX8" fmla="*/ 0 w 878984"/>
            <a:gd name="connsiteY8" fmla="*/ 43949 h 43949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878984" h="439492">
              <a:moveTo>
                <a:pt x="0" y="43949"/>
              </a:moveTo>
              <a:cubicBezTo>
                <a:pt x="0" y="19677"/>
                <a:pt x="19677" y="0"/>
                <a:pt x="43949" y="0"/>
              </a:cubicBezTo>
              <a:lnTo>
                <a:pt x="835035" y="0"/>
              </a:lnTo>
              <a:cubicBezTo>
                <a:pt x="859307" y="0"/>
                <a:pt x="878984" y="19677"/>
                <a:pt x="878984" y="43949"/>
              </a:cubicBezTo>
              <a:lnTo>
                <a:pt x="878984" y="395543"/>
              </a:lnTo>
              <a:cubicBezTo>
                <a:pt x="878984" y="419815"/>
                <a:pt x="859307" y="439492"/>
                <a:pt x="835035" y="439492"/>
              </a:cubicBezTo>
              <a:lnTo>
                <a:pt x="43949" y="439492"/>
              </a:lnTo>
              <a:cubicBezTo>
                <a:pt x="19677" y="439492"/>
                <a:pt x="0" y="419815"/>
                <a:pt x="0" y="395543"/>
              </a:cubicBezTo>
              <a:lnTo>
                <a:pt x="0" y="43949"/>
              </a:lnTo>
              <a:close/>
            </a:path>
          </a:pathLst>
        </a:custGeom>
        <a:solidFill>
          <a:schemeClr val="bg1">
            <a:lumMod val="6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20492" tIns="20492" rIns="20492" bIns="20492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>
              <a:latin typeface="Arial" panose="020B0604020202020204" pitchFamily="34" charset="0"/>
              <a:cs typeface="Arial" panose="020B0604020202020204" pitchFamily="34" charset="0"/>
            </a:rPr>
            <a:t>Subset 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>
              <a:latin typeface="Arial" panose="020B0604020202020204" pitchFamily="34" charset="0"/>
              <a:cs typeface="Arial" panose="020B0604020202020204" pitchFamily="34" charset="0"/>
            </a:rPr>
            <a:t>Data-1</a:t>
          </a:r>
        </a:p>
      </xdr:txBody>
    </xdr:sp>
    <xdr:clientData/>
  </xdr:twoCellAnchor>
  <xdr:twoCellAnchor>
    <xdr:from>
      <xdr:col>7</xdr:col>
      <xdr:colOff>53464</xdr:colOff>
      <xdr:row>3</xdr:row>
      <xdr:rowOff>180008</xdr:rowOff>
    </xdr:from>
    <xdr:to>
      <xdr:col>9</xdr:col>
      <xdr:colOff>125397</xdr:colOff>
      <xdr:row>10</xdr:row>
      <xdr:rowOff>153877</xdr:rowOff>
    </xdr:to>
    <xdr:sp macro="" textlink="">
      <xdr:nvSpPr>
        <xdr:cNvPr id="60" name="Freeform: Shape 59">
          <a:extLst>
            <a:ext uri="{FF2B5EF4-FFF2-40B4-BE49-F238E27FC236}">
              <a16:creationId xmlns:a16="http://schemas.microsoft.com/office/drawing/2014/main" id="{CB51E942-2D5C-300E-BA2A-BBF2A1F51A3E}"/>
            </a:ext>
          </a:extLst>
        </xdr:cNvPr>
        <xdr:cNvSpPr/>
      </xdr:nvSpPr>
      <xdr:spPr>
        <a:xfrm>
          <a:off x="4320664" y="989633"/>
          <a:ext cx="1291133" cy="1307369"/>
        </a:xfrm>
        <a:custGeom>
          <a:avLst/>
          <a:gdLst>
            <a:gd name="connsiteX0" fmla="*/ 0 w 878984"/>
            <a:gd name="connsiteY0" fmla="*/ 43949 h 439492"/>
            <a:gd name="connsiteX1" fmla="*/ 43949 w 878984"/>
            <a:gd name="connsiteY1" fmla="*/ 0 h 439492"/>
            <a:gd name="connsiteX2" fmla="*/ 835035 w 878984"/>
            <a:gd name="connsiteY2" fmla="*/ 0 h 439492"/>
            <a:gd name="connsiteX3" fmla="*/ 878984 w 878984"/>
            <a:gd name="connsiteY3" fmla="*/ 43949 h 439492"/>
            <a:gd name="connsiteX4" fmla="*/ 878984 w 878984"/>
            <a:gd name="connsiteY4" fmla="*/ 395543 h 439492"/>
            <a:gd name="connsiteX5" fmla="*/ 835035 w 878984"/>
            <a:gd name="connsiteY5" fmla="*/ 439492 h 439492"/>
            <a:gd name="connsiteX6" fmla="*/ 43949 w 878984"/>
            <a:gd name="connsiteY6" fmla="*/ 439492 h 439492"/>
            <a:gd name="connsiteX7" fmla="*/ 0 w 878984"/>
            <a:gd name="connsiteY7" fmla="*/ 395543 h 439492"/>
            <a:gd name="connsiteX8" fmla="*/ 0 w 878984"/>
            <a:gd name="connsiteY8" fmla="*/ 43949 h 43949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878984" h="439492">
              <a:moveTo>
                <a:pt x="0" y="43949"/>
              </a:moveTo>
              <a:cubicBezTo>
                <a:pt x="0" y="19677"/>
                <a:pt x="19677" y="0"/>
                <a:pt x="43949" y="0"/>
              </a:cubicBezTo>
              <a:lnTo>
                <a:pt x="835035" y="0"/>
              </a:lnTo>
              <a:cubicBezTo>
                <a:pt x="859307" y="0"/>
                <a:pt x="878984" y="19677"/>
                <a:pt x="878984" y="43949"/>
              </a:cubicBezTo>
              <a:lnTo>
                <a:pt x="878984" y="395543"/>
              </a:lnTo>
              <a:cubicBezTo>
                <a:pt x="878984" y="419815"/>
                <a:pt x="859307" y="439492"/>
                <a:pt x="835035" y="439492"/>
              </a:cubicBezTo>
              <a:lnTo>
                <a:pt x="43949" y="439492"/>
              </a:lnTo>
              <a:cubicBezTo>
                <a:pt x="19677" y="439492"/>
                <a:pt x="0" y="419815"/>
                <a:pt x="0" y="395543"/>
              </a:cubicBezTo>
              <a:lnTo>
                <a:pt x="0" y="43949"/>
              </a:lnTo>
              <a:close/>
            </a:path>
          </a:pathLst>
        </a:custGeom>
        <a:solidFill>
          <a:schemeClr val="bg1">
            <a:lumMod val="6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20492" tIns="20492" rIns="20492" bIns="20492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>
              <a:latin typeface="Arial" panose="020B0604020202020204" pitchFamily="34" charset="0"/>
              <a:cs typeface="Arial" panose="020B0604020202020204" pitchFamily="34" charset="0"/>
            </a:rPr>
            <a:t>Model-1</a:t>
          </a:r>
        </a:p>
      </xdr:txBody>
    </xdr:sp>
    <xdr:clientData/>
  </xdr:twoCellAnchor>
  <xdr:twoCellAnchor>
    <xdr:from>
      <xdr:col>4</xdr:col>
      <xdr:colOff>74679</xdr:colOff>
      <xdr:row>11</xdr:row>
      <xdr:rowOff>159481</xdr:rowOff>
    </xdr:from>
    <xdr:to>
      <xdr:col>6</xdr:col>
      <xdr:colOff>146612</xdr:colOff>
      <xdr:row>18</xdr:row>
      <xdr:rowOff>133350</xdr:rowOff>
    </xdr:to>
    <xdr:sp macro="" textlink="">
      <xdr:nvSpPr>
        <xdr:cNvPr id="62" name="Freeform: Shape 61">
          <a:extLst>
            <a:ext uri="{FF2B5EF4-FFF2-40B4-BE49-F238E27FC236}">
              <a16:creationId xmlns:a16="http://schemas.microsoft.com/office/drawing/2014/main" id="{16DF6BD9-7141-1336-28D7-0A5DAE0AB608}"/>
            </a:ext>
          </a:extLst>
        </xdr:cNvPr>
        <xdr:cNvSpPr/>
      </xdr:nvSpPr>
      <xdr:spPr>
        <a:xfrm>
          <a:off x="2513079" y="2493106"/>
          <a:ext cx="1291133" cy="1307369"/>
        </a:xfrm>
        <a:custGeom>
          <a:avLst/>
          <a:gdLst>
            <a:gd name="connsiteX0" fmla="*/ 0 w 878984"/>
            <a:gd name="connsiteY0" fmla="*/ 43949 h 439492"/>
            <a:gd name="connsiteX1" fmla="*/ 43949 w 878984"/>
            <a:gd name="connsiteY1" fmla="*/ 0 h 439492"/>
            <a:gd name="connsiteX2" fmla="*/ 835035 w 878984"/>
            <a:gd name="connsiteY2" fmla="*/ 0 h 439492"/>
            <a:gd name="connsiteX3" fmla="*/ 878984 w 878984"/>
            <a:gd name="connsiteY3" fmla="*/ 43949 h 439492"/>
            <a:gd name="connsiteX4" fmla="*/ 878984 w 878984"/>
            <a:gd name="connsiteY4" fmla="*/ 395543 h 439492"/>
            <a:gd name="connsiteX5" fmla="*/ 835035 w 878984"/>
            <a:gd name="connsiteY5" fmla="*/ 439492 h 439492"/>
            <a:gd name="connsiteX6" fmla="*/ 43949 w 878984"/>
            <a:gd name="connsiteY6" fmla="*/ 439492 h 439492"/>
            <a:gd name="connsiteX7" fmla="*/ 0 w 878984"/>
            <a:gd name="connsiteY7" fmla="*/ 395543 h 439492"/>
            <a:gd name="connsiteX8" fmla="*/ 0 w 878984"/>
            <a:gd name="connsiteY8" fmla="*/ 43949 h 43949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878984" h="439492">
              <a:moveTo>
                <a:pt x="0" y="43949"/>
              </a:moveTo>
              <a:cubicBezTo>
                <a:pt x="0" y="19677"/>
                <a:pt x="19677" y="0"/>
                <a:pt x="43949" y="0"/>
              </a:cubicBezTo>
              <a:lnTo>
                <a:pt x="835035" y="0"/>
              </a:lnTo>
              <a:cubicBezTo>
                <a:pt x="859307" y="0"/>
                <a:pt x="878984" y="19677"/>
                <a:pt x="878984" y="43949"/>
              </a:cubicBezTo>
              <a:lnTo>
                <a:pt x="878984" y="395543"/>
              </a:lnTo>
              <a:cubicBezTo>
                <a:pt x="878984" y="419815"/>
                <a:pt x="859307" y="439492"/>
                <a:pt x="835035" y="439492"/>
              </a:cubicBezTo>
              <a:lnTo>
                <a:pt x="43949" y="439492"/>
              </a:lnTo>
              <a:cubicBezTo>
                <a:pt x="19677" y="439492"/>
                <a:pt x="0" y="419815"/>
                <a:pt x="0" y="395543"/>
              </a:cubicBezTo>
              <a:lnTo>
                <a:pt x="0" y="43949"/>
              </a:lnTo>
              <a:close/>
            </a:path>
          </a:pathLst>
        </a:custGeom>
        <a:solidFill>
          <a:schemeClr val="bg1">
            <a:lumMod val="6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20492" tIns="20492" rIns="20492" bIns="20492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>
              <a:latin typeface="Arial" panose="020B0604020202020204" pitchFamily="34" charset="0"/>
              <a:cs typeface="Arial" panose="020B0604020202020204" pitchFamily="34" charset="0"/>
            </a:rPr>
            <a:t>Subset 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>
              <a:latin typeface="Arial" panose="020B0604020202020204" pitchFamily="34" charset="0"/>
              <a:cs typeface="Arial" panose="020B0604020202020204" pitchFamily="34" charset="0"/>
            </a:rPr>
            <a:t>Data-2</a:t>
          </a:r>
        </a:p>
      </xdr:txBody>
    </xdr:sp>
    <xdr:clientData/>
  </xdr:twoCellAnchor>
  <xdr:twoCellAnchor>
    <xdr:from>
      <xdr:col>7</xdr:col>
      <xdr:colOff>53464</xdr:colOff>
      <xdr:row>11</xdr:row>
      <xdr:rowOff>159481</xdr:rowOff>
    </xdr:from>
    <xdr:to>
      <xdr:col>9</xdr:col>
      <xdr:colOff>125397</xdr:colOff>
      <xdr:row>18</xdr:row>
      <xdr:rowOff>133350</xdr:rowOff>
    </xdr:to>
    <xdr:sp macro="" textlink="">
      <xdr:nvSpPr>
        <xdr:cNvPr id="64" name="Freeform: Shape 63">
          <a:extLst>
            <a:ext uri="{FF2B5EF4-FFF2-40B4-BE49-F238E27FC236}">
              <a16:creationId xmlns:a16="http://schemas.microsoft.com/office/drawing/2014/main" id="{2321CC94-65EF-99C5-8BEF-A989831C6BA6}"/>
            </a:ext>
          </a:extLst>
        </xdr:cNvPr>
        <xdr:cNvSpPr/>
      </xdr:nvSpPr>
      <xdr:spPr>
        <a:xfrm>
          <a:off x="4320664" y="2493106"/>
          <a:ext cx="1291133" cy="1307369"/>
        </a:xfrm>
        <a:custGeom>
          <a:avLst/>
          <a:gdLst>
            <a:gd name="connsiteX0" fmla="*/ 0 w 878984"/>
            <a:gd name="connsiteY0" fmla="*/ 43949 h 439492"/>
            <a:gd name="connsiteX1" fmla="*/ 43949 w 878984"/>
            <a:gd name="connsiteY1" fmla="*/ 0 h 439492"/>
            <a:gd name="connsiteX2" fmla="*/ 835035 w 878984"/>
            <a:gd name="connsiteY2" fmla="*/ 0 h 439492"/>
            <a:gd name="connsiteX3" fmla="*/ 878984 w 878984"/>
            <a:gd name="connsiteY3" fmla="*/ 43949 h 439492"/>
            <a:gd name="connsiteX4" fmla="*/ 878984 w 878984"/>
            <a:gd name="connsiteY4" fmla="*/ 395543 h 439492"/>
            <a:gd name="connsiteX5" fmla="*/ 835035 w 878984"/>
            <a:gd name="connsiteY5" fmla="*/ 439492 h 439492"/>
            <a:gd name="connsiteX6" fmla="*/ 43949 w 878984"/>
            <a:gd name="connsiteY6" fmla="*/ 439492 h 439492"/>
            <a:gd name="connsiteX7" fmla="*/ 0 w 878984"/>
            <a:gd name="connsiteY7" fmla="*/ 395543 h 439492"/>
            <a:gd name="connsiteX8" fmla="*/ 0 w 878984"/>
            <a:gd name="connsiteY8" fmla="*/ 43949 h 43949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878984" h="439492">
              <a:moveTo>
                <a:pt x="0" y="43949"/>
              </a:moveTo>
              <a:cubicBezTo>
                <a:pt x="0" y="19677"/>
                <a:pt x="19677" y="0"/>
                <a:pt x="43949" y="0"/>
              </a:cubicBezTo>
              <a:lnTo>
                <a:pt x="835035" y="0"/>
              </a:lnTo>
              <a:cubicBezTo>
                <a:pt x="859307" y="0"/>
                <a:pt x="878984" y="19677"/>
                <a:pt x="878984" y="43949"/>
              </a:cubicBezTo>
              <a:lnTo>
                <a:pt x="878984" y="395543"/>
              </a:lnTo>
              <a:cubicBezTo>
                <a:pt x="878984" y="419815"/>
                <a:pt x="859307" y="439492"/>
                <a:pt x="835035" y="439492"/>
              </a:cubicBezTo>
              <a:lnTo>
                <a:pt x="43949" y="439492"/>
              </a:lnTo>
              <a:cubicBezTo>
                <a:pt x="19677" y="439492"/>
                <a:pt x="0" y="419815"/>
                <a:pt x="0" y="395543"/>
              </a:cubicBezTo>
              <a:lnTo>
                <a:pt x="0" y="43949"/>
              </a:lnTo>
              <a:close/>
            </a:path>
          </a:pathLst>
        </a:custGeom>
        <a:solidFill>
          <a:schemeClr val="bg1">
            <a:lumMod val="6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20492" tIns="20492" rIns="20492" bIns="20492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>
              <a:latin typeface="Arial" panose="020B0604020202020204" pitchFamily="34" charset="0"/>
              <a:cs typeface="Arial" panose="020B0604020202020204" pitchFamily="34" charset="0"/>
            </a:rPr>
            <a:t>Model-2</a:t>
          </a:r>
        </a:p>
      </xdr:txBody>
    </xdr:sp>
    <xdr:clientData/>
  </xdr:twoCellAnchor>
  <xdr:twoCellAnchor>
    <xdr:from>
      <xdr:col>10</xdr:col>
      <xdr:colOff>4268</xdr:colOff>
      <xdr:row>6</xdr:row>
      <xdr:rowOff>148615</xdr:rowOff>
    </xdr:from>
    <xdr:to>
      <xdr:col>11</xdr:col>
      <xdr:colOff>561976</xdr:colOff>
      <xdr:row>13</xdr:row>
      <xdr:rowOff>122484</xdr:rowOff>
    </xdr:to>
    <xdr:sp macro="" textlink="">
      <xdr:nvSpPr>
        <xdr:cNvPr id="66" name="Freeform: Shape 65">
          <a:extLst>
            <a:ext uri="{FF2B5EF4-FFF2-40B4-BE49-F238E27FC236}">
              <a16:creationId xmlns:a16="http://schemas.microsoft.com/office/drawing/2014/main" id="{3B40E67E-FC16-4D7F-5A65-8C6316B21D4B}"/>
            </a:ext>
          </a:extLst>
        </xdr:cNvPr>
        <xdr:cNvSpPr/>
      </xdr:nvSpPr>
      <xdr:spPr>
        <a:xfrm>
          <a:off x="6100268" y="1529740"/>
          <a:ext cx="1291133" cy="1307369"/>
        </a:xfrm>
        <a:custGeom>
          <a:avLst/>
          <a:gdLst>
            <a:gd name="connsiteX0" fmla="*/ 0 w 878984"/>
            <a:gd name="connsiteY0" fmla="*/ 43949 h 439492"/>
            <a:gd name="connsiteX1" fmla="*/ 43949 w 878984"/>
            <a:gd name="connsiteY1" fmla="*/ 0 h 439492"/>
            <a:gd name="connsiteX2" fmla="*/ 835035 w 878984"/>
            <a:gd name="connsiteY2" fmla="*/ 0 h 439492"/>
            <a:gd name="connsiteX3" fmla="*/ 878984 w 878984"/>
            <a:gd name="connsiteY3" fmla="*/ 43949 h 439492"/>
            <a:gd name="connsiteX4" fmla="*/ 878984 w 878984"/>
            <a:gd name="connsiteY4" fmla="*/ 395543 h 439492"/>
            <a:gd name="connsiteX5" fmla="*/ 835035 w 878984"/>
            <a:gd name="connsiteY5" fmla="*/ 439492 h 439492"/>
            <a:gd name="connsiteX6" fmla="*/ 43949 w 878984"/>
            <a:gd name="connsiteY6" fmla="*/ 439492 h 439492"/>
            <a:gd name="connsiteX7" fmla="*/ 0 w 878984"/>
            <a:gd name="connsiteY7" fmla="*/ 395543 h 439492"/>
            <a:gd name="connsiteX8" fmla="*/ 0 w 878984"/>
            <a:gd name="connsiteY8" fmla="*/ 43949 h 43949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878984" h="439492">
              <a:moveTo>
                <a:pt x="0" y="43949"/>
              </a:moveTo>
              <a:cubicBezTo>
                <a:pt x="0" y="19677"/>
                <a:pt x="19677" y="0"/>
                <a:pt x="43949" y="0"/>
              </a:cubicBezTo>
              <a:lnTo>
                <a:pt x="835035" y="0"/>
              </a:lnTo>
              <a:cubicBezTo>
                <a:pt x="859307" y="0"/>
                <a:pt x="878984" y="19677"/>
                <a:pt x="878984" y="43949"/>
              </a:cubicBezTo>
              <a:lnTo>
                <a:pt x="878984" y="395543"/>
              </a:lnTo>
              <a:cubicBezTo>
                <a:pt x="878984" y="419815"/>
                <a:pt x="859307" y="439492"/>
                <a:pt x="835035" y="439492"/>
              </a:cubicBezTo>
              <a:lnTo>
                <a:pt x="43949" y="439492"/>
              </a:lnTo>
              <a:cubicBezTo>
                <a:pt x="19677" y="439492"/>
                <a:pt x="0" y="419815"/>
                <a:pt x="0" y="395543"/>
              </a:cubicBezTo>
              <a:lnTo>
                <a:pt x="0" y="43949"/>
              </a:lnTo>
              <a:close/>
            </a:path>
          </a:pathLst>
        </a:custGeom>
        <a:solidFill>
          <a:schemeClr val="bg1">
            <a:lumMod val="6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20492" tIns="20492" rIns="20492" bIns="20492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>
              <a:latin typeface="Arial" panose="020B0604020202020204" pitchFamily="34" charset="0"/>
              <a:cs typeface="Arial" panose="020B0604020202020204" pitchFamily="34" charset="0"/>
            </a:rPr>
            <a:t>Final 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>
              <a:latin typeface="Arial" panose="020B0604020202020204" pitchFamily="34" charset="0"/>
              <a:cs typeface="Arial" panose="020B0604020202020204" pitchFamily="34" charset="0"/>
            </a:rPr>
            <a:t>Model</a:t>
          </a:r>
        </a:p>
      </xdr:txBody>
    </xdr:sp>
    <xdr:clientData/>
  </xdr:twoCellAnchor>
  <xdr:twoCellAnchor>
    <xdr:from>
      <xdr:col>13</xdr:col>
      <xdr:colOff>136975</xdr:colOff>
      <xdr:row>3</xdr:row>
      <xdr:rowOff>94283</xdr:rowOff>
    </xdr:from>
    <xdr:to>
      <xdr:col>21</xdr:col>
      <xdr:colOff>809625</xdr:colOff>
      <xdr:row>18</xdr:row>
      <xdr:rowOff>133350</xdr:rowOff>
    </xdr:to>
    <xdr:grpSp>
      <xdr:nvGrpSpPr>
        <xdr:cNvPr id="120" name="Group 119">
          <a:extLst>
            <a:ext uri="{FF2B5EF4-FFF2-40B4-BE49-F238E27FC236}">
              <a16:creationId xmlns:a16="http://schemas.microsoft.com/office/drawing/2014/main" id="{403FDF80-0DDA-3591-5D8B-1391E5C3586F}"/>
            </a:ext>
          </a:extLst>
        </xdr:cNvPr>
        <xdr:cNvGrpSpPr/>
      </xdr:nvGrpSpPr>
      <xdr:grpSpPr>
        <a:xfrm>
          <a:off x="7452175" y="903908"/>
          <a:ext cx="6044750" cy="2896567"/>
          <a:chOff x="10633525" y="903908"/>
          <a:chExt cx="5739950" cy="2896567"/>
        </a:xfrm>
      </xdr:grpSpPr>
      <xdr:sp macro="" textlink="">
        <xdr:nvSpPr>
          <xdr:cNvPr id="73" name="Freeform: Shape 72">
            <a:extLst>
              <a:ext uri="{FF2B5EF4-FFF2-40B4-BE49-F238E27FC236}">
                <a16:creationId xmlns:a16="http://schemas.microsoft.com/office/drawing/2014/main" id="{78EAFACF-85A0-BB3B-543F-D4618C0F1C42}"/>
              </a:ext>
            </a:extLst>
          </xdr:cNvPr>
          <xdr:cNvSpPr/>
        </xdr:nvSpPr>
        <xdr:spPr>
          <a:xfrm>
            <a:off x="10633525" y="903908"/>
            <a:ext cx="1410675" cy="1309587"/>
          </a:xfrm>
          <a:custGeom>
            <a:avLst/>
            <a:gdLst>
              <a:gd name="connsiteX0" fmla="*/ 0 w 878984"/>
              <a:gd name="connsiteY0" fmla="*/ 43949 h 439492"/>
              <a:gd name="connsiteX1" fmla="*/ 43949 w 878984"/>
              <a:gd name="connsiteY1" fmla="*/ 0 h 439492"/>
              <a:gd name="connsiteX2" fmla="*/ 835035 w 878984"/>
              <a:gd name="connsiteY2" fmla="*/ 0 h 439492"/>
              <a:gd name="connsiteX3" fmla="*/ 878984 w 878984"/>
              <a:gd name="connsiteY3" fmla="*/ 43949 h 439492"/>
              <a:gd name="connsiteX4" fmla="*/ 878984 w 878984"/>
              <a:gd name="connsiteY4" fmla="*/ 395543 h 439492"/>
              <a:gd name="connsiteX5" fmla="*/ 835035 w 878984"/>
              <a:gd name="connsiteY5" fmla="*/ 439492 h 439492"/>
              <a:gd name="connsiteX6" fmla="*/ 43949 w 878984"/>
              <a:gd name="connsiteY6" fmla="*/ 439492 h 439492"/>
              <a:gd name="connsiteX7" fmla="*/ 0 w 878984"/>
              <a:gd name="connsiteY7" fmla="*/ 395543 h 439492"/>
              <a:gd name="connsiteX8" fmla="*/ 0 w 878984"/>
              <a:gd name="connsiteY8" fmla="*/ 43949 h 43949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78984" h="439492">
                <a:moveTo>
                  <a:pt x="0" y="43949"/>
                </a:moveTo>
                <a:cubicBezTo>
                  <a:pt x="0" y="19677"/>
                  <a:pt x="19677" y="0"/>
                  <a:pt x="43949" y="0"/>
                </a:cubicBezTo>
                <a:lnTo>
                  <a:pt x="835035" y="0"/>
                </a:lnTo>
                <a:cubicBezTo>
                  <a:pt x="859307" y="0"/>
                  <a:pt x="878984" y="19677"/>
                  <a:pt x="878984" y="43949"/>
                </a:cubicBezTo>
                <a:lnTo>
                  <a:pt x="878984" y="395543"/>
                </a:lnTo>
                <a:cubicBezTo>
                  <a:pt x="878984" y="419815"/>
                  <a:pt x="859307" y="439492"/>
                  <a:pt x="835035" y="439492"/>
                </a:cubicBezTo>
                <a:lnTo>
                  <a:pt x="43949" y="439492"/>
                </a:lnTo>
                <a:cubicBezTo>
                  <a:pt x="19677" y="439492"/>
                  <a:pt x="0" y="419815"/>
                  <a:pt x="0" y="395543"/>
                </a:cubicBezTo>
                <a:lnTo>
                  <a:pt x="0" y="43949"/>
                </a:lnTo>
                <a:close/>
              </a:path>
            </a:pathLst>
          </a:custGeom>
          <a:solidFill>
            <a:schemeClr val="tx2">
              <a:lumMod val="50000"/>
              <a:lumOff val="50000"/>
            </a:schemeClr>
          </a:solidFill>
          <a:ln>
            <a:solidFill>
              <a:schemeClr val="tx2">
                <a:lumMod val="50000"/>
                <a:lumOff val="50000"/>
              </a:schemeClr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0492" tIns="20492" rIns="20492" bIns="20492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Original Data</a:t>
            </a:r>
          </a:p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000" kern="1200">
                <a:latin typeface="Arial" panose="020B0604020202020204" pitchFamily="34" charset="0"/>
                <a:cs typeface="Arial" panose="020B0604020202020204" pitchFamily="34" charset="0"/>
              </a:rPr>
              <a:t>(equal weight)</a:t>
            </a:r>
          </a:p>
        </xdr:txBody>
      </xdr:sp>
      <xdr:sp macro="" textlink="">
        <xdr:nvSpPr>
          <xdr:cNvPr id="75" name="Freeform: Shape 74">
            <a:extLst>
              <a:ext uri="{FF2B5EF4-FFF2-40B4-BE49-F238E27FC236}">
                <a16:creationId xmlns:a16="http://schemas.microsoft.com/office/drawing/2014/main" id="{AA22CA10-BA1A-0EA4-FF23-9FC298E6A68F}"/>
              </a:ext>
            </a:extLst>
          </xdr:cNvPr>
          <xdr:cNvSpPr/>
        </xdr:nvSpPr>
        <xdr:spPr>
          <a:xfrm>
            <a:off x="12830307" y="903908"/>
            <a:ext cx="1410675" cy="1309587"/>
          </a:xfrm>
          <a:custGeom>
            <a:avLst/>
            <a:gdLst>
              <a:gd name="connsiteX0" fmla="*/ 0 w 878984"/>
              <a:gd name="connsiteY0" fmla="*/ 43949 h 439492"/>
              <a:gd name="connsiteX1" fmla="*/ 43949 w 878984"/>
              <a:gd name="connsiteY1" fmla="*/ 0 h 439492"/>
              <a:gd name="connsiteX2" fmla="*/ 835035 w 878984"/>
              <a:gd name="connsiteY2" fmla="*/ 0 h 439492"/>
              <a:gd name="connsiteX3" fmla="*/ 878984 w 878984"/>
              <a:gd name="connsiteY3" fmla="*/ 43949 h 439492"/>
              <a:gd name="connsiteX4" fmla="*/ 878984 w 878984"/>
              <a:gd name="connsiteY4" fmla="*/ 395543 h 439492"/>
              <a:gd name="connsiteX5" fmla="*/ 835035 w 878984"/>
              <a:gd name="connsiteY5" fmla="*/ 439492 h 439492"/>
              <a:gd name="connsiteX6" fmla="*/ 43949 w 878984"/>
              <a:gd name="connsiteY6" fmla="*/ 439492 h 439492"/>
              <a:gd name="connsiteX7" fmla="*/ 0 w 878984"/>
              <a:gd name="connsiteY7" fmla="*/ 395543 h 439492"/>
              <a:gd name="connsiteX8" fmla="*/ 0 w 878984"/>
              <a:gd name="connsiteY8" fmla="*/ 43949 h 43949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78984" h="439492">
                <a:moveTo>
                  <a:pt x="0" y="43949"/>
                </a:moveTo>
                <a:cubicBezTo>
                  <a:pt x="0" y="19677"/>
                  <a:pt x="19677" y="0"/>
                  <a:pt x="43949" y="0"/>
                </a:cubicBezTo>
                <a:lnTo>
                  <a:pt x="835035" y="0"/>
                </a:lnTo>
                <a:cubicBezTo>
                  <a:pt x="859307" y="0"/>
                  <a:pt x="878984" y="19677"/>
                  <a:pt x="878984" y="43949"/>
                </a:cubicBezTo>
                <a:lnTo>
                  <a:pt x="878984" y="395543"/>
                </a:lnTo>
                <a:cubicBezTo>
                  <a:pt x="878984" y="419815"/>
                  <a:pt x="859307" y="439492"/>
                  <a:pt x="835035" y="439492"/>
                </a:cubicBezTo>
                <a:lnTo>
                  <a:pt x="43949" y="439492"/>
                </a:lnTo>
                <a:cubicBezTo>
                  <a:pt x="19677" y="439492"/>
                  <a:pt x="0" y="419815"/>
                  <a:pt x="0" y="395543"/>
                </a:cubicBezTo>
                <a:lnTo>
                  <a:pt x="0" y="43949"/>
                </a:lnTo>
                <a:close/>
              </a:path>
            </a:pathLst>
          </a:custGeom>
          <a:solidFill>
            <a:schemeClr val="tx2">
              <a:lumMod val="50000"/>
              <a:lumOff val="50000"/>
            </a:schemeClr>
          </a:solidFill>
          <a:ln>
            <a:solidFill>
              <a:schemeClr val="tx2">
                <a:lumMod val="50000"/>
                <a:lumOff val="50000"/>
              </a:schemeClr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0492" tIns="20492" rIns="20492" bIns="20492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Model-1</a:t>
            </a:r>
          </a:p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000" kern="1200">
                <a:latin typeface="Arial" panose="020B0604020202020204" pitchFamily="34" charset="0"/>
                <a:cs typeface="Arial" panose="020B0604020202020204" pitchFamily="34" charset="0"/>
              </a:rPr>
              <a:t>(weighted)</a:t>
            </a:r>
          </a:p>
        </xdr:txBody>
      </xdr:sp>
      <xdr:sp macro="" textlink="">
        <xdr:nvSpPr>
          <xdr:cNvPr id="77" name="Freeform: Shape 76">
            <a:extLst>
              <a:ext uri="{FF2B5EF4-FFF2-40B4-BE49-F238E27FC236}">
                <a16:creationId xmlns:a16="http://schemas.microsoft.com/office/drawing/2014/main" id="{726B152D-4268-B349-04D9-4852FD96175A}"/>
              </a:ext>
            </a:extLst>
          </xdr:cNvPr>
          <xdr:cNvSpPr/>
        </xdr:nvSpPr>
        <xdr:spPr>
          <a:xfrm>
            <a:off x="10633525" y="2490888"/>
            <a:ext cx="1410675" cy="1309587"/>
          </a:xfrm>
          <a:custGeom>
            <a:avLst/>
            <a:gdLst>
              <a:gd name="connsiteX0" fmla="*/ 0 w 878984"/>
              <a:gd name="connsiteY0" fmla="*/ 43949 h 439492"/>
              <a:gd name="connsiteX1" fmla="*/ 43949 w 878984"/>
              <a:gd name="connsiteY1" fmla="*/ 0 h 439492"/>
              <a:gd name="connsiteX2" fmla="*/ 835035 w 878984"/>
              <a:gd name="connsiteY2" fmla="*/ 0 h 439492"/>
              <a:gd name="connsiteX3" fmla="*/ 878984 w 878984"/>
              <a:gd name="connsiteY3" fmla="*/ 43949 h 439492"/>
              <a:gd name="connsiteX4" fmla="*/ 878984 w 878984"/>
              <a:gd name="connsiteY4" fmla="*/ 395543 h 439492"/>
              <a:gd name="connsiteX5" fmla="*/ 835035 w 878984"/>
              <a:gd name="connsiteY5" fmla="*/ 439492 h 439492"/>
              <a:gd name="connsiteX6" fmla="*/ 43949 w 878984"/>
              <a:gd name="connsiteY6" fmla="*/ 439492 h 439492"/>
              <a:gd name="connsiteX7" fmla="*/ 0 w 878984"/>
              <a:gd name="connsiteY7" fmla="*/ 395543 h 439492"/>
              <a:gd name="connsiteX8" fmla="*/ 0 w 878984"/>
              <a:gd name="connsiteY8" fmla="*/ 43949 h 43949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78984" h="439492">
                <a:moveTo>
                  <a:pt x="0" y="43949"/>
                </a:moveTo>
                <a:cubicBezTo>
                  <a:pt x="0" y="19677"/>
                  <a:pt x="19677" y="0"/>
                  <a:pt x="43949" y="0"/>
                </a:cubicBezTo>
                <a:lnTo>
                  <a:pt x="835035" y="0"/>
                </a:lnTo>
                <a:cubicBezTo>
                  <a:pt x="859307" y="0"/>
                  <a:pt x="878984" y="19677"/>
                  <a:pt x="878984" y="43949"/>
                </a:cubicBezTo>
                <a:lnTo>
                  <a:pt x="878984" y="395543"/>
                </a:lnTo>
                <a:cubicBezTo>
                  <a:pt x="878984" y="419815"/>
                  <a:pt x="859307" y="439492"/>
                  <a:pt x="835035" y="439492"/>
                </a:cubicBezTo>
                <a:lnTo>
                  <a:pt x="43949" y="439492"/>
                </a:lnTo>
                <a:cubicBezTo>
                  <a:pt x="19677" y="439492"/>
                  <a:pt x="0" y="419815"/>
                  <a:pt x="0" y="395543"/>
                </a:cubicBezTo>
                <a:lnTo>
                  <a:pt x="0" y="43949"/>
                </a:lnTo>
                <a:close/>
              </a:path>
            </a:pathLst>
          </a:custGeom>
          <a:solidFill>
            <a:schemeClr val="tx2">
              <a:lumMod val="50000"/>
              <a:lumOff val="50000"/>
            </a:schemeClr>
          </a:solidFill>
          <a:ln>
            <a:solidFill>
              <a:schemeClr val="tx2">
                <a:lumMod val="50000"/>
                <a:lumOff val="50000"/>
              </a:schemeClr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0492" tIns="20492" rIns="20492" bIns="20492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Original Data</a:t>
            </a:r>
          </a:p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000" kern="1200">
                <a:latin typeface="Arial" panose="020B0604020202020204" pitchFamily="34" charset="0"/>
                <a:cs typeface="Arial" panose="020B0604020202020204" pitchFamily="34" charset="0"/>
              </a:rPr>
              <a:t>(higher weight to misclassified observations)</a:t>
            </a:r>
          </a:p>
        </xdr:txBody>
      </xdr:sp>
      <xdr:sp macro="" textlink="">
        <xdr:nvSpPr>
          <xdr:cNvPr id="79" name="Freeform: Shape 78">
            <a:extLst>
              <a:ext uri="{FF2B5EF4-FFF2-40B4-BE49-F238E27FC236}">
                <a16:creationId xmlns:a16="http://schemas.microsoft.com/office/drawing/2014/main" id="{BE38C2A7-B9E9-A305-F3D8-3235D42836B4}"/>
              </a:ext>
            </a:extLst>
          </xdr:cNvPr>
          <xdr:cNvSpPr/>
        </xdr:nvSpPr>
        <xdr:spPr>
          <a:xfrm>
            <a:off x="12839491" y="2490888"/>
            <a:ext cx="1410675" cy="1309587"/>
          </a:xfrm>
          <a:custGeom>
            <a:avLst/>
            <a:gdLst>
              <a:gd name="connsiteX0" fmla="*/ 0 w 878984"/>
              <a:gd name="connsiteY0" fmla="*/ 43949 h 439492"/>
              <a:gd name="connsiteX1" fmla="*/ 43949 w 878984"/>
              <a:gd name="connsiteY1" fmla="*/ 0 h 439492"/>
              <a:gd name="connsiteX2" fmla="*/ 835035 w 878984"/>
              <a:gd name="connsiteY2" fmla="*/ 0 h 439492"/>
              <a:gd name="connsiteX3" fmla="*/ 878984 w 878984"/>
              <a:gd name="connsiteY3" fmla="*/ 43949 h 439492"/>
              <a:gd name="connsiteX4" fmla="*/ 878984 w 878984"/>
              <a:gd name="connsiteY4" fmla="*/ 395543 h 439492"/>
              <a:gd name="connsiteX5" fmla="*/ 835035 w 878984"/>
              <a:gd name="connsiteY5" fmla="*/ 439492 h 439492"/>
              <a:gd name="connsiteX6" fmla="*/ 43949 w 878984"/>
              <a:gd name="connsiteY6" fmla="*/ 439492 h 439492"/>
              <a:gd name="connsiteX7" fmla="*/ 0 w 878984"/>
              <a:gd name="connsiteY7" fmla="*/ 395543 h 439492"/>
              <a:gd name="connsiteX8" fmla="*/ 0 w 878984"/>
              <a:gd name="connsiteY8" fmla="*/ 43949 h 43949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78984" h="439492">
                <a:moveTo>
                  <a:pt x="0" y="43949"/>
                </a:moveTo>
                <a:cubicBezTo>
                  <a:pt x="0" y="19677"/>
                  <a:pt x="19677" y="0"/>
                  <a:pt x="43949" y="0"/>
                </a:cubicBezTo>
                <a:lnTo>
                  <a:pt x="835035" y="0"/>
                </a:lnTo>
                <a:cubicBezTo>
                  <a:pt x="859307" y="0"/>
                  <a:pt x="878984" y="19677"/>
                  <a:pt x="878984" y="43949"/>
                </a:cubicBezTo>
                <a:lnTo>
                  <a:pt x="878984" y="395543"/>
                </a:lnTo>
                <a:cubicBezTo>
                  <a:pt x="878984" y="419815"/>
                  <a:pt x="859307" y="439492"/>
                  <a:pt x="835035" y="439492"/>
                </a:cubicBezTo>
                <a:lnTo>
                  <a:pt x="43949" y="439492"/>
                </a:lnTo>
                <a:cubicBezTo>
                  <a:pt x="19677" y="439492"/>
                  <a:pt x="0" y="419815"/>
                  <a:pt x="0" y="395543"/>
                </a:cubicBezTo>
                <a:lnTo>
                  <a:pt x="0" y="43949"/>
                </a:lnTo>
                <a:close/>
              </a:path>
            </a:pathLst>
          </a:custGeom>
          <a:solidFill>
            <a:schemeClr val="tx2">
              <a:lumMod val="50000"/>
              <a:lumOff val="50000"/>
            </a:schemeClr>
          </a:solidFill>
          <a:ln>
            <a:solidFill>
              <a:schemeClr val="tx2">
                <a:lumMod val="50000"/>
                <a:lumOff val="50000"/>
              </a:schemeClr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0492" tIns="20492" rIns="20492" bIns="20492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Model-2</a:t>
            </a:r>
          </a:p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000" kern="1200">
                <a:latin typeface="Arial" panose="020B0604020202020204" pitchFamily="34" charset="0"/>
                <a:cs typeface="Arial" panose="020B0604020202020204" pitchFamily="34" charset="0"/>
              </a:rPr>
              <a:t>(</a:t>
            </a:r>
            <a:r>
              <a:rPr lang="en-US" sz="1000" kern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w</a:t>
            </a:r>
            <a:r>
              <a:rPr lang="en-US" sz="10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eighted)</a:t>
            </a:r>
            <a:endParaRPr lang="en-US" sz="1000" kern="12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80" name="Freeform: Shape 79">
            <a:extLst>
              <a:ext uri="{FF2B5EF4-FFF2-40B4-BE49-F238E27FC236}">
                <a16:creationId xmlns:a16="http://schemas.microsoft.com/office/drawing/2014/main" id="{9DE94773-9B7E-A77C-2810-F149A88BEEC9}"/>
              </a:ext>
            </a:extLst>
          </xdr:cNvPr>
          <xdr:cNvSpPr/>
        </xdr:nvSpPr>
        <xdr:spPr>
          <a:xfrm>
            <a:off x="14962800" y="1659419"/>
            <a:ext cx="1410675" cy="1309587"/>
          </a:xfrm>
          <a:custGeom>
            <a:avLst/>
            <a:gdLst>
              <a:gd name="connsiteX0" fmla="*/ 0 w 878984"/>
              <a:gd name="connsiteY0" fmla="*/ 43949 h 439492"/>
              <a:gd name="connsiteX1" fmla="*/ 43949 w 878984"/>
              <a:gd name="connsiteY1" fmla="*/ 0 h 439492"/>
              <a:gd name="connsiteX2" fmla="*/ 835035 w 878984"/>
              <a:gd name="connsiteY2" fmla="*/ 0 h 439492"/>
              <a:gd name="connsiteX3" fmla="*/ 878984 w 878984"/>
              <a:gd name="connsiteY3" fmla="*/ 43949 h 439492"/>
              <a:gd name="connsiteX4" fmla="*/ 878984 w 878984"/>
              <a:gd name="connsiteY4" fmla="*/ 395543 h 439492"/>
              <a:gd name="connsiteX5" fmla="*/ 835035 w 878984"/>
              <a:gd name="connsiteY5" fmla="*/ 439492 h 439492"/>
              <a:gd name="connsiteX6" fmla="*/ 43949 w 878984"/>
              <a:gd name="connsiteY6" fmla="*/ 439492 h 439492"/>
              <a:gd name="connsiteX7" fmla="*/ 0 w 878984"/>
              <a:gd name="connsiteY7" fmla="*/ 395543 h 439492"/>
              <a:gd name="connsiteX8" fmla="*/ 0 w 878984"/>
              <a:gd name="connsiteY8" fmla="*/ 43949 h 43949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78984" h="439492">
                <a:moveTo>
                  <a:pt x="0" y="43949"/>
                </a:moveTo>
                <a:cubicBezTo>
                  <a:pt x="0" y="19677"/>
                  <a:pt x="19677" y="0"/>
                  <a:pt x="43949" y="0"/>
                </a:cubicBezTo>
                <a:lnTo>
                  <a:pt x="835035" y="0"/>
                </a:lnTo>
                <a:cubicBezTo>
                  <a:pt x="859307" y="0"/>
                  <a:pt x="878984" y="19677"/>
                  <a:pt x="878984" y="43949"/>
                </a:cubicBezTo>
                <a:lnTo>
                  <a:pt x="878984" y="395543"/>
                </a:lnTo>
                <a:cubicBezTo>
                  <a:pt x="878984" y="419815"/>
                  <a:pt x="859307" y="439492"/>
                  <a:pt x="835035" y="439492"/>
                </a:cubicBezTo>
                <a:lnTo>
                  <a:pt x="43949" y="439492"/>
                </a:lnTo>
                <a:cubicBezTo>
                  <a:pt x="19677" y="439492"/>
                  <a:pt x="0" y="419815"/>
                  <a:pt x="0" y="395543"/>
                </a:cubicBezTo>
                <a:lnTo>
                  <a:pt x="0" y="43949"/>
                </a:lnTo>
                <a:close/>
              </a:path>
            </a:pathLst>
          </a:custGeom>
          <a:solidFill>
            <a:schemeClr val="tx2">
              <a:lumMod val="50000"/>
              <a:lumOff val="50000"/>
            </a:schemeClr>
          </a:solidFill>
          <a:ln>
            <a:solidFill>
              <a:schemeClr val="tx2">
                <a:lumMod val="50000"/>
                <a:lumOff val="50000"/>
              </a:schemeClr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0492" tIns="20492" rIns="20492" bIns="20492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Final Model</a:t>
            </a:r>
          </a:p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000" kern="1200">
                <a:latin typeface="Arial" panose="020B0604020202020204" pitchFamily="34" charset="0"/>
                <a:cs typeface="Arial" panose="020B0604020202020204" pitchFamily="34" charset="0"/>
              </a:rPr>
              <a:t>(weighted sum </a:t>
            </a:r>
          </a:p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000" kern="1200">
                <a:latin typeface="Arial" panose="020B0604020202020204" pitchFamily="34" charset="0"/>
                <a:cs typeface="Arial" panose="020B0604020202020204" pitchFamily="34" charset="0"/>
              </a:rPr>
              <a:t>of models)</a:t>
            </a:r>
          </a:p>
        </xdr:txBody>
      </xdr:sp>
      <xdr:cxnSp macro="">
        <xdr:nvCxnSpPr>
          <xdr:cNvPr id="87" name="Straight Arrow Connector 86">
            <a:extLst>
              <a:ext uri="{FF2B5EF4-FFF2-40B4-BE49-F238E27FC236}">
                <a16:creationId xmlns:a16="http://schemas.microsoft.com/office/drawing/2014/main" id="{C6643452-7455-CA1A-08AC-AB2762A4E42D}"/>
              </a:ext>
            </a:extLst>
          </xdr:cNvPr>
          <xdr:cNvCxnSpPr/>
        </xdr:nvCxnSpPr>
        <xdr:spPr>
          <a:xfrm flipV="1">
            <a:off x="11837441" y="1577230"/>
            <a:ext cx="1007043" cy="6261"/>
          </a:xfrm>
          <a:prstGeom prst="straightConnector1">
            <a:avLst/>
          </a:prstGeom>
          <a:ln>
            <a:solidFill>
              <a:schemeClr val="tx2">
                <a:lumMod val="50000"/>
                <a:lumOff val="50000"/>
              </a:schemeClr>
            </a:solidFill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" name="Straight Arrow Connector 94">
            <a:extLst>
              <a:ext uri="{FF2B5EF4-FFF2-40B4-BE49-F238E27FC236}">
                <a16:creationId xmlns:a16="http://schemas.microsoft.com/office/drawing/2014/main" id="{2C114FF9-E2DA-1728-453F-483B1B30850C}"/>
              </a:ext>
            </a:extLst>
          </xdr:cNvPr>
          <xdr:cNvCxnSpPr/>
        </xdr:nvCxnSpPr>
        <xdr:spPr>
          <a:xfrm>
            <a:off x="12057859" y="3113291"/>
            <a:ext cx="793505" cy="3483"/>
          </a:xfrm>
          <a:prstGeom prst="straightConnector1">
            <a:avLst/>
          </a:prstGeom>
          <a:ln>
            <a:solidFill>
              <a:schemeClr val="tx2">
                <a:lumMod val="50000"/>
                <a:lumOff val="50000"/>
              </a:schemeClr>
            </a:solidFill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" name="Straight Arrow Connector 95">
            <a:extLst>
              <a:ext uri="{FF2B5EF4-FFF2-40B4-BE49-F238E27FC236}">
                <a16:creationId xmlns:a16="http://schemas.microsoft.com/office/drawing/2014/main" id="{4433B582-D328-16A3-03B6-C9588905E721}"/>
              </a:ext>
            </a:extLst>
          </xdr:cNvPr>
          <xdr:cNvCxnSpPr>
            <a:stCxn id="75" idx="6"/>
          </xdr:cNvCxnSpPr>
        </xdr:nvCxnSpPr>
        <xdr:spPr>
          <a:xfrm flipH="1">
            <a:off x="12054653" y="2213495"/>
            <a:ext cx="846187" cy="874047"/>
          </a:xfrm>
          <a:prstGeom prst="straightConnector1">
            <a:avLst/>
          </a:prstGeom>
          <a:ln>
            <a:solidFill>
              <a:schemeClr val="tx2">
                <a:lumMod val="50000"/>
                <a:lumOff val="50000"/>
              </a:schemeClr>
            </a:solidFill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Straight Arrow Connector 97">
            <a:extLst>
              <a:ext uri="{FF2B5EF4-FFF2-40B4-BE49-F238E27FC236}">
                <a16:creationId xmlns:a16="http://schemas.microsoft.com/office/drawing/2014/main" id="{A70C4A38-0826-00AF-757B-3E4DA07E0361}"/>
              </a:ext>
            </a:extLst>
          </xdr:cNvPr>
          <xdr:cNvCxnSpPr/>
        </xdr:nvCxnSpPr>
        <xdr:spPr>
          <a:xfrm>
            <a:off x="14243671" y="1495795"/>
            <a:ext cx="722336" cy="831719"/>
          </a:xfrm>
          <a:prstGeom prst="straightConnector1">
            <a:avLst/>
          </a:prstGeom>
          <a:ln>
            <a:solidFill>
              <a:schemeClr val="tx2">
                <a:lumMod val="50000"/>
                <a:lumOff val="50000"/>
              </a:schemeClr>
            </a:solidFill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1" name="TextBox 100">
            <a:extLst>
              <a:ext uri="{FF2B5EF4-FFF2-40B4-BE49-F238E27FC236}">
                <a16:creationId xmlns:a16="http://schemas.microsoft.com/office/drawing/2014/main" id="{7F75F007-028A-D105-431A-F0D66EB337BB}"/>
              </a:ext>
            </a:extLst>
          </xdr:cNvPr>
          <xdr:cNvSpPr txBox="1"/>
        </xdr:nvSpPr>
        <xdr:spPr>
          <a:xfrm rot="18920194">
            <a:off x="12054654" y="2405467"/>
            <a:ext cx="844935" cy="2533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>
                <a:solidFill>
                  <a:schemeClr val="tx2">
                    <a:lumMod val="50000"/>
                    <a:lumOff val="50000"/>
                  </a:schemeClr>
                </a:solidFill>
              </a:rPr>
              <a:t>Weakness</a:t>
            </a:r>
          </a:p>
        </xdr:txBody>
      </xdr:sp>
      <xdr:cxnSp macro="">
        <xdr:nvCxnSpPr>
          <xdr:cNvPr id="113" name="Straight Arrow Connector 112">
            <a:extLst>
              <a:ext uri="{FF2B5EF4-FFF2-40B4-BE49-F238E27FC236}">
                <a16:creationId xmlns:a16="http://schemas.microsoft.com/office/drawing/2014/main" id="{5921144E-26A3-51C6-E174-D512F995DBD3}"/>
              </a:ext>
            </a:extLst>
          </xdr:cNvPr>
          <xdr:cNvCxnSpPr/>
        </xdr:nvCxnSpPr>
        <xdr:spPr>
          <a:xfrm flipV="1">
            <a:off x="14295569" y="2356746"/>
            <a:ext cx="661254" cy="760028"/>
          </a:xfrm>
          <a:prstGeom prst="straightConnector1">
            <a:avLst/>
          </a:prstGeom>
          <a:ln>
            <a:solidFill>
              <a:schemeClr val="tx2">
                <a:lumMod val="50000"/>
                <a:lumOff val="50000"/>
              </a:schemeClr>
            </a:solidFill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171450</xdr:colOff>
      <xdr:row>12</xdr:row>
      <xdr:rowOff>47625</xdr:rowOff>
    </xdr:from>
    <xdr:to>
      <xdr:col>4</xdr:col>
      <xdr:colOff>76200</xdr:colOff>
      <xdr:row>15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BE75851-D50E-678F-E239-AB651082A92F}"/>
            </a:ext>
          </a:extLst>
        </xdr:cNvPr>
        <xdr:cNvCxnSpPr/>
      </xdr:nvCxnSpPr>
      <xdr:spPr>
        <a:xfrm>
          <a:off x="2000250" y="2571750"/>
          <a:ext cx="514350" cy="523875"/>
        </a:xfrm>
        <a:prstGeom prst="straightConnector1">
          <a:avLst/>
        </a:prstGeom>
        <a:ln>
          <a:solidFill>
            <a:schemeClr val="bg1">
              <a:lumMod val="65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7</xdr:row>
      <xdr:rowOff>38100</xdr:rowOff>
    </xdr:from>
    <xdr:to>
      <xdr:col>4</xdr:col>
      <xdr:colOff>66675</xdr:colOff>
      <xdr:row>10</xdr:row>
      <xdr:rowOff>114300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D8DE1A2B-6682-DD24-E00A-DDE528432F92}"/>
            </a:ext>
          </a:extLst>
        </xdr:cNvPr>
        <xdr:cNvCxnSpPr/>
      </xdr:nvCxnSpPr>
      <xdr:spPr>
        <a:xfrm flipV="1">
          <a:off x="1971675" y="1609725"/>
          <a:ext cx="533400" cy="647700"/>
        </a:xfrm>
        <a:prstGeom prst="straightConnector1">
          <a:avLst/>
        </a:prstGeom>
        <a:ln>
          <a:solidFill>
            <a:schemeClr val="bg1">
              <a:lumMod val="65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142875</xdr:colOff>
      <xdr:row>7</xdr:row>
      <xdr:rowOff>66675</xdr:rowOff>
    </xdr:from>
    <xdr:to>
      <xdr:col>7</xdr:col>
      <xdr:colOff>57150</xdr:colOff>
      <xdr:row>7</xdr:row>
      <xdr:rowOff>85725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549B07B5-F69D-D003-1794-B3CE1860778F}"/>
            </a:ext>
          </a:extLst>
        </xdr:cNvPr>
        <xdr:cNvCxnSpPr/>
      </xdr:nvCxnSpPr>
      <xdr:spPr>
        <a:xfrm>
          <a:off x="3800475" y="1638300"/>
          <a:ext cx="523875" cy="19050"/>
        </a:xfrm>
        <a:prstGeom prst="straightConnector1">
          <a:avLst/>
        </a:prstGeom>
        <a:ln>
          <a:solidFill>
            <a:schemeClr val="bg1">
              <a:lumMod val="65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15</xdr:row>
      <xdr:rowOff>76200</xdr:rowOff>
    </xdr:from>
    <xdr:to>
      <xdr:col>7</xdr:col>
      <xdr:colOff>76200</xdr:colOff>
      <xdr:row>15</xdr:row>
      <xdr:rowOff>85725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95A7FDCA-8A71-7916-2156-8BB09AD2A9F1}"/>
            </a:ext>
          </a:extLst>
        </xdr:cNvPr>
        <xdr:cNvCxnSpPr/>
      </xdr:nvCxnSpPr>
      <xdr:spPr>
        <a:xfrm flipV="1">
          <a:off x="3810000" y="3171825"/>
          <a:ext cx="533400" cy="9525"/>
        </a:xfrm>
        <a:prstGeom prst="straightConnector1">
          <a:avLst/>
        </a:prstGeom>
        <a:ln>
          <a:solidFill>
            <a:schemeClr val="bg1">
              <a:lumMod val="65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10</xdr:row>
      <xdr:rowOff>123825</xdr:rowOff>
    </xdr:from>
    <xdr:to>
      <xdr:col>10</xdr:col>
      <xdr:colOff>19050</xdr:colOff>
      <xdr:row>15</xdr:row>
      <xdr:rowOff>19050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781A318F-638E-64D4-2421-CAD50AD0494B}"/>
            </a:ext>
          </a:extLst>
        </xdr:cNvPr>
        <xdr:cNvCxnSpPr/>
      </xdr:nvCxnSpPr>
      <xdr:spPr>
        <a:xfrm flipV="1">
          <a:off x="5600700" y="2266950"/>
          <a:ext cx="514350" cy="847725"/>
        </a:xfrm>
        <a:prstGeom prst="straightConnector1">
          <a:avLst/>
        </a:prstGeom>
        <a:ln>
          <a:solidFill>
            <a:schemeClr val="bg1">
              <a:lumMod val="65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7</xdr:row>
      <xdr:rowOff>38100</xdr:rowOff>
    </xdr:from>
    <xdr:to>
      <xdr:col>9</xdr:col>
      <xdr:colOff>581025</xdr:colOff>
      <xdr:row>10</xdr:row>
      <xdr:rowOff>152400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9F5D5154-265F-ED37-4EEA-B8297D63D742}"/>
            </a:ext>
          </a:extLst>
        </xdr:cNvPr>
        <xdr:cNvCxnSpPr/>
      </xdr:nvCxnSpPr>
      <xdr:spPr>
        <a:xfrm>
          <a:off x="5610225" y="1609725"/>
          <a:ext cx="457200" cy="685800"/>
        </a:xfrm>
        <a:prstGeom prst="straightConnector1">
          <a:avLst/>
        </a:prstGeom>
        <a:ln>
          <a:solidFill>
            <a:schemeClr val="bg1">
              <a:lumMod val="65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288634</xdr:colOff>
      <xdr:row>6</xdr:row>
      <xdr:rowOff>44800</xdr:rowOff>
    </xdr:from>
    <xdr:to>
      <xdr:col>17</xdr:col>
      <xdr:colOff>331961</xdr:colOff>
      <xdr:row>15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2F6276-ECF6-1957-3A29-65080BCD5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70909" y="1187800"/>
          <a:ext cx="4310527" cy="2422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pulse/demystifying-xgboost-real-world-example-rany-elhousieny-phd%E1%B4%AC%E1%B4%AE%E1%B4%B0-uapmf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medium.com/@fraidoonomarzai99/xgboost-regression-in-depth-cb2b3f623281" TargetMode="External"/><Relationship Id="rId1" Type="http://schemas.openxmlformats.org/officeDocument/2006/relationships/hyperlink" Target="https://medium.com/@ryassminh/xgboost-with-a-simple-example-92d5d91789e2" TargetMode="External"/><Relationship Id="rId6" Type="http://schemas.openxmlformats.org/officeDocument/2006/relationships/hyperlink" Target="https://github.com/Devinterview-io/xgboost-interview-questions" TargetMode="External"/><Relationship Id="rId5" Type="http://schemas.openxmlformats.org/officeDocument/2006/relationships/hyperlink" Target="https://medium.com/@ryassminh/xgboost-with-a-simple-example-92d5d91789e2" TargetMode="External"/><Relationship Id="rId4" Type="http://schemas.openxmlformats.org/officeDocument/2006/relationships/hyperlink" Target="https://github.com/krishnaik06/Hyperparameter-Optimizatio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pradeep-dhote9.medium.com/adaboost-gradient-boosting-algorithm-xgboost-ensemble-model-361ede2d442c" TargetMode="External"/><Relationship Id="rId1" Type="http://schemas.openxmlformats.org/officeDocument/2006/relationships/hyperlink" Target="https://sefiks.com/2018/11/02/a-step-by-step-adaboost-exampl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summer-hu-92978.medium.com/complete-shap-tutorial-for-model-explanation-part-1-shapley-value-b67c7f19908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3FDE1-5431-47D9-A511-02E18C6467DE}">
  <dimension ref="B2:R81"/>
  <sheetViews>
    <sheetView showGridLines="0" workbookViewId="0">
      <selection activeCell="C2" sqref="C2:R2"/>
    </sheetView>
  </sheetViews>
  <sheetFormatPr defaultRowHeight="15"/>
  <cols>
    <col min="1" max="1" width="3.5703125" customWidth="1"/>
    <col min="2" max="2" width="2.85546875" customWidth="1"/>
    <col min="3" max="3" width="11.85546875" customWidth="1"/>
    <col min="4" max="4" width="10.7109375" customWidth="1"/>
    <col min="5" max="5" width="14.85546875" bestFit="1" customWidth="1"/>
    <col min="6" max="6" width="12.5703125" bestFit="1" customWidth="1"/>
    <col min="7" max="7" width="9.42578125" customWidth="1"/>
    <col min="8" max="8" width="11" customWidth="1"/>
    <col min="9" max="9" width="13.140625" customWidth="1"/>
    <col min="10" max="10" width="17.28515625" bestFit="1" customWidth="1"/>
    <col min="11" max="11" width="18.42578125" bestFit="1" customWidth="1"/>
    <col min="12" max="12" width="14.85546875" bestFit="1" customWidth="1"/>
    <col min="13" max="13" width="7.28515625" bestFit="1" customWidth="1"/>
    <col min="14" max="14" width="10.85546875" bestFit="1" customWidth="1"/>
    <col min="15" max="15" width="17" bestFit="1" customWidth="1"/>
    <col min="16" max="16" width="18.42578125" bestFit="1" customWidth="1"/>
    <col min="17" max="17" width="14.85546875" bestFit="1" customWidth="1"/>
    <col min="18" max="18" width="10.28515625" bestFit="1" customWidth="1"/>
    <col min="19" max="19" width="14.5703125" customWidth="1"/>
  </cols>
  <sheetData>
    <row r="2" spans="2:18">
      <c r="C2" s="67" t="s">
        <v>118</v>
      </c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</row>
    <row r="3" spans="2:18" s="60" customFormat="1">
      <c r="C3" s="61" t="s">
        <v>72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</row>
    <row r="5" spans="2:18" ht="30">
      <c r="C5" s="37" t="s">
        <v>58</v>
      </c>
      <c r="D5" s="37" t="s">
        <v>59</v>
      </c>
      <c r="E5" s="37" t="s">
        <v>60</v>
      </c>
      <c r="F5" s="37" t="s">
        <v>61</v>
      </c>
      <c r="G5" s="37" t="s">
        <v>70</v>
      </c>
      <c r="H5" s="44" t="s">
        <v>73</v>
      </c>
      <c r="I5" s="44" t="s">
        <v>74</v>
      </c>
      <c r="J5" s="44" t="s">
        <v>86</v>
      </c>
      <c r="K5" s="44" t="s">
        <v>112</v>
      </c>
      <c r="L5" s="44" t="s">
        <v>93</v>
      </c>
      <c r="M5" s="44" t="s">
        <v>94</v>
      </c>
      <c r="N5" s="44" t="s">
        <v>95</v>
      </c>
      <c r="O5" s="44" t="s">
        <v>102</v>
      </c>
      <c r="P5" s="44" t="s">
        <v>113</v>
      </c>
      <c r="Q5" s="44" t="s">
        <v>111</v>
      </c>
      <c r="R5" s="44" t="s">
        <v>110</v>
      </c>
    </row>
    <row r="6" spans="2:18">
      <c r="C6" s="53">
        <v>1</v>
      </c>
      <c r="D6" s="55">
        <v>2</v>
      </c>
      <c r="E6" s="39">
        <v>0</v>
      </c>
      <c r="F6" s="39">
        <f>IFERROR((LOG(E6/(1-E6))),0)</f>
        <v>0</v>
      </c>
      <c r="G6" s="39">
        <f>AVERAGE($E$6:$E$11)</f>
        <v>0.5</v>
      </c>
      <c r="H6" s="39">
        <f>G6-E6</f>
        <v>0.5</v>
      </c>
      <c r="I6" s="39">
        <f>G6*(1-G6)</f>
        <v>0.25</v>
      </c>
      <c r="J6" s="48" t="str">
        <f>"Leaf Left ( "&amp;ROUND($H$39,4)&amp;" )"</f>
        <v>Leaf Left ( -0.6667 )</v>
      </c>
      <c r="K6" s="51">
        <f>F6+$F$49*$H$39</f>
        <v>-6.6666666666666666E-2</v>
      </c>
      <c r="L6" s="49">
        <f>1/(1+EXP(-K6))</f>
        <v>0.48333950343058857</v>
      </c>
      <c r="M6" s="50">
        <f>L6-E6</f>
        <v>0.48333950343058857</v>
      </c>
      <c r="N6" s="50">
        <f>L6*(1-L6)</f>
        <v>0.24972242785406065</v>
      </c>
      <c r="O6" s="48" t="s">
        <v>103</v>
      </c>
      <c r="P6" s="58">
        <f>K6+$F$49*$H$66</f>
        <v>-0.13113579356928007</v>
      </c>
      <c r="Q6" s="49">
        <f>1/(1+EXP(-P6))</f>
        <v>0.46726295198393242</v>
      </c>
      <c r="R6" s="59">
        <f>IF(Q6&gt;0.5,1,0)</f>
        <v>0</v>
      </c>
    </row>
    <row r="7" spans="2:18">
      <c r="C7" s="53">
        <v>2</v>
      </c>
      <c r="D7" s="55">
        <v>1</v>
      </c>
      <c r="E7" s="40">
        <v>0</v>
      </c>
      <c r="F7" s="39">
        <f t="shared" ref="F7:F11" si="0">IFERROR((LOG(E7/(1-E7))),0)</f>
        <v>0</v>
      </c>
      <c r="G7" s="39">
        <f t="shared" ref="G7:G11" si="1">AVERAGE($E$6:$E$11)</f>
        <v>0.5</v>
      </c>
      <c r="H7" s="39">
        <f t="shared" ref="H7:H11" si="2">G7-E7</f>
        <v>0.5</v>
      </c>
      <c r="I7" s="39">
        <f t="shared" ref="I7:I11" si="3">G7*(1-G7)</f>
        <v>0.25</v>
      </c>
      <c r="J7" s="48" t="str">
        <f>"Leaf Left ( "&amp;ROUND($H$39,4)&amp;" )"</f>
        <v>Leaf Left ( -0.6667 )</v>
      </c>
      <c r="K7" s="51">
        <f>F7+$F$49*$H$39</f>
        <v>-6.6666666666666666E-2</v>
      </c>
      <c r="L7" s="49">
        <f t="shared" ref="L7:L11" si="4">1/(1+EXP(-K7))</f>
        <v>0.48333950343058857</v>
      </c>
      <c r="M7" s="50">
        <f t="shared" ref="M7:M11" si="5">L7-E7</f>
        <v>0.48333950343058857</v>
      </c>
      <c r="N7" s="50">
        <f t="shared" ref="N7:N11" si="6">L7*(1-L7)</f>
        <v>0.24972242785406065</v>
      </c>
      <c r="O7" s="48" t="s">
        <v>103</v>
      </c>
      <c r="P7" s="58">
        <f>K7+$F$49*$H$66</f>
        <v>-0.13113579356928007</v>
      </c>
      <c r="Q7" s="49">
        <f t="shared" ref="Q7:Q11" si="7">1/(1+EXP(-P7))</f>
        <v>0.46726295198393242</v>
      </c>
      <c r="R7" s="59">
        <f t="shared" ref="R7:R11" si="8">IF(Q7&gt;0.5,1,0)</f>
        <v>0</v>
      </c>
    </row>
    <row r="8" spans="2:18">
      <c r="C8" s="54">
        <v>3</v>
      </c>
      <c r="D8" s="56">
        <v>4</v>
      </c>
      <c r="E8" s="39">
        <v>1</v>
      </c>
      <c r="F8" s="39">
        <f t="shared" si="0"/>
        <v>0</v>
      </c>
      <c r="G8" s="39">
        <f t="shared" si="1"/>
        <v>0.5</v>
      </c>
      <c r="H8" s="39">
        <f t="shared" si="2"/>
        <v>-0.5</v>
      </c>
      <c r="I8" s="39">
        <f t="shared" si="3"/>
        <v>0.25</v>
      </c>
      <c r="J8" s="48" t="str">
        <f>"Leaf Right ( "&amp;ROUND($H$44,4)&amp;" )"</f>
        <v>Leaf Right ( 0.5 )</v>
      </c>
      <c r="K8" s="51">
        <f>F8+$F$49*$H$44</f>
        <v>0.05</v>
      </c>
      <c r="L8" s="49">
        <f t="shared" si="4"/>
        <v>0.51249739648421033</v>
      </c>
      <c r="M8" s="50">
        <f t="shared" si="5"/>
        <v>-0.48750260351578967</v>
      </c>
      <c r="N8" s="50">
        <f t="shared" si="6"/>
        <v>0.24984381508111644</v>
      </c>
      <c r="O8" s="48" t="s">
        <v>104</v>
      </c>
      <c r="P8" s="58">
        <f>K8+$F$49*$H$71</f>
        <v>9.7515363069411387E-2</v>
      </c>
      <c r="Q8" s="49">
        <f t="shared" si="7"/>
        <v>0.52435954042074506</v>
      </c>
      <c r="R8" s="59">
        <f t="shared" si="8"/>
        <v>1</v>
      </c>
    </row>
    <row r="9" spans="2:18">
      <c r="C9" s="54">
        <v>4</v>
      </c>
      <c r="D9" s="56">
        <v>3</v>
      </c>
      <c r="E9" s="39">
        <v>1</v>
      </c>
      <c r="F9" s="39">
        <f t="shared" si="0"/>
        <v>0</v>
      </c>
      <c r="G9" s="39">
        <f t="shared" si="1"/>
        <v>0.5</v>
      </c>
      <c r="H9" s="39">
        <f t="shared" si="2"/>
        <v>-0.5</v>
      </c>
      <c r="I9" s="39">
        <f t="shared" si="3"/>
        <v>0.25</v>
      </c>
      <c r="J9" s="48" t="str">
        <f t="shared" ref="J9:J11" si="9">"Leaf Right ( "&amp;ROUND($H$44,4)&amp;" )"</f>
        <v>Leaf Right ( 0.5 )</v>
      </c>
      <c r="K9" s="51">
        <f t="shared" ref="K9:K11" si="10">F9+$F$49*$H$44</f>
        <v>0.05</v>
      </c>
      <c r="L9" s="49">
        <f t="shared" si="4"/>
        <v>0.51249739648421033</v>
      </c>
      <c r="M9" s="50">
        <f t="shared" si="5"/>
        <v>-0.48750260351578967</v>
      </c>
      <c r="N9" s="50">
        <f t="shared" si="6"/>
        <v>0.24984381508111644</v>
      </c>
      <c r="O9" s="48" t="s">
        <v>104</v>
      </c>
      <c r="P9" s="58">
        <f t="shared" ref="P9:P11" si="11">K9+$F$49*$H$71</f>
        <v>9.7515363069411387E-2</v>
      </c>
      <c r="Q9" s="49">
        <f t="shared" si="7"/>
        <v>0.52435954042074506</v>
      </c>
      <c r="R9" s="59">
        <f t="shared" si="8"/>
        <v>1</v>
      </c>
    </row>
    <row r="10" spans="2:18">
      <c r="C10" s="54">
        <v>5</v>
      </c>
      <c r="D10" s="56">
        <v>6</v>
      </c>
      <c r="E10" s="39">
        <v>1</v>
      </c>
      <c r="F10" s="39">
        <f t="shared" si="0"/>
        <v>0</v>
      </c>
      <c r="G10" s="39">
        <f t="shared" si="1"/>
        <v>0.5</v>
      </c>
      <c r="H10" s="39">
        <f t="shared" si="2"/>
        <v>-0.5</v>
      </c>
      <c r="I10" s="39">
        <f t="shared" si="3"/>
        <v>0.25</v>
      </c>
      <c r="J10" s="48" t="str">
        <f t="shared" si="9"/>
        <v>Leaf Right ( 0.5 )</v>
      </c>
      <c r="K10" s="51">
        <f t="shared" si="10"/>
        <v>0.05</v>
      </c>
      <c r="L10" s="49">
        <f t="shared" si="4"/>
        <v>0.51249739648421033</v>
      </c>
      <c r="M10" s="50">
        <f t="shared" si="5"/>
        <v>-0.48750260351578967</v>
      </c>
      <c r="N10" s="50">
        <f t="shared" si="6"/>
        <v>0.24984381508111644</v>
      </c>
      <c r="O10" s="48" t="s">
        <v>104</v>
      </c>
      <c r="P10" s="58">
        <f t="shared" si="11"/>
        <v>9.7515363069411387E-2</v>
      </c>
      <c r="Q10" s="49">
        <f t="shared" si="7"/>
        <v>0.52435954042074506</v>
      </c>
      <c r="R10" s="59">
        <f t="shared" si="8"/>
        <v>1</v>
      </c>
    </row>
    <row r="11" spans="2:18">
      <c r="C11" s="54">
        <v>6</v>
      </c>
      <c r="D11" s="56">
        <v>5</v>
      </c>
      <c r="E11" s="39">
        <v>0</v>
      </c>
      <c r="F11" s="39">
        <f t="shared" si="0"/>
        <v>0</v>
      </c>
      <c r="G11" s="39">
        <f t="shared" si="1"/>
        <v>0.5</v>
      </c>
      <c r="H11" s="39">
        <f t="shared" si="2"/>
        <v>0.5</v>
      </c>
      <c r="I11" s="39">
        <f t="shared" si="3"/>
        <v>0.25</v>
      </c>
      <c r="J11" s="48" t="str">
        <f t="shared" si="9"/>
        <v>Leaf Right ( 0.5 )</v>
      </c>
      <c r="K11" s="51">
        <f t="shared" si="10"/>
        <v>0.05</v>
      </c>
      <c r="L11" s="49">
        <f t="shared" si="4"/>
        <v>0.51249739648421033</v>
      </c>
      <c r="M11" s="50">
        <f t="shared" si="5"/>
        <v>0.51249739648421033</v>
      </c>
      <c r="N11" s="50">
        <f t="shared" si="6"/>
        <v>0.24984381508111644</v>
      </c>
      <c r="O11" s="48" t="s">
        <v>104</v>
      </c>
      <c r="P11" s="58">
        <f t="shared" si="11"/>
        <v>9.7515363069411387E-2</v>
      </c>
      <c r="Q11" s="49">
        <f t="shared" si="7"/>
        <v>0.52435954042074506</v>
      </c>
      <c r="R11" s="59">
        <f t="shared" si="8"/>
        <v>1</v>
      </c>
    </row>
    <row r="14" spans="2:18">
      <c r="B14" s="43"/>
      <c r="C14" s="43"/>
      <c r="D14" s="43"/>
      <c r="E14" s="43"/>
      <c r="F14" s="43"/>
      <c r="G14" s="43"/>
      <c r="H14" s="43"/>
      <c r="I14" s="43"/>
      <c r="J14" s="43"/>
      <c r="K14" s="43"/>
    </row>
    <row r="15" spans="2:18">
      <c r="B15" s="43"/>
      <c r="C15" s="43"/>
      <c r="D15" s="43"/>
      <c r="E15" s="43"/>
      <c r="F15" s="43"/>
      <c r="G15" s="43"/>
      <c r="H15" s="43"/>
      <c r="I15" s="43"/>
      <c r="J15" s="43"/>
      <c r="K15" s="43"/>
    </row>
    <row r="16" spans="2:18">
      <c r="B16" s="43"/>
      <c r="C16" s="43" t="s">
        <v>62</v>
      </c>
      <c r="D16" s="43"/>
      <c r="E16" s="43"/>
      <c r="F16" s="43"/>
      <c r="G16" s="43"/>
      <c r="H16" s="43"/>
      <c r="I16" s="43"/>
      <c r="J16" s="43"/>
      <c r="K16" s="43"/>
    </row>
    <row r="17" spans="2:15">
      <c r="B17" s="43"/>
      <c r="C17" s="43" t="s">
        <v>71</v>
      </c>
      <c r="D17" s="43"/>
      <c r="F17" s="43"/>
      <c r="G17" s="43"/>
      <c r="H17" s="43"/>
      <c r="I17" s="43"/>
      <c r="J17" s="43"/>
      <c r="K17" s="43"/>
      <c r="O17" s="46"/>
    </row>
    <row r="18" spans="2:15">
      <c r="B18" s="43"/>
      <c r="C18" s="43" t="s">
        <v>119</v>
      </c>
      <c r="D18" s="43"/>
      <c r="E18" s="43"/>
      <c r="F18" s="43"/>
      <c r="G18" s="43"/>
      <c r="H18" s="43"/>
      <c r="I18" s="43"/>
      <c r="J18" s="43"/>
      <c r="K18" s="43"/>
      <c r="O18" s="46"/>
    </row>
    <row r="19" spans="2:15">
      <c r="B19" s="43"/>
      <c r="C19" t="s">
        <v>120</v>
      </c>
      <c r="D19" s="43"/>
      <c r="E19" s="43"/>
      <c r="F19" s="43"/>
      <c r="G19" s="43"/>
      <c r="H19" s="43"/>
      <c r="I19" s="43"/>
      <c r="J19" s="43"/>
      <c r="K19" s="43"/>
      <c r="O19" s="46"/>
    </row>
    <row r="20" spans="2:15">
      <c r="B20" s="43"/>
      <c r="D20" s="43"/>
      <c r="E20" s="43"/>
      <c r="F20" s="43"/>
      <c r="G20" s="43"/>
      <c r="H20" s="43"/>
      <c r="I20" s="43"/>
      <c r="J20" s="43"/>
      <c r="K20" s="43"/>
      <c r="O20" s="46"/>
    </row>
    <row r="21" spans="2:15">
      <c r="B21" s="43"/>
      <c r="C21" s="43" t="s">
        <v>64</v>
      </c>
      <c r="D21" s="43"/>
      <c r="E21" s="43"/>
      <c r="F21" s="43"/>
      <c r="G21" s="43"/>
      <c r="H21" s="43"/>
      <c r="I21" s="43"/>
      <c r="J21" s="43"/>
      <c r="K21" s="43"/>
    </row>
    <row r="22" spans="2:15">
      <c r="B22" s="43"/>
      <c r="C22" s="43"/>
      <c r="D22" s="42" t="s">
        <v>67</v>
      </c>
      <c r="E22" s="43"/>
      <c r="F22" s="43"/>
      <c r="G22" s="43"/>
      <c r="H22" s="43"/>
      <c r="I22" s="43"/>
      <c r="J22" s="43"/>
      <c r="K22" s="43"/>
    </row>
    <row r="23" spans="2:15">
      <c r="B23" s="43"/>
      <c r="C23" s="43"/>
      <c r="D23" s="42" t="s">
        <v>63</v>
      </c>
      <c r="E23" s="43"/>
      <c r="F23" s="43"/>
      <c r="G23" s="43"/>
      <c r="H23" s="43"/>
      <c r="I23" s="43"/>
      <c r="J23" s="43"/>
      <c r="K23" s="43"/>
    </row>
    <row r="24" spans="2:15">
      <c r="B24" s="43"/>
      <c r="C24" s="42" t="s">
        <v>65</v>
      </c>
      <c r="D24" s="43"/>
      <c r="E24" s="43"/>
      <c r="F24" s="43"/>
      <c r="G24" s="43"/>
      <c r="H24" s="43"/>
      <c r="I24" s="43"/>
      <c r="J24" s="43"/>
      <c r="K24" s="43"/>
    </row>
    <row r="25" spans="2:15">
      <c r="B25" s="43"/>
      <c r="D25" s="43" t="s">
        <v>68</v>
      </c>
      <c r="E25" s="43"/>
      <c r="F25" s="43"/>
      <c r="G25" s="43"/>
      <c r="H25" s="43"/>
      <c r="I25" s="43"/>
      <c r="J25" s="43"/>
      <c r="K25" s="43"/>
    </row>
    <row r="26" spans="2:15">
      <c r="B26" s="43"/>
      <c r="C26" s="43" t="s">
        <v>66</v>
      </c>
      <c r="D26" s="43"/>
      <c r="E26" s="43"/>
      <c r="F26" s="43"/>
      <c r="G26" s="43"/>
      <c r="H26" s="43"/>
      <c r="I26" s="43"/>
      <c r="J26" s="43"/>
      <c r="K26" s="43"/>
    </row>
    <row r="27" spans="2:15">
      <c r="B27" s="43"/>
      <c r="C27" s="43"/>
      <c r="D27" s="43" t="s">
        <v>69</v>
      </c>
      <c r="E27" s="43"/>
      <c r="F27" s="43"/>
      <c r="G27" s="43"/>
      <c r="H27" s="43"/>
      <c r="I27" s="43"/>
      <c r="J27" s="43"/>
      <c r="K27" s="43"/>
    </row>
    <row r="28" spans="2:15" ht="18.75">
      <c r="B28" s="43"/>
      <c r="C28" s="52" t="s">
        <v>97</v>
      </c>
      <c r="D28" s="43"/>
      <c r="E28" s="43"/>
      <c r="F28" s="43"/>
      <c r="G28" s="43"/>
      <c r="H28" s="43"/>
      <c r="I28" s="43"/>
      <c r="J28" s="43"/>
      <c r="K28" s="43"/>
    </row>
    <row r="29" spans="2:15">
      <c r="B29" s="43"/>
      <c r="C29" t="s">
        <v>75</v>
      </c>
      <c r="D29" s="43"/>
      <c r="E29" s="43"/>
      <c r="F29" s="43"/>
      <c r="G29" s="43"/>
      <c r="H29" s="43"/>
      <c r="I29" s="43"/>
      <c r="J29" s="43"/>
      <c r="K29" s="43"/>
    </row>
    <row r="30" spans="2:15">
      <c r="D30" s="43" t="s">
        <v>76</v>
      </c>
    </row>
    <row r="31" spans="2:15">
      <c r="D31" s="43" t="s">
        <v>77</v>
      </c>
    </row>
    <row r="33" spans="3:9">
      <c r="C33" t="s">
        <v>78</v>
      </c>
    </row>
    <row r="34" spans="3:9">
      <c r="D34" t="s">
        <v>80</v>
      </c>
      <c r="G34" s="47" t="s">
        <v>79</v>
      </c>
    </row>
    <row r="35" spans="3:9">
      <c r="D35" t="s">
        <v>84</v>
      </c>
      <c r="G35" s="47"/>
    </row>
    <row r="36" spans="3:9">
      <c r="E36" t="s">
        <v>100</v>
      </c>
      <c r="H36">
        <f>SUM(H6:H7)</f>
        <v>1</v>
      </c>
    </row>
    <row r="37" spans="3:9">
      <c r="E37" t="s">
        <v>101</v>
      </c>
      <c r="H37">
        <f>SUM(I6:I7)</f>
        <v>0.5</v>
      </c>
    </row>
    <row r="38" spans="3:9">
      <c r="E38" t="s">
        <v>83</v>
      </c>
      <c r="H38">
        <v>1</v>
      </c>
    </row>
    <row r="39" spans="3:9">
      <c r="E39" t="s">
        <v>109</v>
      </c>
      <c r="H39">
        <f>-(H36/(H37+H38))</f>
        <v>-0.66666666666666663</v>
      </c>
      <c r="I39" t="s">
        <v>80</v>
      </c>
    </row>
    <row r="40" spans="3:9">
      <c r="C40" s="47"/>
      <c r="D40" t="s">
        <v>85</v>
      </c>
    </row>
    <row r="41" spans="3:9">
      <c r="E41" t="s">
        <v>100</v>
      </c>
      <c r="H41">
        <f>SUM(H8:H11)</f>
        <v>-1</v>
      </c>
    </row>
    <row r="42" spans="3:9">
      <c r="E42" t="s">
        <v>101</v>
      </c>
      <c r="H42">
        <f>SUM(I8:I11)</f>
        <v>1</v>
      </c>
    </row>
    <row r="43" spans="3:9">
      <c r="E43" t="s">
        <v>83</v>
      </c>
      <c r="H43">
        <v>1</v>
      </c>
    </row>
    <row r="44" spans="3:9">
      <c r="E44" t="s">
        <v>109</v>
      </c>
      <c r="H44">
        <f>-(H41/(H42+H43))</f>
        <v>0.5</v>
      </c>
      <c r="I44" t="s">
        <v>80</v>
      </c>
    </row>
    <row r="46" spans="3:9">
      <c r="C46" t="s">
        <v>87</v>
      </c>
    </row>
    <row r="49" spans="3:8">
      <c r="D49" t="s">
        <v>91</v>
      </c>
      <c r="F49">
        <v>0.1</v>
      </c>
    </row>
    <row r="50" spans="3:8">
      <c r="D50" t="s">
        <v>90</v>
      </c>
    </row>
    <row r="51" spans="3:8">
      <c r="D51" t="s">
        <v>88</v>
      </c>
    </row>
    <row r="52" spans="3:8">
      <c r="D52" t="s">
        <v>89</v>
      </c>
    </row>
    <row r="54" spans="3:8">
      <c r="C54" t="s">
        <v>92</v>
      </c>
    </row>
    <row r="59" spans="3:8" ht="18.75">
      <c r="C59" s="52" t="s">
        <v>96</v>
      </c>
    </row>
    <row r="60" spans="3:8">
      <c r="C60" s="42" t="s">
        <v>98</v>
      </c>
    </row>
    <row r="61" spans="3:8">
      <c r="C61" s="42" t="s">
        <v>99</v>
      </c>
    </row>
    <row r="62" spans="3:8">
      <c r="D62" t="s">
        <v>84</v>
      </c>
      <c r="G62" s="47"/>
    </row>
    <row r="63" spans="3:8">
      <c r="E63" t="s">
        <v>82</v>
      </c>
      <c r="H63" s="57">
        <f>SUM(M6:M7)</f>
        <v>0.96667900686117714</v>
      </c>
    </row>
    <row r="64" spans="3:8">
      <c r="E64" t="s">
        <v>81</v>
      </c>
      <c r="H64" s="57">
        <f>SUM(N6:N7)</f>
        <v>0.4994448557081213</v>
      </c>
    </row>
    <row r="65" spans="3:9">
      <c r="E65" t="s">
        <v>83</v>
      </c>
      <c r="H65">
        <v>1</v>
      </c>
    </row>
    <row r="66" spans="3:9">
      <c r="E66" t="s">
        <v>109</v>
      </c>
      <c r="H66" s="57">
        <f>-(H63/(H64+H65))</f>
        <v>-0.64469126902613405</v>
      </c>
      <c r="I66" t="s">
        <v>80</v>
      </c>
    </row>
    <row r="67" spans="3:9">
      <c r="D67" t="s">
        <v>85</v>
      </c>
    </row>
    <row r="68" spans="3:9">
      <c r="E68" t="s">
        <v>82</v>
      </c>
      <c r="H68" s="57">
        <f>SUM(M8:M11)</f>
        <v>-0.95001041406315867</v>
      </c>
    </row>
    <row r="69" spans="3:9">
      <c r="E69" t="s">
        <v>81</v>
      </c>
      <c r="H69" s="57">
        <f>SUM(N8:N11)</f>
        <v>0.99937526032446578</v>
      </c>
    </row>
    <row r="70" spans="3:9">
      <c r="E70" t="s">
        <v>83</v>
      </c>
      <c r="H70">
        <v>1</v>
      </c>
    </row>
    <row r="71" spans="3:9">
      <c r="E71" t="s">
        <v>109</v>
      </c>
      <c r="H71" s="57">
        <f>-(H68/(H69+H70))</f>
        <v>0.47515363069411376</v>
      </c>
      <c r="I71" t="s">
        <v>80</v>
      </c>
    </row>
    <row r="72" spans="3:9">
      <c r="C72" t="s">
        <v>105</v>
      </c>
    </row>
    <row r="73" spans="3:9">
      <c r="C73" t="s">
        <v>106</v>
      </c>
    </row>
    <row r="74" spans="3:9">
      <c r="C74" s="46" t="s">
        <v>107</v>
      </c>
    </row>
    <row r="75" spans="3:9">
      <c r="C75" s="46" t="s">
        <v>108</v>
      </c>
    </row>
    <row r="77" spans="3:9">
      <c r="C77" s="45" t="s">
        <v>114</v>
      </c>
    </row>
    <row r="78" spans="3:9">
      <c r="C78" s="45" t="s">
        <v>72</v>
      </c>
    </row>
    <row r="79" spans="3:9">
      <c r="C79" s="45" t="s">
        <v>115</v>
      </c>
    </row>
    <row r="80" spans="3:9">
      <c r="C80" s="45" t="s">
        <v>116</v>
      </c>
    </row>
    <row r="81" spans="3:3">
      <c r="C81" s="45" t="s">
        <v>117</v>
      </c>
    </row>
  </sheetData>
  <mergeCells count="1">
    <mergeCell ref="C2:R2"/>
  </mergeCells>
  <hyperlinks>
    <hyperlink ref="C3" r:id="rId1" xr:uid="{AC2182DB-C11E-4BE1-A8A3-25512D6A2DE8}"/>
    <hyperlink ref="C79" r:id="rId2" xr:uid="{D8FEACD1-59C6-4C89-A63C-D8E55A1E09A2}"/>
    <hyperlink ref="C80" r:id="rId3" xr:uid="{4BE72DE4-9247-4DEA-B1A9-1A7B02F06319}"/>
    <hyperlink ref="C81" r:id="rId4" xr:uid="{BC81034E-7D6B-4E1A-A6F7-B1CEEE40C5CE}"/>
    <hyperlink ref="C78" r:id="rId5" xr:uid="{D9025F91-D87D-43A2-AB96-251E0B71EC13}"/>
    <hyperlink ref="C77" r:id="rId6" xr:uid="{03517774-BF2E-4975-9BE9-9A87CE15A533}"/>
  </hyperlinks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233E1-2355-4A04-8385-F33AFBFF5094}">
  <dimension ref="A1:W31"/>
  <sheetViews>
    <sheetView showGridLines="0" workbookViewId="0">
      <selection activeCell="H36" sqref="H36"/>
    </sheetView>
  </sheetViews>
  <sheetFormatPr defaultRowHeight="15"/>
  <cols>
    <col min="2" max="2" width="11.140625" bestFit="1" customWidth="1"/>
    <col min="3" max="3" width="11.5703125" bestFit="1" customWidth="1"/>
    <col min="4" max="4" width="14.28515625" bestFit="1" customWidth="1"/>
    <col min="5" max="5" width="12" customWidth="1"/>
    <col min="6" max="6" width="9" bestFit="1" customWidth="1"/>
    <col min="7" max="7" width="12.7109375" customWidth="1"/>
    <col min="8" max="8" width="12.5703125" customWidth="1"/>
    <col min="9" max="9" width="11" customWidth="1"/>
    <col min="10" max="10" width="19" bestFit="1" customWidth="1"/>
    <col min="11" max="11" width="12" customWidth="1"/>
    <col min="12" max="13" width="12.7109375" customWidth="1"/>
    <col min="15" max="15" width="12" customWidth="1"/>
    <col min="16" max="16" width="13" customWidth="1"/>
    <col min="17" max="17" width="14.28515625" customWidth="1"/>
    <col min="18" max="18" width="10.5703125" customWidth="1"/>
    <col min="19" max="19" width="4.5703125" customWidth="1"/>
    <col min="20" max="20" width="15.28515625" customWidth="1"/>
    <col min="21" max="21" width="11" bestFit="1" customWidth="1"/>
    <col min="22" max="22" width="12" bestFit="1" customWidth="1"/>
    <col min="24" max="24" width="11.7109375" customWidth="1"/>
  </cols>
  <sheetData>
    <row r="1" spans="2:23">
      <c r="B1" s="64" t="s">
        <v>23</v>
      </c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2:23">
      <c r="B2" s="64" t="s">
        <v>24</v>
      </c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2:23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5" spans="2:23">
      <c r="E5" s="63" t="s">
        <v>13</v>
      </c>
      <c r="F5" s="63"/>
      <c r="G5" s="63"/>
      <c r="H5" s="63"/>
      <c r="I5" s="63" t="s">
        <v>19</v>
      </c>
      <c r="J5" s="63"/>
      <c r="K5" s="63"/>
      <c r="L5" s="63"/>
      <c r="M5" s="63" t="s">
        <v>27</v>
      </c>
      <c r="N5" s="63"/>
      <c r="O5" s="63"/>
      <c r="P5" s="63"/>
      <c r="Q5" s="63" t="s">
        <v>28</v>
      </c>
      <c r="R5" s="63"/>
    </row>
    <row r="6" spans="2:23" ht="45">
      <c r="B6" s="11" t="s">
        <v>3</v>
      </c>
      <c r="C6" s="11" t="s">
        <v>2</v>
      </c>
      <c r="D6" s="11" t="s">
        <v>4</v>
      </c>
      <c r="E6" s="11" t="s">
        <v>21</v>
      </c>
      <c r="F6" s="11" t="s">
        <v>16</v>
      </c>
      <c r="G6" s="11" t="s">
        <v>17</v>
      </c>
      <c r="H6" s="11" t="s">
        <v>18</v>
      </c>
      <c r="I6" s="11" t="s">
        <v>21</v>
      </c>
      <c r="J6" s="11" t="s">
        <v>16</v>
      </c>
      <c r="K6" s="11" t="s">
        <v>17</v>
      </c>
      <c r="L6" s="11" t="s">
        <v>18</v>
      </c>
      <c r="M6" s="11" t="s">
        <v>21</v>
      </c>
      <c r="N6" s="11" t="s">
        <v>16</v>
      </c>
      <c r="O6" s="11" t="s">
        <v>17</v>
      </c>
      <c r="P6" s="11" t="s">
        <v>18</v>
      </c>
      <c r="Q6" s="11" t="s">
        <v>29</v>
      </c>
      <c r="R6" s="11" t="s">
        <v>30</v>
      </c>
      <c r="U6" s="14" t="s">
        <v>13</v>
      </c>
      <c r="V6" s="14" t="s">
        <v>19</v>
      </c>
      <c r="W6" s="14" t="s">
        <v>27</v>
      </c>
    </row>
    <row r="7" spans="2:23" hidden="1">
      <c r="B7" s="12">
        <v>0</v>
      </c>
      <c r="C7" s="12">
        <v>0.1</v>
      </c>
      <c r="D7" s="12">
        <v>-0.1</v>
      </c>
      <c r="E7" s="12">
        <v>0</v>
      </c>
      <c r="F7" s="19">
        <f t="shared" ref="F7:F13" si="0">C7*EXP(-$U$11)</f>
        <v>6.5465367070797711E-2</v>
      </c>
      <c r="G7" s="16">
        <f t="shared" ref="G7:G16" si="1">F7/SUM($F$7:$F$16)</f>
        <v>7.1428571428571425E-2</v>
      </c>
      <c r="H7" s="17">
        <v>-7.1428571428571397E-2</v>
      </c>
      <c r="I7" s="12">
        <v>0</v>
      </c>
      <c r="J7" s="24">
        <f>G7*EXP(-$U$23)</f>
        <v>5.0507627227610527E-2</v>
      </c>
      <c r="K7" s="23">
        <f>J7/SUM($J$7:$J$16)</f>
        <v>6.2499999999999986E-2</v>
      </c>
      <c r="L7" s="12"/>
      <c r="M7" s="18"/>
      <c r="N7" s="18"/>
      <c r="O7" s="18"/>
      <c r="P7" s="18"/>
      <c r="Q7" s="18"/>
      <c r="T7" s="1" t="s">
        <v>9</v>
      </c>
      <c r="U7" s="21">
        <v>10</v>
      </c>
    </row>
    <row r="8" spans="2:23" hidden="1">
      <c r="B8" s="12">
        <v>0</v>
      </c>
      <c r="C8" s="12">
        <v>0.1</v>
      </c>
      <c r="D8" s="12">
        <v>-0.1</v>
      </c>
      <c r="E8" s="12">
        <v>0</v>
      </c>
      <c r="F8" s="19">
        <f t="shared" si="0"/>
        <v>6.5465367070797711E-2</v>
      </c>
      <c r="G8" s="16">
        <f t="shared" si="1"/>
        <v>7.1428571428571425E-2</v>
      </c>
      <c r="H8" s="17">
        <v>-7.1428571428571397E-2</v>
      </c>
      <c r="I8" s="12">
        <v>0</v>
      </c>
      <c r="J8" s="24">
        <f>G8*EXP(-$U$23)</f>
        <v>5.0507627227610527E-2</v>
      </c>
      <c r="K8" s="23">
        <f t="shared" ref="K8:K16" si="2">J8/SUM($J$7:$J$16)</f>
        <v>6.2499999999999986E-2</v>
      </c>
      <c r="L8" s="12"/>
      <c r="M8" s="18"/>
      <c r="N8" s="18"/>
      <c r="O8" s="18"/>
      <c r="P8" s="18"/>
      <c r="Q8" s="18"/>
      <c r="T8" s="1" t="s">
        <v>10</v>
      </c>
      <c r="U8" s="21">
        <v>3</v>
      </c>
    </row>
    <row r="9" spans="2:23" hidden="1">
      <c r="B9" s="12">
        <v>0</v>
      </c>
      <c r="C9" s="12">
        <v>0.1</v>
      </c>
      <c r="D9" s="12">
        <v>-0.1</v>
      </c>
      <c r="E9" s="12">
        <v>0</v>
      </c>
      <c r="F9" s="19">
        <f t="shared" si="0"/>
        <v>6.5465367070797711E-2</v>
      </c>
      <c r="G9" s="16">
        <f t="shared" si="1"/>
        <v>7.1428571428571425E-2</v>
      </c>
      <c r="H9" s="17">
        <v>-7.1428571428571397E-2</v>
      </c>
      <c r="I9" s="12">
        <v>0</v>
      </c>
      <c r="J9" s="24">
        <f>G9*EXP(-$U$23)</f>
        <v>5.0507627227610527E-2</v>
      </c>
      <c r="K9" s="23">
        <f t="shared" si="2"/>
        <v>6.2499999999999986E-2</v>
      </c>
      <c r="L9" s="12"/>
      <c r="M9" s="18"/>
      <c r="N9" s="18"/>
      <c r="O9" s="18"/>
      <c r="P9" s="18"/>
      <c r="Q9" s="18"/>
      <c r="T9" s="1" t="s">
        <v>22</v>
      </c>
      <c r="U9" s="15">
        <f>U8/U7</f>
        <v>0.3</v>
      </c>
    </row>
    <row r="10" spans="2:23" hidden="1">
      <c r="B10" s="12">
        <v>0</v>
      </c>
      <c r="C10" s="12">
        <v>0.1</v>
      </c>
      <c r="D10" s="12">
        <v>-0.1</v>
      </c>
      <c r="E10" s="12">
        <v>0</v>
      </c>
      <c r="F10" s="19">
        <f t="shared" si="0"/>
        <v>6.5465367070797711E-2</v>
      </c>
      <c r="G10" s="16">
        <f t="shared" si="1"/>
        <v>7.1428571428571425E-2</v>
      </c>
      <c r="H10" s="17">
        <v>-7.1428571428571397E-2</v>
      </c>
      <c r="I10" s="13">
        <v>1</v>
      </c>
      <c r="J10" s="24">
        <f>G10*EXP(-$U$23)</f>
        <v>5.0507627227610527E-2</v>
      </c>
      <c r="K10" s="23">
        <f t="shared" si="2"/>
        <v>6.2499999999999986E-2</v>
      </c>
      <c r="L10" s="12"/>
      <c r="M10" s="18"/>
      <c r="N10" s="18"/>
      <c r="O10" s="18"/>
      <c r="P10" s="18"/>
      <c r="Q10" s="18"/>
      <c r="T10" s="1" t="s">
        <v>11</v>
      </c>
      <c r="U10" s="15">
        <f>1-U9</f>
        <v>0.7</v>
      </c>
    </row>
    <row r="11" spans="2:23" hidden="1">
      <c r="B11" s="12">
        <v>0</v>
      </c>
      <c r="C11" s="12">
        <v>0.1</v>
      </c>
      <c r="D11" s="12">
        <v>-0.1</v>
      </c>
      <c r="E11" s="12">
        <v>0</v>
      </c>
      <c r="F11" s="19">
        <f t="shared" si="0"/>
        <v>6.5465367070797711E-2</v>
      </c>
      <c r="G11" s="16">
        <f t="shared" si="1"/>
        <v>7.1428571428571425E-2</v>
      </c>
      <c r="H11" s="17">
        <v>-7.1428571428571397E-2</v>
      </c>
      <c r="I11" s="12">
        <v>0</v>
      </c>
      <c r="J11" s="24">
        <f>G11*EXP(-$U$23)</f>
        <v>5.0507627227610527E-2</v>
      </c>
      <c r="K11" s="23">
        <f t="shared" si="2"/>
        <v>6.2499999999999986E-2</v>
      </c>
      <c r="L11" s="12"/>
      <c r="M11" s="18"/>
      <c r="N11" s="18"/>
      <c r="O11" s="18"/>
      <c r="P11" s="18"/>
      <c r="Q11" s="18"/>
      <c r="T11" s="1" t="s">
        <v>20</v>
      </c>
      <c r="U11" s="15">
        <f>(1/2)*LN(U10/U9)</f>
        <v>0.42364893019360184</v>
      </c>
    </row>
    <row r="12" spans="2:23" hidden="1">
      <c r="B12" s="12">
        <v>1</v>
      </c>
      <c r="C12" s="12">
        <v>0.1</v>
      </c>
      <c r="D12" s="12">
        <v>0.1</v>
      </c>
      <c r="E12" s="12">
        <v>1</v>
      </c>
      <c r="F12" s="19">
        <f t="shared" si="0"/>
        <v>6.5465367070797711E-2</v>
      </c>
      <c r="G12" s="16">
        <f t="shared" si="1"/>
        <v>7.1428571428571425E-2</v>
      </c>
      <c r="H12" s="17">
        <v>7.1428571428571425E-2</v>
      </c>
      <c r="I12" s="13">
        <v>0</v>
      </c>
      <c r="J12" s="24">
        <f>G12*EXP($U$23)</f>
        <v>0.10101525445522108</v>
      </c>
      <c r="K12" s="23">
        <f t="shared" si="2"/>
        <v>0.125</v>
      </c>
      <c r="L12" s="12"/>
      <c r="M12" s="18"/>
      <c r="N12" s="18"/>
      <c r="O12" s="18"/>
      <c r="P12" s="18"/>
      <c r="Q12" s="18"/>
      <c r="T12" s="1" t="s">
        <v>12</v>
      </c>
      <c r="U12" s="15">
        <f>1/U7</f>
        <v>0.1</v>
      </c>
    </row>
    <row r="13" spans="2:23" hidden="1">
      <c r="B13" s="12">
        <v>1</v>
      </c>
      <c r="C13" s="12">
        <v>0.1</v>
      </c>
      <c r="D13" s="12">
        <v>0.1</v>
      </c>
      <c r="E13" s="12">
        <v>1</v>
      </c>
      <c r="F13" s="19">
        <f t="shared" si="0"/>
        <v>6.5465367070797711E-2</v>
      </c>
      <c r="G13" s="16">
        <f t="shared" si="1"/>
        <v>7.1428571428571425E-2</v>
      </c>
      <c r="H13" s="17">
        <v>7.1428571428571425E-2</v>
      </c>
      <c r="I13" s="13">
        <v>0</v>
      </c>
      <c r="J13" s="24">
        <f>G13*EXP($U$23)</f>
        <v>0.10101525445522108</v>
      </c>
      <c r="K13" s="23">
        <f t="shared" si="2"/>
        <v>0.125</v>
      </c>
      <c r="L13" s="12"/>
      <c r="M13" s="18"/>
      <c r="N13" s="18"/>
      <c r="O13" s="18"/>
      <c r="P13" s="18"/>
      <c r="Q13" s="18"/>
      <c r="T13" s="1" t="s">
        <v>14</v>
      </c>
      <c r="U13" s="15">
        <f>U12*EXP(-U11)</f>
        <v>6.5465367070797711E-2</v>
      </c>
    </row>
    <row r="14" spans="2:23" hidden="1">
      <c r="B14" s="12">
        <v>1</v>
      </c>
      <c r="C14" s="12">
        <v>0.1</v>
      </c>
      <c r="D14" s="12">
        <v>0.1</v>
      </c>
      <c r="E14" s="13">
        <v>0</v>
      </c>
      <c r="F14" s="20">
        <f>C14*EXP($U$11)</f>
        <v>0.15275252316519469</v>
      </c>
      <c r="G14" s="16">
        <f t="shared" si="1"/>
        <v>0.16666666666666669</v>
      </c>
      <c r="H14" s="17">
        <v>0.16666666666666669</v>
      </c>
      <c r="I14" s="12">
        <v>1</v>
      </c>
      <c r="J14" s="24">
        <f>G14*EXP(-$U$23)</f>
        <v>0.11785113019775792</v>
      </c>
      <c r="K14" s="23">
        <f t="shared" si="2"/>
        <v>0.14583333333333331</v>
      </c>
      <c r="L14" s="12"/>
      <c r="M14" s="18"/>
      <c r="N14" s="18"/>
      <c r="O14" s="18"/>
      <c r="P14" s="18"/>
      <c r="Q14" s="18"/>
      <c r="T14" s="1" t="s">
        <v>15</v>
      </c>
      <c r="U14" s="15">
        <f>U12*EXP(U11)</f>
        <v>0.15275252316519469</v>
      </c>
    </row>
    <row r="15" spans="2:23" hidden="1">
      <c r="B15" s="12">
        <v>1</v>
      </c>
      <c r="C15" s="12">
        <v>0.1</v>
      </c>
      <c r="D15" s="12">
        <v>0.1</v>
      </c>
      <c r="E15" s="13">
        <v>0</v>
      </c>
      <c r="F15" s="20">
        <f t="shared" ref="F15:F16" si="3">C15*EXP($U$11)</f>
        <v>0.15275252316519469</v>
      </c>
      <c r="G15" s="16">
        <f t="shared" si="1"/>
        <v>0.16666666666666669</v>
      </c>
      <c r="H15" s="17">
        <v>0.16666666666666669</v>
      </c>
      <c r="I15" s="12">
        <v>1</v>
      </c>
      <c r="J15" s="24">
        <f>G15*EXP(-$U$23)</f>
        <v>0.11785113019775792</v>
      </c>
      <c r="K15" s="23">
        <f t="shared" si="2"/>
        <v>0.14583333333333331</v>
      </c>
      <c r="L15" s="12"/>
      <c r="M15" s="18"/>
      <c r="N15" s="18"/>
      <c r="O15" s="18"/>
      <c r="P15" s="18"/>
      <c r="Q15" s="18"/>
    </row>
    <row r="16" spans="2:23" hidden="1">
      <c r="B16" s="12">
        <v>1</v>
      </c>
      <c r="C16" s="12">
        <v>0.1</v>
      </c>
      <c r="D16" s="12">
        <v>0.1</v>
      </c>
      <c r="E16" s="13">
        <v>0</v>
      </c>
      <c r="F16" s="20">
        <f t="shared" si="3"/>
        <v>0.15275252316519469</v>
      </c>
      <c r="G16" s="16">
        <f t="shared" si="1"/>
        <v>0.16666666666666669</v>
      </c>
      <c r="H16" s="17">
        <v>0.16666666666666669</v>
      </c>
      <c r="I16" s="12">
        <v>1</v>
      </c>
      <c r="J16" s="24">
        <f>G16*EXP(-$U$23)</f>
        <v>0.11785113019775792</v>
      </c>
      <c r="K16" s="23">
        <f t="shared" si="2"/>
        <v>0.14583333333333331</v>
      </c>
      <c r="L16" s="12"/>
      <c r="M16" s="18"/>
      <c r="N16" s="18"/>
      <c r="O16" s="18"/>
      <c r="P16" s="18"/>
      <c r="Q16" s="18"/>
    </row>
    <row r="17" spans="1:23" hidden="1"/>
    <row r="18" spans="1:23" hidden="1"/>
    <row r="19" spans="1:23">
      <c r="A19" s="12">
        <v>1</v>
      </c>
      <c r="B19" s="12" t="s">
        <v>25</v>
      </c>
      <c r="C19" s="26">
        <f>1/$A$24</f>
        <v>0.16666666666666666</v>
      </c>
      <c r="D19" s="12"/>
      <c r="E19" s="12">
        <v>1</v>
      </c>
      <c r="F19" s="26">
        <f>C19*EXP(-$U$23)</f>
        <v>0.11785113019775791</v>
      </c>
      <c r="G19" s="26">
        <f>F19/SUM($F$19:$F$24)</f>
        <v>0.12499999999999997</v>
      </c>
      <c r="I19" s="12">
        <v>1</v>
      </c>
      <c r="J19" s="26">
        <f>G19*EXP(-$V$23)</f>
        <v>7.2168783648703203E-2</v>
      </c>
      <c r="K19" s="26">
        <f>J19/SUM($J$19:$J$24)</f>
        <v>8.3333333333333343E-2</v>
      </c>
      <c r="M19" s="12">
        <v>1</v>
      </c>
      <c r="N19" s="26">
        <f>K19*EXP(-$W$23)</f>
        <v>0.14433756729740652</v>
      </c>
      <c r="O19" s="26">
        <f>N19/SUM($N$19:$N$24)</f>
        <v>0.16666666666666671</v>
      </c>
      <c r="Q19" s="36">
        <f>$U$23*E19+$V$23*I19+$W$23*M19</f>
        <v>0.34657359027997259</v>
      </c>
      <c r="R19" s="35">
        <f>IF(Q19&gt;0,1,0)</f>
        <v>1</v>
      </c>
      <c r="T19" s="1" t="s">
        <v>9</v>
      </c>
      <c r="U19" s="22">
        <v>6</v>
      </c>
      <c r="V19" s="22">
        <v>6</v>
      </c>
      <c r="W19" s="22">
        <v>6</v>
      </c>
    </row>
    <row r="20" spans="1:23">
      <c r="A20" s="12">
        <f>A19+1</f>
        <v>2</v>
      </c>
      <c r="B20" s="12" t="s">
        <v>25</v>
      </c>
      <c r="C20" s="26">
        <f t="shared" ref="C20:C24" si="4">1/$A$24</f>
        <v>0.16666666666666666</v>
      </c>
      <c r="D20" s="12"/>
      <c r="E20" s="13">
        <v>0</v>
      </c>
      <c r="F20" s="27">
        <f>C20*EXP($U$23)</f>
        <v>0.23570226039551584</v>
      </c>
      <c r="G20" s="27">
        <f t="shared" ref="G20:G24" si="5">F20/SUM($F$19:$F$24)</f>
        <v>0.24999999999999997</v>
      </c>
      <c r="I20" s="13">
        <v>0</v>
      </c>
      <c r="J20" s="27">
        <f>G20*EXP($V$23)</f>
        <v>0.4330127018922193</v>
      </c>
      <c r="K20" s="27">
        <f t="shared" ref="K20:K25" si="6">J20/SUM($J$19:$J$24)</f>
        <v>0.50000000000000011</v>
      </c>
      <c r="M20" s="13">
        <v>0</v>
      </c>
      <c r="N20" s="26">
        <f>K20*EXP($W$23)</f>
        <v>0.28867513459481287</v>
      </c>
      <c r="O20" s="26">
        <f t="shared" ref="O20:O25" si="7">N20/SUM($N$19:$N$24)</f>
        <v>0.33333333333333326</v>
      </c>
      <c r="Q20" s="36">
        <f t="shared" ref="Q20:Q24" si="8">$U$23*E20+$V$23*I20+$W$23*M20</f>
        <v>0</v>
      </c>
      <c r="R20" s="34">
        <f t="shared" ref="R20:R24" si="9">IF(Q20&gt;0,1,0)</f>
        <v>0</v>
      </c>
      <c r="T20" s="1" t="s">
        <v>10</v>
      </c>
      <c r="U20" s="1">
        <v>2</v>
      </c>
      <c r="V20" s="1">
        <v>1</v>
      </c>
      <c r="W20" s="1">
        <v>4</v>
      </c>
    </row>
    <row r="21" spans="1:23">
      <c r="A21" s="12">
        <f t="shared" ref="A21:A24" si="10">A20+1</f>
        <v>3</v>
      </c>
      <c r="B21" s="12" t="s">
        <v>26</v>
      </c>
      <c r="C21" s="26">
        <f t="shared" si="4"/>
        <v>0.16666666666666666</v>
      </c>
      <c r="D21" s="12"/>
      <c r="E21" s="13">
        <v>1</v>
      </c>
      <c r="F21" s="27">
        <f>C21*EXP($U$23)</f>
        <v>0.23570226039551584</v>
      </c>
      <c r="G21" s="27">
        <f t="shared" si="5"/>
        <v>0.24999999999999997</v>
      </c>
      <c r="I21" s="12">
        <v>0</v>
      </c>
      <c r="J21" s="26">
        <f>G21*EXP(-$V$23)</f>
        <v>0.14433756729740641</v>
      </c>
      <c r="K21" s="26">
        <f t="shared" si="6"/>
        <v>0.16666666666666669</v>
      </c>
      <c r="M21" s="12">
        <v>0</v>
      </c>
      <c r="N21" s="26">
        <f>K21*EXP(-$W$23)</f>
        <v>0.28867513459481303</v>
      </c>
      <c r="O21" s="26">
        <f t="shared" si="7"/>
        <v>0.33333333333333343</v>
      </c>
      <c r="Q21" s="36">
        <f t="shared" si="8"/>
        <v>0.34657359027997275</v>
      </c>
      <c r="R21" s="34">
        <f t="shared" si="9"/>
        <v>1</v>
      </c>
      <c r="T21" s="1" t="s">
        <v>22</v>
      </c>
      <c r="U21" s="15">
        <f>U20/U19</f>
        <v>0.33333333333333331</v>
      </c>
      <c r="V21" s="15">
        <f>G20</f>
        <v>0.24999999999999997</v>
      </c>
      <c r="W21" s="15">
        <f>1*K20+3*K22</f>
        <v>0.75000000000000011</v>
      </c>
    </row>
    <row r="22" spans="1:23">
      <c r="A22" s="12">
        <f t="shared" si="10"/>
        <v>4</v>
      </c>
      <c r="B22" s="12" t="s">
        <v>26</v>
      </c>
      <c r="C22" s="26">
        <f t="shared" si="4"/>
        <v>0.16666666666666666</v>
      </c>
      <c r="D22" s="12"/>
      <c r="E22" s="12">
        <v>0</v>
      </c>
      <c r="F22" s="26">
        <f>C22*EXP(-$U$23)</f>
        <v>0.11785113019775791</v>
      </c>
      <c r="G22" s="26">
        <f t="shared" si="5"/>
        <v>0.12499999999999997</v>
      </c>
      <c r="I22" s="12">
        <v>0</v>
      </c>
      <c r="J22" s="26">
        <f>G22*EXP(-$V$23)</f>
        <v>7.2168783648703203E-2</v>
      </c>
      <c r="K22" s="26">
        <f t="shared" si="6"/>
        <v>8.3333333333333343E-2</v>
      </c>
      <c r="M22" s="13">
        <v>1</v>
      </c>
      <c r="N22" s="26">
        <f>K22*EXP($W$23)</f>
        <v>4.8112522432468809E-2</v>
      </c>
      <c r="O22" s="26">
        <f t="shared" si="7"/>
        <v>5.5555555555555539E-2</v>
      </c>
      <c r="Q22" s="36">
        <f t="shared" si="8"/>
        <v>-0.54930614433405511</v>
      </c>
      <c r="R22" s="34">
        <f t="shared" si="9"/>
        <v>0</v>
      </c>
      <c r="T22" s="1" t="s">
        <v>11</v>
      </c>
      <c r="U22" s="15">
        <f>1-U21</f>
        <v>0.66666666666666674</v>
      </c>
      <c r="V22" s="15">
        <f>1-V21</f>
        <v>0.75</v>
      </c>
      <c r="W22" s="15">
        <f>1-W21</f>
        <v>0.24999999999999989</v>
      </c>
    </row>
    <row r="23" spans="1:23">
      <c r="A23" s="12">
        <f t="shared" si="10"/>
        <v>5</v>
      </c>
      <c r="B23" s="12" t="s">
        <v>25</v>
      </c>
      <c r="C23" s="26">
        <f t="shared" si="4"/>
        <v>0.16666666666666666</v>
      </c>
      <c r="D23" s="12"/>
      <c r="E23" s="12">
        <v>1</v>
      </c>
      <c r="F23" s="26">
        <f>C23*EXP(-$U$23)</f>
        <v>0.11785113019775791</v>
      </c>
      <c r="G23" s="26">
        <f t="shared" si="5"/>
        <v>0.12499999999999997</v>
      </c>
      <c r="I23" s="12">
        <v>1</v>
      </c>
      <c r="J23" s="26">
        <f>G23*EXP(-$V$23)</f>
        <v>7.2168783648703203E-2</v>
      </c>
      <c r="K23" s="26">
        <f t="shared" si="6"/>
        <v>8.3333333333333343E-2</v>
      </c>
      <c r="M23" s="13">
        <v>0</v>
      </c>
      <c r="N23" s="26">
        <f t="shared" ref="N23:N24" si="11">K23*EXP($W$23)</f>
        <v>4.8112522432468809E-2</v>
      </c>
      <c r="O23" s="26">
        <f t="shared" si="7"/>
        <v>5.5555555555555539E-2</v>
      </c>
      <c r="Q23" s="36">
        <f t="shared" si="8"/>
        <v>0.8958797346140277</v>
      </c>
      <c r="R23" s="34">
        <f t="shared" si="9"/>
        <v>1</v>
      </c>
      <c r="T23" s="1" t="s">
        <v>20</v>
      </c>
      <c r="U23" s="15">
        <f>(1/2)*LN(U22/U21)</f>
        <v>0.34657359027997275</v>
      </c>
      <c r="V23" s="15">
        <f>(1/2)*LN(V22/V21)</f>
        <v>0.54930614433405489</v>
      </c>
      <c r="W23" s="15">
        <f>(1/2)*LN(W22/W21)</f>
        <v>-0.54930614433405511</v>
      </c>
    </row>
    <row r="24" spans="1:23">
      <c r="A24" s="12">
        <f t="shared" si="10"/>
        <v>6</v>
      </c>
      <c r="B24" s="12" t="s">
        <v>25</v>
      </c>
      <c r="C24" s="26">
        <f t="shared" si="4"/>
        <v>0.16666666666666666</v>
      </c>
      <c r="D24" s="12"/>
      <c r="E24" s="12">
        <v>1</v>
      </c>
      <c r="F24" s="26">
        <f>C24*EXP(-$U$23)</f>
        <v>0.11785113019775791</v>
      </c>
      <c r="G24" s="26">
        <f t="shared" si="5"/>
        <v>0.12499999999999997</v>
      </c>
      <c r="I24" s="12">
        <v>1</v>
      </c>
      <c r="J24" s="26">
        <f>G24*EXP(-$V$23)</f>
        <v>7.2168783648703203E-2</v>
      </c>
      <c r="K24" s="26">
        <f t="shared" si="6"/>
        <v>8.3333333333333343E-2</v>
      </c>
      <c r="M24" s="13">
        <v>0</v>
      </c>
      <c r="N24" s="26">
        <f t="shared" si="11"/>
        <v>4.8112522432468809E-2</v>
      </c>
      <c r="O24" s="26">
        <f t="shared" si="7"/>
        <v>5.5555555555555539E-2</v>
      </c>
      <c r="Q24" s="36">
        <f t="shared" si="8"/>
        <v>0.8958797346140277</v>
      </c>
      <c r="R24" s="34">
        <f t="shared" si="9"/>
        <v>1</v>
      </c>
    </row>
    <row r="25" spans="1:23">
      <c r="F25" s="28">
        <f>SUM(F19:F24)</f>
        <v>0.94280904158206347</v>
      </c>
      <c r="G25" s="29">
        <f>SUM(G19:G24)</f>
        <v>0.99999999999999989</v>
      </c>
      <c r="J25" s="30">
        <f>SUM(J19:J24)</f>
        <v>0.86602540378443837</v>
      </c>
      <c r="K25">
        <f t="shared" si="6"/>
        <v>1</v>
      </c>
      <c r="N25" s="32">
        <f>SUM(N19:N24)</f>
        <v>0.86602540378443882</v>
      </c>
      <c r="O25" s="33">
        <f t="shared" si="7"/>
        <v>1</v>
      </c>
    </row>
    <row r="28" spans="1:23">
      <c r="B28" s="2" t="s">
        <v>5</v>
      </c>
      <c r="C28" s="2"/>
      <c r="D28" s="2"/>
      <c r="E28" s="2"/>
      <c r="F28" s="2"/>
    </row>
    <row r="29" spans="1:23">
      <c r="B29" s="2" t="s">
        <v>6</v>
      </c>
      <c r="C29" s="2"/>
      <c r="D29" s="2"/>
      <c r="E29" s="2"/>
      <c r="F29" s="2"/>
    </row>
    <row r="30" spans="1:23">
      <c r="B30" s="2" t="s">
        <v>7</v>
      </c>
      <c r="C30" s="2"/>
      <c r="D30" s="2"/>
      <c r="E30" s="2"/>
      <c r="F30" s="2"/>
      <c r="J30" s="31"/>
    </row>
    <row r="31" spans="1:23">
      <c r="B31" s="2" t="s">
        <v>8</v>
      </c>
      <c r="C31" s="2"/>
      <c r="D31" s="2"/>
      <c r="E31" s="2"/>
      <c r="F31" s="2"/>
    </row>
  </sheetData>
  <autoFilter ref="B6:E16" xr:uid="{857233E1-2355-4A04-8385-F33AFBFF5094}"/>
  <sortState xmlns:xlrd2="http://schemas.microsoft.com/office/spreadsheetml/2017/richdata2" ref="H20:T29">
    <sortCondition ref="H20:H29"/>
  </sortState>
  <mergeCells count="6">
    <mergeCell ref="Q5:R5"/>
    <mergeCell ref="E5:H5"/>
    <mergeCell ref="I5:L5"/>
    <mergeCell ref="B1:L1"/>
    <mergeCell ref="M5:P5"/>
    <mergeCell ref="B2:L2"/>
  </mergeCells>
  <phoneticPr fontId="6" type="noConversion"/>
  <hyperlinks>
    <hyperlink ref="B1" r:id="rId1" location="google_vignette" xr:uid="{385F0E5F-F074-4DAA-A9A1-DECF988B68B6}"/>
    <hyperlink ref="B2" r:id="rId2" xr:uid="{F31BE1CB-0E49-4D2B-B3CE-35D61F212E1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5F4DF-5BB4-4264-A1BC-8E45609FF125}">
  <dimension ref="B1:V32"/>
  <sheetViews>
    <sheetView showGridLines="0" workbookViewId="0">
      <selection activeCell="J21" sqref="J21"/>
    </sheetView>
  </sheetViews>
  <sheetFormatPr defaultColWidth="0" defaultRowHeight="15" zeroHeight="1"/>
  <cols>
    <col min="1" max="1" width="4.140625" customWidth="1"/>
    <col min="2" max="10" width="9.140625" customWidth="1"/>
    <col min="11" max="11" width="11" bestFit="1" customWidth="1"/>
    <col min="12" max="12" width="9.140625" customWidth="1"/>
    <col min="13" max="13" width="3.140625" customWidth="1"/>
    <col min="14" max="19" width="9.140625" customWidth="1"/>
    <col min="20" max="22" width="12.85546875" customWidth="1"/>
    <col min="23" max="25" width="2.85546875" customWidth="1"/>
    <col min="26" max="16384" width="9.140625" hidden="1"/>
  </cols>
  <sheetData>
    <row r="1" spans="2:22"/>
    <row r="2" spans="2:22"/>
    <row r="3" spans="2:22" ht="33.75" customHeight="1">
      <c r="B3" s="65" t="s">
        <v>0</v>
      </c>
      <c r="C3" s="65"/>
      <c r="D3" s="65"/>
      <c r="E3" s="65"/>
      <c r="F3" s="65"/>
      <c r="G3" s="65"/>
      <c r="H3" s="65"/>
      <c r="I3" s="65"/>
      <c r="J3" s="65"/>
      <c r="K3" s="65"/>
      <c r="L3" s="65"/>
      <c r="N3" s="66" t="s">
        <v>1</v>
      </c>
      <c r="O3" s="66"/>
      <c r="P3" s="66"/>
      <c r="Q3" s="66"/>
      <c r="R3" s="66"/>
      <c r="S3" s="66"/>
      <c r="T3" s="66"/>
      <c r="U3" s="66"/>
      <c r="V3" s="66"/>
    </row>
    <row r="4" spans="2:22">
      <c r="B4" s="2"/>
      <c r="C4" s="2"/>
      <c r="D4" s="2"/>
      <c r="E4" s="2"/>
      <c r="F4" s="2"/>
      <c r="G4" s="2"/>
      <c r="H4" s="2"/>
      <c r="I4" s="2"/>
      <c r="J4" s="2"/>
      <c r="K4" s="2"/>
      <c r="L4" s="2"/>
      <c r="N4" s="3"/>
      <c r="O4" s="3"/>
      <c r="P4" s="3"/>
      <c r="Q4" s="3"/>
      <c r="R4" s="3"/>
      <c r="S4" s="3"/>
      <c r="T4" s="3"/>
      <c r="U4" s="3"/>
      <c r="V4" s="3"/>
    </row>
    <row r="5" spans="2:22">
      <c r="B5" s="2"/>
      <c r="C5" s="2"/>
      <c r="D5" s="2"/>
      <c r="E5" s="2"/>
      <c r="F5" s="2"/>
      <c r="G5" s="2"/>
      <c r="H5" s="2"/>
      <c r="I5" s="2"/>
      <c r="J5" s="2"/>
      <c r="K5" s="2"/>
      <c r="L5" s="2"/>
      <c r="N5" s="3"/>
      <c r="O5" s="3"/>
      <c r="P5" s="3"/>
      <c r="Q5" s="3"/>
      <c r="R5" s="3"/>
      <c r="S5" s="3"/>
      <c r="T5" s="3"/>
      <c r="U5" s="3"/>
      <c r="V5" s="3"/>
    </row>
    <row r="6" spans="2:22">
      <c r="B6" s="2"/>
      <c r="C6" s="2"/>
      <c r="D6" s="2"/>
      <c r="E6" s="2"/>
      <c r="F6" s="2"/>
      <c r="G6" s="2"/>
      <c r="H6" s="2"/>
      <c r="I6" s="2"/>
      <c r="J6" s="2"/>
      <c r="K6" s="2"/>
      <c r="L6" s="2"/>
      <c r="N6" s="3"/>
      <c r="O6" s="3"/>
      <c r="P6" s="3"/>
      <c r="Q6" s="3"/>
      <c r="R6" s="3"/>
      <c r="S6" s="3"/>
      <c r="T6" s="3"/>
      <c r="U6" s="3"/>
      <c r="V6" s="3"/>
    </row>
    <row r="7" spans="2:22">
      <c r="B7" s="2"/>
      <c r="C7" s="2"/>
      <c r="D7" s="2"/>
      <c r="E7" s="2"/>
      <c r="F7" s="2"/>
      <c r="G7" s="2"/>
      <c r="H7" s="2"/>
      <c r="I7" s="2"/>
      <c r="J7" s="2"/>
      <c r="K7" s="2"/>
      <c r="L7" s="2"/>
      <c r="N7" s="3"/>
      <c r="O7" s="3"/>
      <c r="P7" s="3"/>
      <c r="Q7" s="3"/>
      <c r="R7" s="3"/>
      <c r="S7" s="3"/>
      <c r="T7" s="3"/>
      <c r="U7" s="3"/>
      <c r="V7" s="3"/>
    </row>
    <row r="8" spans="2:22"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3"/>
      <c r="O8" s="3"/>
      <c r="P8" s="3"/>
      <c r="Q8" s="3"/>
      <c r="R8" s="3"/>
      <c r="S8" s="3"/>
      <c r="T8" s="3"/>
      <c r="U8" s="3"/>
      <c r="V8" s="3"/>
    </row>
    <row r="9" spans="2:22">
      <c r="B9" s="2"/>
      <c r="C9" s="2"/>
      <c r="D9" s="2"/>
      <c r="E9" s="2"/>
      <c r="F9" s="2"/>
      <c r="G9" s="2"/>
      <c r="H9" s="2"/>
      <c r="I9" s="2"/>
      <c r="J9" s="2"/>
      <c r="K9" s="2"/>
      <c r="L9" s="2"/>
      <c r="N9" s="3"/>
      <c r="O9" s="3"/>
      <c r="P9" s="3"/>
      <c r="Q9" s="3"/>
      <c r="R9" s="3"/>
      <c r="S9" s="3"/>
      <c r="T9" s="3"/>
      <c r="U9" s="3"/>
      <c r="V9" s="3"/>
    </row>
    <row r="10" spans="2:22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N10" s="3"/>
      <c r="O10" s="3"/>
      <c r="P10" s="3"/>
      <c r="Q10" s="3"/>
      <c r="R10" s="3"/>
      <c r="S10" s="3"/>
      <c r="T10" s="3"/>
      <c r="U10" s="3"/>
      <c r="V10" s="3"/>
    </row>
    <row r="11" spans="2:2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N11" s="3"/>
      <c r="O11" s="3"/>
      <c r="P11" s="3"/>
      <c r="Q11" s="3"/>
      <c r="R11" s="3"/>
      <c r="S11" s="3"/>
      <c r="T11" s="3"/>
      <c r="U11" s="3"/>
      <c r="V11" s="3"/>
    </row>
    <row r="12" spans="2:2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N12" s="3"/>
      <c r="O12" s="3"/>
      <c r="P12" s="3"/>
      <c r="Q12" s="3"/>
      <c r="R12" s="3"/>
      <c r="S12" s="3"/>
      <c r="T12" s="3"/>
      <c r="U12" s="3"/>
      <c r="V12" s="3"/>
    </row>
    <row r="13" spans="2:2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N13" s="3"/>
      <c r="O13" s="3"/>
      <c r="P13" s="3"/>
      <c r="Q13" s="3"/>
      <c r="R13" s="3"/>
      <c r="S13" s="3"/>
      <c r="T13" s="3"/>
      <c r="U13" s="3"/>
      <c r="V13" s="3"/>
    </row>
    <row r="14" spans="2:2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N14" s="3"/>
      <c r="O14" s="3"/>
      <c r="P14" s="3"/>
      <c r="Q14" s="3"/>
      <c r="R14" s="3"/>
      <c r="S14" s="3"/>
      <c r="T14" s="3"/>
      <c r="U14" s="3"/>
      <c r="V14" s="3"/>
    </row>
    <row r="15" spans="2:2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N15" s="3"/>
      <c r="O15" s="3"/>
      <c r="P15" s="3"/>
      <c r="Q15" s="3"/>
      <c r="R15" s="3"/>
      <c r="S15" s="3"/>
      <c r="T15" s="3"/>
      <c r="U15" s="3"/>
      <c r="V15" s="3"/>
    </row>
    <row r="16" spans="2:2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N16" s="3"/>
      <c r="O16" s="3"/>
      <c r="P16" s="3"/>
      <c r="Q16" s="3"/>
      <c r="R16" s="3"/>
      <c r="S16" s="3"/>
      <c r="T16" s="3"/>
      <c r="U16" s="3"/>
      <c r="V16" s="3"/>
    </row>
    <row r="17" spans="2:2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N17" s="3"/>
      <c r="O17" s="3"/>
      <c r="P17" s="3"/>
      <c r="Q17" s="3"/>
      <c r="R17" s="3"/>
      <c r="S17" s="3"/>
      <c r="T17" s="3"/>
      <c r="U17" s="3"/>
      <c r="V17" s="3"/>
    </row>
    <row r="18" spans="2:2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N18" s="3"/>
      <c r="O18" s="3"/>
      <c r="P18" s="3"/>
      <c r="Q18" s="3"/>
      <c r="R18" s="3"/>
      <c r="S18" s="3"/>
      <c r="T18" s="3"/>
      <c r="U18" s="3"/>
      <c r="V18" s="3"/>
    </row>
    <row r="19" spans="2:2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N19" s="3"/>
      <c r="O19" s="3"/>
      <c r="P19" s="3"/>
      <c r="Q19" s="3"/>
      <c r="R19" s="3"/>
      <c r="S19" s="3"/>
      <c r="T19" s="3"/>
      <c r="U19" s="3"/>
      <c r="V19" s="3"/>
    </row>
    <row r="20" spans="2:22"/>
    <row r="21" spans="2:22"/>
    <row r="22" spans="2:22">
      <c r="I22" s="4"/>
      <c r="S22" s="8"/>
      <c r="U22" s="6"/>
    </row>
    <row r="23" spans="2:22" hidden="1">
      <c r="S23" s="8"/>
      <c r="U23" s="6"/>
    </row>
    <row r="24" spans="2:22" hidden="1">
      <c r="S24" s="8"/>
      <c r="U24" s="6"/>
    </row>
    <row r="25" spans="2:22" hidden="1">
      <c r="O25" s="9"/>
      <c r="S25" s="8"/>
      <c r="U25" s="6"/>
    </row>
    <row r="26" spans="2:22" hidden="1">
      <c r="Q26" s="7"/>
      <c r="S26" s="8"/>
      <c r="U26" s="6"/>
    </row>
    <row r="27" spans="2:22" hidden="1">
      <c r="S27" s="8"/>
      <c r="U27" s="6"/>
    </row>
    <row r="28" spans="2:22" hidden="1">
      <c r="S28" s="8"/>
      <c r="T28" s="10"/>
      <c r="U28" s="6"/>
    </row>
    <row r="29" spans="2:22" hidden="1">
      <c r="S29" s="8"/>
      <c r="T29" s="10"/>
      <c r="U29" s="6"/>
    </row>
    <row r="30" spans="2:22" hidden="1">
      <c r="K30" s="6"/>
      <c r="S30" s="8"/>
      <c r="T30" s="8"/>
      <c r="U30" s="6"/>
    </row>
    <row r="31" spans="2:22" hidden="1">
      <c r="K31" s="8"/>
      <c r="S31" s="8"/>
      <c r="U31" s="6"/>
    </row>
    <row r="32" spans="2:22" hidden="1">
      <c r="K32" s="5"/>
      <c r="S32" s="8"/>
    </row>
  </sheetData>
  <mergeCells count="2">
    <mergeCell ref="B3:L3"/>
    <mergeCell ref="N3:V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916EB-22F5-439E-ABEB-2866E2B93292}">
  <dimension ref="B5:G14"/>
  <sheetViews>
    <sheetView showGridLines="0" workbookViewId="0">
      <selection activeCell="C6" sqref="C6"/>
    </sheetView>
  </sheetViews>
  <sheetFormatPr defaultRowHeight="15"/>
  <cols>
    <col min="2" max="2" width="28.85546875" bestFit="1" customWidth="1"/>
    <col min="3" max="3" width="14.28515625" bestFit="1" customWidth="1"/>
    <col min="4" max="4" width="9.7109375" bestFit="1" customWidth="1"/>
    <col min="5" max="5" width="13.5703125" bestFit="1" customWidth="1"/>
    <col min="6" max="6" width="14.5703125" bestFit="1" customWidth="1"/>
    <col min="7" max="7" width="14.42578125" bestFit="1" customWidth="1"/>
  </cols>
  <sheetData>
    <row r="5" spans="2:7" ht="30">
      <c r="B5" s="37" t="s">
        <v>31</v>
      </c>
      <c r="C5" s="37" t="s">
        <v>53</v>
      </c>
      <c r="D5" s="37" t="s">
        <v>32</v>
      </c>
      <c r="E5" s="37" t="s">
        <v>33</v>
      </c>
      <c r="F5" s="37" t="s">
        <v>34</v>
      </c>
      <c r="G5" s="37" t="s">
        <v>35</v>
      </c>
    </row>
    <row r="6" spans="2:7">
      <c r="B6" s="38" t="s">
        <v>36</v>
      </c>
      <c r="C6" s="39">
        <v>1995</v>
      </c>
      <c r="D6" s="39">
        <v>2001</v>
      </c>
      <c r="E6" s="39">
        <v>2014</v>
      </c>
      <c r="F6" s="39">
        <v>2017</v>
      </c>
      <c r="G6" s="39">
        <v>2017</v>
      </c>
    </row>
    <row r="7" spans="2:7">
      <c r="B7" s="38" t="s">
        <v>54</v>
      </c>
      <c r="C7" s="39" t="s">
        <v>55</v>
      </c>
      <c r="D7" s="39" t="s">
        <v>56</v>
      </c>
      <c r="E7" s="40"/>
      <c r="F7" s="40"/>
      <c r="G7" s="40"/>
    </row>
    <row r="8" spans="2:7">
      <c r="B8" s="38" t="s">
        <v>37</v>
      </c>
      <c r="C8" s="39" t="s">
        <v>38</v>
      </c>
      <c r="D8" s="39" t="s">
        <v>57</v>
      </c>
      <c r="E8" s="39" t="s">
        <v>38</v>
      </c>
      <c r="F8" s="39" t="s">
        <v>49</v>
      </c>
      <c r="G8" s="39" t="s">
        <v>38</v>
      </c>
    </row>
    <row r="9" spans="2:7">
      <c r="B9" s="38" t="s">
        <v>39</v>
      </c>
      <c r="C9" s="39" t="s">
        <v>41</v>
      </c>
      <c r="D9" s="39" t="s">
        <v>40</v>
      </c>
      <c r="E9" s="39" t="s">
        <v>42</v>
      </c>
      <c r="F9" s="39" t="s">
        <v>40</v>
      </c>
      <c r="G9" s="39" t="s">
        <v>41</v>
      </c>
    </row>
    <row r="10" spans="2:7">
      <c r="B10" s="38" t="s">
        <v>43</v>
      </c>
      <c r="C10" s="39" t="s">
        <v>45</v>
      </c>
      <c r="D10" s="39" t="s">
        <v>44</v>
      </c>
      <c r="E10" s="39" t="s">
        <v>40</v>
      </c>
      <c r="F10" s="39" t="s">
        <v>46</v>
      </c>
      <c r="G10" s="39" t="s">
        <v>47</v>
      </c>
    </row>
    <row r="11" spans="2:7">
      <c r="B11" s="38" t="s">
        <v>48</v>
      </c>
      <c r="C11" s="39" t="s">
        <v>38</v>
      </c>
      <c r="D11" s="39" t="s">
        <v>38</v>
      </c>
      <c r="E11" s="39" t="s">
        <v>49</v>
      </c>
      <c r="F11" s="39" t="s">
        <v>49</v>
      </c>
      <c r="G11" s="39" t="s">
        <v>49</v>
      </c>
    </row>
    <row r="12" spans="2:7">
      <c r="B12" s="38" t="s">
        <v>50</v>
      </c>
      <c r="C12" s="39" t="s">
        <v>51</v>
      </c>
      <c r="D12" s="39" t="s">
        <v>38</v>
      </c>
      <c r="E12" s="39" t="s">
        <v>49</v>
      </c>
      <c r="F12" s="39" t="s">
        <v>49</v>
      </c>
      <c r="G12" s="39" t="s">
        <v>49</v>
      </c>
    </row>
    <row r="13" spans="2:7">
      <c r="B13" s="38" t="s">
        <v>52</v>
      </c>
      <c r="C13" s="39" t="s">
        <v>38</v>
      </c>
      <c r="D13" s="39" t="s">
        <v>38</v>
      </c>
      <c r="E13" s="39" t="s">
        <v>49</v>
      </c>
      <c r="F13" s="39" t="s">
        <v>49</v>
      </c>
      <c r="G13" s="39" t="s">
        <v>49</v>
      </c>
    </row>
    <row r="14" spans="2:7">
      <c r="C14" s="41"/>
      <c r="D14" s="41"/>
      <c r="E14" s="41"/>
      <c r="F14" s="41"/>
      <c r="G14" s="4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763C6-C86A-4FEA-B02A-A6390EF3F616}">
  <dimension ref="B1:L26"/>
  <sheetViews>
    <sheetView showGridLines="0" tabSelected="1" workbookViewId="0">
      <selection activeCell="G23" sqref="G23"/>
    </sheetView>
  </sheetViews>
  <sheetFormatPr defaultRowHeight="15"/>
  <cols>
    <col min="6" max="6" width="14.85546875" customWidth="1"/>
    <col min="7" max="7" width="15" customWidth="1"/>
    <col min="8" max="8" width="26.5703125" customWidth="1"/>
    <col min="9" max="9" width="30.28515625" customWidth="1"/>
    <col min="10" max="10" width="26.28515625" customWidth="1"/>
  </cols>
  <sheetData>
    <row r="1" spans="2:12">
      <c r="C1" s="45" t="s">
        <v>157</v>
      </c>
    </row>
    <row r="3" spans="2:12">
      <c r="B3" s="67" t="s">
        <v>160</v>
      </c>
      <c r="C3" s="67"/>
      <c r="D3" s="67"/>
      <c r="E3" s="67"/>
      <c r="F3" s="67"/>
      <c r="G3" s="67"/>
      <c r="H3" s="67"/>
      <c r="I3" s="67"/>
      <c r="J3" s="67"/>
      <c r="K3" s="67"/>
      <c r="L3" s="67"/>
    </row>
    <row r="6" spans="2:12">
      <c r="B6" s="39" t="s">
        <v>129</v>
      </c>
      <c r="C6" s="39" t="s">
        <v>121</v>
      </c>
    </row>
    <row r="7" spans="2:12" ht="30">
      <c r="B7" s="39" t="s">
        <v>122</v>
      </c>
      <c r="C7" s="39">
        <v>40</v>
      </c>
      <c r="F7" s="55" t="s">
        <v>130</v>
      </c>
      <c r="G7" s="55" t="s">
        <v>137</v>
      </c>
      <c r="H7" s="55" t="s">
        <v>138</v>
      </c>
      <c r="I7" s="55" t="s">
        <v>144</v>
      </c>
      <c r="J7" s="55" t="s">
        <v>144</v>
      </c>
    </row>
    <row r="8" spans="2:12">
      <c r="B8" s="39" t="s">
        <v>123</v>
      </c>
      <c r="C8" s="39">
        <v>50</v>
      </c>
      <c r="E8" s="39">
        <v>1</v>
      </c>
      <c r="F8" s="39" t="s">
        <v>131</v>
      </c>
      <c r="G8" s="39" t="str">
        <f>"1 /"&amp;" 6"</f>
        <v>1 / 6</v>
      </c>
      <c r="H8" s="48" t="s">
        <v>139</v>
      </c>
      <c r="I8" s="48" t="s">
        <v>145</v>
      </c>
      <c r="J8" s="48" t="s">
        <v>150</v>
      </c>
    </row>
    <row r="9" spans="2:12">
      <c r="B9" s="39" t="s">
        <v>124</v>
      </c>
      <c r="C9" s="39">
        <v>60</v>
      </c>
      <c r="E9" s="39">
        <f>E8+1</f>
        <v>2</v>
      </c>
      <c r="F9" s="39" t="s">
        <v>132</v>
      </c>
      <c r="G9" s="39" t="str">
        <f t="shared" ref="G9:G13" si="0">"1 /"&amp;" 6"</f>
        <v>1 / 6</v>
      </c>
      <c r="H9" s="48" t="s">
        <v>139</v>
      </c>
      <c r="I9" s="48" t="s">
        <v>146</v>
      </c>
      <c r="J9" s="48" t="s">
        <v>151</v>
      </c>
    </row>
    <row r="10" spans="2:12">
      <c r="B10" s="39" t="s">
        <v>125</v>
      </c>
      <c r="C10" s="39">
        <v>95</v>
      </c>
      <c r="E10" s="39">
        <f t="shared" ref="E10:E13" si="1">E9+1</f>
        <v>3</v>
      </c>
      <c r="F10" s="39" t="s">
        <v>133</v>
      </c>
      <c r="G10" s="39" t="str">
        <f t="shared" si="0"/>
        <v>1 / 6</v>
      </c>
      <c r="H10" s="48" t="s">
        <v>140</v>
      </c>
      <c r="I10" s="48" t="s">
        <v>147</v>
      </c>
      <c r="J10" s="48" t="s">
        <v>152</v>
      </c>
    </row>
    <row r="11" spans="2:12">
      <c r="B11" s="39" t="s">
        <v>126</v>
      </c>
      <c r="C11" s="39">
        <v>110</v>
      </c>
      <c r="E11" s="39">
        <f t="shared" si="1"/>
        <v>4</v>
      </c>
      <c r="F11" s="39" t="s">
        <v>134</v>
      </c>
      <c r="G11" s="39" t="str">
        <f t="shared" si="0"/>
        <v>1 / 6</v>
      </c>
      <c r="H11" s="48" t="s">
        <v>141</v>
      </c>
      <c r="I11" s="48" t="s">
        <v>147</v>
      </c>
      <c r="J11" s="48" t="s">
        <v>153</v>
      </c>
    </row>
    <row r="12" spans="2:12">
      <c r="B12" s="39" t="s">
        <v>127</v>
      </c>
      <c r="C12" s="39">
        <v>120</v>
      </c>
      <c r="E12" s="39">
        <f t="shared" si="1"/>
        <v>5</v>
      </c>
      <c r="F12" s="39" t="s">
        <v>135</v>
      </c>
      <c r="G12" s="39" t="str">
        <f t="shared" si="0"/>
        <v>1 / 6</v>
      </c>
      <c r="H12" s="48" t="s">
        <v>142</v>
      </c>
      <c r="I12" s="48" t="s">
        <v>148</v>
      </c>
      <c r="J12" s="48" t="s">
        <v>154</v>
      </c>
    </row>
    <row r="13" spans="2:12">
      <c r="B13" s="39" t="s">
        <v>128</v>
      </c>
      <c r="C13" s="39">
        <v>160</v>
      </c>
      <c r="E13" s="68">
        <f t="shared" si="1"/>
        <v>6</v>
      </c>
      <c r="F13" s="68" t="s">
        <v>136</v>
      </c>
      <c r="G13" s="68" t="str">
        <f t="shared" si="0"/>
        <v>1 / 6</v>
      </c>
      <c r="H13" s="48" t="s">
        <v>143</v>
      </c>
      <c r="I13" s="48" t="s">
        <v>149</v>
      </c>
      <c r="J13" s="48" t="s">
        <v>154</v>
      </c>
    </row>
    <row r="14" spans="2:12" ht="58.5" customHeight="1">
      <c r="E14" s="69" t="s">
        <v>155</v>
      </c>
      <c r="F14" s="69"/>
      <c r="G14" s="69"/>
      <c r="H14" s="70" t="s">
        <v>156</v>
      </c>
      <c r="I14" s="70">
        <v>52.5</v>
      </c>
      <c r="J14" s="70">
        <v>65</v>
      </c>
    </row>
    <row r="15" spans="2:12">
      <c r="E15" s="71" t="s">
        <v>158</v>
      </c>
      <c r="F15" s="71"/>
      <c r="G15" s="71"/>
      <c r="H15" s="72">
        <f>SUM(I14:J14,42.5)</f>
        <v>160</v>
      </c>
      <c r="I15" s="73"/>
      <c r="J15" s="73"/>
    </row>
    <row r="17" spans="7:12">
      <c r="L17" t="s">
        <v>159</v>
      </c>
    </row>
    <row r="21" spans="7:12">
      <c r="G21" s="47"/>
    </row>
    <row r="22" spans="7:12">
      <c r="G22" s="47"/>
    </row>
    <row r="23" spans="7:12">
      <c r="G23" s="47"/>
    </row>
    <row r="24" spans="7:12">
      <c r="G24" s="47"/>
    </row>
    <row r="25" spans="7:12">
      <c r="G25" s="47"/>
    </row>
    <row r="26" spans="7:12">
      <c r="G26" s="74"/>
    </row>
  </sheetData>
  <mergeCells count="3">
    <mergeCell ref="E14:G14"/>
    <mergeCell ref="B3:L3"/>
    <mergeCell ref="H15:J15"/>
  </mergeCells>
  <hyperlinks>
    <hyperlink ref="C1" r:id="rId1" xr:uid="{6116C5A8-6A40-41E1-A4B8-792D401AD19A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XGboost</vt:lpstr>
      <vt:lpstr>Computation - ADA</vt:lpstr>
      <vt:lpstr>Chart</vt:lpstr>
      <vt:lpstr>Comparision</vt:lpstr>
      <vt:lpstr>Shapley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Kumar</dc:creator>
  <cp:lastModifiedBy>Amit Kumar</cp:lastModifiedBy>
  <dcterms:created xsi:type="dcterms:W3CDTF">2025-03-01T14:41:47Z</dcterms:created>
  <dcterms:modified xsi:type="dcterms:W3CDTF">2025-04-27T18:54:52Z</dcterms:modified>
</cp:coreProperties>
</file>