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11640"/>
  </bookViews>
  <sheets>
    <sheet name="PDO Score" sheetId="1" r:id="rId1"/>
  </sheets>
  <definedNames>
    <definedName name="_AMO_SingleObject_246008175_ROM_F0.SEC2.Corr_1.SEC1.BDY.Pearson_Correlations" localSheetId="0" hidden="1">#REF!</definedName>
    <definedName name="_AMO_SingleObject_246008175_ROM_F0.SEC2.Corr_1.SEC1.BDY.Pearson_Correlations" hidden="1">#REF!</definedName>
    <definedName name="_AMO_SingleObject_246008175_ROM_F0.SEC2.Corr_1.SEC1.BDY.Simple_Statistics" localSheetId="0" hidden="1">#REF!</definedName>
    <definedName name="_AMO_SingleObject_246008175_ROM_F0.SEC2.Corr_1.SEC1.BDY.Simple_Statistics" hidden="1">#REF!</definedName>
    <definedName name="_AMO_SingleObject_246008175_ROM_F0.SEC2.Corr_1.SEC1.BDY.Variables_Information" localSheetId="0" hidden="1">#REF!</definedName>
    <definedName name="_AMO_SingleObject_246008175_ROM_F0.SEC2.Corr_1.SEC1.BDY.Variables_Information" hidden="1">#REF!</definedName>
    <definedName name="_AMO_SingleObject_246008175_ROM_F0.SEC2.Corr_1.SEC1.HDR.TXT1" localSheetId="0" hidden="1">#REF!</definedName>
    <definedName name="_AMO_SingleObject_246008175_ROM_F0.SEC2.Corr_1.SEC1.HDR.TXT1" hidden="1">#REF!</definedName>
    <definedName name="_AMO_SingleObject_246008175_ROM_F0.SEC2.Logistic_1.SEC1.BDY.Association_Statistics" localSheetId="0" hidden="1">#REF!</definedName>
    <definedName name="_AMO_SingleObject_246008175_ROM_F0.SEC2.Logistic_1.SEC1.BDY.Association_Statistics" hidden="1">#REF!</definedName>
    <definedName name="_AMO_SingleObject_246008175_ROM_F0.SEC2.Logistic_1.SEC1.BDY.Convergence_Status" localSheetId="0" hidden="1">#REF!</definedName>
    <definedName name="_AMO_SingleObject_246008175_ROM_F0.SEC2.Logistic_1.SEC1.BDY.Convergence_Status" hidden="1">#REF!</definedName>
    <definedName name="_AMO_SingleObject_246008175_ROM_F0.SEC2.Logistic_1.SEC1.BDY.Fit_Statistics" localSheetId="0" hidden="1">#REF!</definedName>
    <definedName name="_AMO_SingleObject_246008175_ROM_F0.SEC2.Logistic_1.SEC1.BDY.Fit_Statistics" hidden="1">#REF!</definedName>
    <definedName name="_AMO_SingleObject_246008175_ROM_F0.SEC2.Logistic_1.SEC1.BDY.Global_Tests" localSheetId="0" hidden="1">#REF!</definedName>
    <definedName name="_AMO_SingleObject_246008175_ROM_F0.SEC2.Logistic_1.SEC1.BDY.Global_Tests" hidden="1">#REF!</definedName>
    <definedName name="_AMO_SingleObject_246008175_ROM_F0.SEC2.Logistic_1.SEC1.BDY.Hosmer_Lemeshow_Test_Chi_Square_Test" localSheetId="0" hidden="1">#REF!</definedName>
    <definedName name="_AMO_SingleObject_246008175_ROM_F0.SEC2.Logistic_1.SEC1.BDY.Hosmer_Lemeshow_Test_Chi_Square_Test" hidden="1">#REF!</definedName>
    <definedName name="_AMO_SingleObject_246008175_ROM_F0.SEC2.Logistic_1.SEC1.BDY.Hosmer_Lemeshow_Test_Partition" localSheetId="0" hidden="1">#REF!</definedName>
    <definedName name="_AMO_SingleObject_246008175_ROM_F0.SEC2.Logistic_1.SEC1.BDY.Hosmer_Lemeshow_Test_Partition" hidden="1">#REF!</definedName>
    <definedName name="_AMO_SingleObject_246008175_ROM_F0.SEC2.Logistic_1.SEC1.BDY.Model_Information" localSheetId="0" hidden="1">#REF!</definedName>
    <definedName name="_AMO_SingleObject_246008175_ROM_F0.SEC2.Logistic_1.SEC1.BDY.Model_Information" hidden="1">#REF!</definedName>
    <definedName name="_AMO_SingleObject_246008175_ROM_F0.SEC2.Logistic_1.SEC1.BDY.Observations_Summary" localSheetId="0" hidden="1">#REF!</definedName>
    <definedName name="_AMO_SingleObject_246008175_ROM_F0.SEC2.Logistic_1.SEC1.BDY.Observations_Summary" hidden="1">#REF!</definedName>
    <definedName name="_AMO_SingleObject_246008175_ROM_F0.SEC2.Logistic_1.SEC1.BDY.Odds_Ratios" localSheetId="0" hidden="1">#REF!</definedName>
    <definedName name="_AMO_SingleObject_246008175_ROM_F0.SEC2.Logistic_1.SEC1.BDY.Odds_Ratios" hidden="1">#REF!</definedName>
    <definedName name="_AMO_SingleObject_246008175_ROM_F0.SEC2.Logistic_1.SEC1.BDY.Parameter_Estimates" localSheetId="0" hidden="1">#REF!</definedName>
    <definedName name="_AMO_SingleObject_246008175_ROM_F0.SEC2.Logistic_1.SEC1.BDY.Parameter_Estimates" hidden="1">#REF!</definedName>
    <definedName name="_AMO_SingleObject_246008175_ROM_F0.SEC2.Logistic_1.SEC1.BDY.Response_Profile" localSheetId="0" hidden="1">#REF!</definedName>
    <definedName name="_AMO_SingleObject_246008175_ROM_F0.SEC2.Logistic_1.SEC1.BDY.Response_Profile" hidden="1">#REF!</definedName>
    <definedName name="_AMO_SingleObject_246008175_ROM_F0.SEC2.Logistic_1.SEC1.BDY.Response_Profile_2" localSheetId="0" hidden="1">#REF!</definedName>
    <definedName name="_AMO_SingleObject_246008175_ROM_F0.SEC2.Logistic_1.SEC1.BDY.Response_Profile_2" hidden="1">#REF!</definedName>
    <definedName name="_AMO_SingleObject_246008175_ROM_F0.SEC2.Logistic_1.SEC1.HDR.TXT1" localSheetId="0" hidden="1">#REF!</definedName>
    <definedName name="_AMO_SingleObject_246008175_ROM_F0.SEC2.Logistic_1.SEC1.HDR.TXT1" hidden="1">#REF!</definedName>
    <definedName name="_AMO_SingleObject_246008175_ROM_F0.SEC2.Reg_1.SEC1.BDY.MODEL1_Fit_GBI_Tag_Analysis_of_Variance" localSheetId="0" hidden="1">#REF!</definedName>
    <definedName name="_AMO_SingleObject_246008175_ROM_F0.SEC2.Reg_1.SEC1.BDY.MODEL1_Fit_GBI_Tag_Analysis_of_Variance" hidden="1">#REF!</definedName>
    <definedName name="_AMO_SingleObject_246008175_ROM_F0.SEC2.Reg_1.SEC1.BDY.MODEL1_Fit_GBI_Tag_Fit_Statistics" localSheetId="0" hidden="1">#REF!</definedName>
    <definedName name="_AMO_SingleObject_246008175_ROM_F0.SEC2.Reg_1.SEC1.BDY.MODEL1_Fit_GBI_Tag_Fit_Statistics" hidden="1">#REF!</definedName>
    <definedName name="_AMO_SingleObject_246008175_ROM_F0.SEC2.Reg_1.SEC1.BDY.MODEL1_Fit_GBI_Tag_Number_of_Observations" localSheetId="0" hidden="1">#REF!</definedName>
    <definedName name="_AMO_SingleObject_246008175_ROM_F0.SEC2.Reg_1.SEC1.BDY.MODEL1_Fit_GBI_Tag_Number_of_Observations" hidden="1">#REF!</definedName>
    <definedName name="_AMO_SingleObject_246008175_ROM_F0.SEC2.Reg_1.SEC1.BDY.MODEL1_Fit_GBI_Tag_Parameter_Estimates" localSheetId="0" hidden="1">#REF!</definedName>
    <definedName name="_AMO_SingleObject_246008175_ROM_F0.SEC2.Reg_1.SEC1.BDY.MODEL1_Fit_GBI_Tag_Parameter_Estimates" hidden="1">#REF!</definedName>
    <definedName name="_AMO_SingleObject_246008175_ROM_F0.SEC2.Reg_1.SEC1.HDR.TXT1" localSheetId="0" hidden="1">#REF!</definedName>
    <definedName name="_AMO_SingleObject_246008175_ROM_F0.SEC2.Reg_1.SEC1.HDR.TXT1" hidden="1">#REF!</definedName>
    <definedName name="_AMO_SingleObject_367767285_ROM_F0.SEC2.Logistic_1.SEC1.BDY.Association_Statistics" localSheetId="0" hidden="1">#REF!</definedName>
    <definedName name="_AMO_SingleObject_367767285_ROM_F0.SEC2.Logistic_1.SEC1.BDY.Association_Statistics" hidden="1">#REF!</definedName>
    <definedName name="_AMO_SingleObject_367767285_ROM_F0.SEC2.Logistic_1.SEC1.BDY.Convergence_Status" localSheetId="0" hidden="1">#REF!</definedName>
    <definedName name="_AMO_SingleObject_367767285_ROM_F0.SEC2.Logistic_1.SEC1.BDY.Convergence_Status" hidden="1">#REF!</definedName>
    <definedName name="_AMO_SingleObject_367767285_ROM_F0.SEC2.Logistic_1.SEC1.BDY.Fit_Statistics" localSheetId="0" hidden="1">#REF!</definedName>
    <definedName name="_AMO_SingleObject_367767285_ROM_F0.SEC2.Logistic_1.SEC1.BDY.Fit_Statistics" hidden="1">#REF!</definedName>
    <definedName name="_AMO_SingleObject_367767285_ROM_F0.SEC2.Logistic_1.SEC1.BDY.Global_Tests" localSheetId="0" hidden="1">#REF!</definedName>
    <definedName name="_AMO_SingleObject_367767285_ROM_F0.SEC2.Logistic_1.SEC1.BDY.Global_Tests" hidden="1">#REF!</definedName>
    <definedName name="_AMO_SingleObject_367767285_ROM_F0.SEC2.Logistic_1.SEC1.BDY.Hosmer_Lemeshow_Test_Chi_Square_Test" localSheetId="0" hidden="1">#REF!</definedName>
    <definedName name="_AMO_SingleObject_367767285_ROM_F0.SEC2.Logistic_1.SEC1.BDY.Hosmer_Lemeshow_Test_Chi_Square_Test" hidden="1">#REF!</definedName>
    <definedName name="_AMO_SingleObject_367767285_ROM_F0.SEC2.Logistic_1.SEC1.BDY.Hosmer_Lemeshow_Test_Partition" localSheetId="0" hidden="1">#REF!</definedName>
    <definedName name="_AMO_SingleObject_367767285_ROM_F0.SEC2.Logistic_1.SEC1.BDY.Hosmer_Lemeshow_Test_Partition" hidden="1">#REF!</definedName>
    <definedName name="_AMO_SingleObject_367767285_ROM_F0.SEC2.Logistic_1.SEC1.BDY.Model_Information" localSheetId="0" hidden="1">#REF!</definedName>
    <definedName name="_AMO_SingleObject_367767285_ROM_F0.SEC2.Logistic_1.SEC1.BDY.Model_Information" hidden="1">#REF!</definedName>
    <definedName name="_AMO_SingleObject_367767285_ROM_F0.SEC2.Logistic_1.SEC1.BDY.Observations_Summary" localSheetId="0" hidden="1">#REF!</definedName>
    <definedName name="_AMO_SingleObject_367767285_ROM_F0.SEC2.Logistic_1.SEC1.BDY.Observations_Summary" hidden="1">#REF!</definedName>
    <definedName name="_AMO_SingleObject_367767285_ROM_F0.SEC2.Logistic_1.SEC1.BDY.Odds_Ratios" localSheetId="0" hidden="1">#REF!</definedName>
    <definedName name="_AMO_SingleObject_367767285_ROM_F0.SEC2.Logistic_1.SEC1.BDY.Odds_Ratios" hidden="1">#REF!</definedName>
    <definedName name="_AMO_SingleObject_367767285_ROM_F0.SEC2.Logistic_1.SEC1.BDY.Parameter_Estimates" localSheetId="0" hidden="1">#REF!</definedName>
    <definedName name="_AMO_SingleObject_367767285_ROM_F0.SEC2.Logistic_1.SEC1.BDY.Parameter_Estimates" hidden="1">#REF!</definedName>
    <definedName name="_AMO_SingleObject_367767285_ROM_F0.SEC2.Logistic_1.SEC1.BDY.Response_Profile" localSheetId="0" hidden="1">#REF!</definedName>
    <definedName name="_AMO_SingleObject_367767285_ROM_F0.SEC2.Logistic_1.SEC1.BDY.Response_Profile" hidden="1">#REF!</definedName>
    <definedName name="_AMO_SingleObject_367767285_ROM_F0.SEC2.Logistic_1.SEC1.BDY.Response_Profile_2" localSheetId="0" hidden="1">#REF!</definedName>
    <definedName name="_AMO_SingleObject_367767285_ROM_F0.SEC2.Logistic_1.SEC1.BDY.Response_Profile_2" hidden="1">#REF!</definedName>
    <definedName name="_AMO_SingleObject_367767285_ROM_F0.SEC2.Logistic_1.SEC1.HDR.TXT1" localSheetId="0" hidden="1">#REF!</definedName>
    <definedName name="_AMO_SingleObject_367767285_ROM_F0.SEC2.Logistic_1.SEC1.HDR.TXT1" hidden="1">#REF!</definedName>
    <definedName name="_AMO_SingleObject_367767285_ROM_F0.SEC2.Reg_1.SEC1.BDY.MODEL1_Fit_GBI_Tag_Analysis_of_Variance" localSheetId="0" hidden="1">#REF!</definedName>
    <definedName name="_AMO_SingleObject_367767285_ROM_F0.SEC2.Reg_1.SEC1.BDY.MODEL1_Fit_GBI_Tag_Analysis_of_Variance" hidden="1">#REF!</definedName>
    <definedName name="_AMO_SingleObject_367767285_ROM_F0.SEC2.Reg_1.SEC1.BDY.MODEL1_Fit_GBI_Tag_Fit_Statistics" localSheetId="0" hidden="1">#REF!</definedName>
    <definedName name="_AMO_SingleObject_367767285_ROM_F0.SEC2.Reg_1.SEC1.BDY.MODEL1_Fit_GBI_Tag_Fit_Statistics" hidden="1">#REF!</definedName>
    <definedName name="_AMO_SingleObject_367767285_ROM_F0.SEC2.Reg_1.SEC1.BDY.MODEL1_Fit_GBI_Tag_Number_of_Observations" localSheetId="0" hidden="1">#REF!</definedName>
    <definedName name="_AMO_SingleObject_367767285_ROM_F0.SEC2.Reg_1.SEC1.BDY.MODEL1_Fit_GBI_Tag_Number_of_Observations" hidden="1">#REF!</definedName>
    <definedName name="_AMO_SingleObject_367767285_ROM_F0.SEC2.Reg_1.SEC1.BDY.MODEL1_Fit_GBI_Tag_Parameter_Estimates" localSheetId="0" hidden="1">#REF!</definedName>
    <definedName name="_AMO_SingleObject_367767285_ROM_F0.SEC2.Reg_1.SEC1.BDY.MODEL1_Fit_GBI_Tag_Parameter_Estimates" hidden="1">#REF!</definedName>
    <definedName name="_AMO_SingleObject_367767285_ROM_F0.SEC2.Reg_1.SEC1.HDR.TXT1" localSheetId="0" hidden="1">#REF!</definedName>
    <definedName name="_AMO_SingleObject_367767285_ROM_F0.SEC2.Reg_1.SEC1.HDR.TXT1" hidden="1">#REF!</definedName>
    <definedName name="_AMO_SingleObject_422232675_ROM_F0.SEC2.Logistic_1.SEC1.BDY.Association_Statistics" localSheetId="0" hidden="1">#REF!</definedName>
    <definedName name="_AMO_SingleObject_422232675_ROM_F0.SEC2.Logistic_1.SEC1.BDY.Association_Statistics" hidden="1">#REF!</definedName>
    <definedName name="_AMO_SingleObject_422232675_ROM_F0.SEC2.Logistic_1.SEC1.BDY.Convergence_Status" localSheetId="0" hidden="1">#REF!</definedName>
    <definedName name="_AMO_SingleObject_422232675_ROM_F0.SEC2.Logistic_1.SEC1.BDY.Convergence_Status" hidden="1">#REF!</definedName>
    <definedName name="_AMO_SingleObject_422232675_ROM_F0.SEC2.Logistic_1.SEC1.BDY.Fit_Statistics" localSheetId="0" hidden="1">#REF!</definedName>
    <definedName name="_AMO_SingleObject_422232675_ROM_F0.SEC2.Logistic_1.SEC1.BDY.Fit_Statistics" hidden="1">#REF!</definedName>
    <definedName name="_AMO_SingleObject_422232675_ROM_F0.SEC2.Logistic_1.SEC1.BDY.Global_Tests" localSheetId="0" hidden="1">#REF!</definedName>
    <definedName name="_AMO_SingleObject_422232675_ROM_F0.SEC2.Logistic_1.SEC1.BDY.Global_Tests" hidden="1">#REF!</definedName>
    <definedName name="_AMO_SingleObject_422232675_ROM_F0.SEC2.Logistic_1.SEC1.BDY.Hosmer_Lemeshow_Test_Chi_Square_Test" localSheetId="0" hidden="1">#REF!</definedName>
    <definedName name="_AMO_SingleObject_422232675_ROM_F0.SEC2.Logistic_1.SEC1.BDY.Hosmer_Lemeshow_Test_Chi_Square_Test" hidden="1">#REF!</definedName>
    <definedName name="_AMO_SingleObject_422232675_ROM_F0.SEC2.Logistic_1.SEC1.BDY.Hosmer_Lemeshow_Test_Partition" localSheetId="0" hidden="1">#REF!</definedName>
    <definedName name="_AMO_SingleObject_422232675_ROM_F0.SEC2.Logistic_1.SEC1.BDY.Hosmer_Lemeshow_Test_Partition" hidden="1">#REF!</definedName>
    <definedName name="_AMO_SingleObject_422232675_ROM_F0.SEC2.Logistic_1.SEC1.BDY.Model_Information" localSheetId="0" hidden="1">#REF!</definedName>
    <definedName name="_AMO_SingleObject_422232675_ROM_F0.SEC2.Logistic_1.SEC1.BDY.Model_Information" hidden="1">#REF!</definedName>
    <definedName name="_AMO_SingleObject_422232675_ROM_F0.SEC2.Logistic_1.SEC1.BDY.Observations_Summary" localSheetId="0" hidden="1">#REF!</definedName>
    <definedName name="_AMO_SingleObject_422232675_ROM_F0.SEC2.Logistic_1.SEC1.BDY.Observations_Summary" hidden="1">#REF!</definedName>
    <definedName name="_AMO_SingleObject_422232675_ROM_F0.SEC2.Logistic_1.SEC1.BDY.Odds_Ratios" localSheetId="0" hidden="1">#REF!</definedName>
    <definedName name="_AMO_SingleObject_422232675_ROM_F0.SEC2.Logistic_1.SEC1.BDY.Odds_Ratios" hidden="1">#REF!</definedName>
    <definedName name="_AMO_SingleObject_422232675_ROM_F0.SEC2.Logistic_1.SEC1.BDY.Parameter_Estimates" localSheetId="0" hidden="1">#REF!</definedName>
    <definedName name="_AMO_SingleObject_422232675_ROM_F0.SEC2.Logistic_1.SEC1.BDY.Parameter_Estimates" hidden="1">#REF!</definedName>
    <definedName name="_AMO_SingleObject_422232675_ROM_F0.SEC2.Logistic_1.SEC1.BDY.Response_Profile" localSheetId="0" hidden="1">#REF!</definedName>
    <definedName name="_AMO_SingleObject_422232675_ROM_F0.SEC2.Logistic_1.SEC1.BDY.Response_Profile" hidden="1">#REF!</definedName>
    <definedName name="_AMO_SingleObject_422232675_ROM_F0.SEC2.Logistic_1.SEC1.BDY.Response_Profile_2" localSheetId="0" hidden="1">#REF!</definedName>
    <definedName name="_AMO_SingleObject_422232675_ROM_F0.SEC2.Logistic_1.SEC1.BDY.Response_Profile_2" hidden="1">#REF!</definedName>
    <definedName name="_AMO_SingleObject_422232675_ROM_F0.SEC2.Logistic_1.SEC1.HDR.TXT1" localSheetId="0" hidden="1">#REF!</definedName>
    <definedName name="_AMO_SingleObject_422232675_ROM_F0.SEC2.Logistic_1.SEC1.HDR.TXT1" hidden="1">#REF!</definedName>
    <definedName name="_AMO_SingleObject_422232675_ROM_F0.SEC2.Reg_1.SEC1.BDY.MODEL1_Fit_GBI_Tag_Analysis_of_Variance" localSheetId="0" hidden="1">#REF!</definedName>
    <definedName name="_AMO_SingleObject_422232675_ROM_F0.SEC2.Reg_1.SEC1.BDY.MODEL1_Fit_GBI_Tag_Analysis_of_Variance" hidden="1">#REF!</definedName>
    <definedName name="_AMO_SingleObject_422232675_ROM_F0.SEC2.Reg_1.SEC1.BDY.MODEL1_Fit_GBI_Tag_Fit_Statistics" localSheetId="0" hidden="1">#REF!</definedName>
    <definedName name="_AMO_SingleObject_422232675_ROM_F0.SEC2.Reg_1.SEC1.BDY.MODEL1_Fit_GBI_Tag_Fit_Statistics" hidden="1">#REF!</definedName>
    <definedName name="_AMO_SingleObject_422232675_ROM_F0.SEC2.Reg_1.SEC1.BDY.MODEL1_Fit_GBI_Tag_Number_of_Observations" localSheetId="0" hidden="1">#REF!</definedName>
    <definedName name="_AMO_SingleObject_422232675_ROM_F0.SEC2.Reg_1.SEC1.BDY.MODEL1_Fit_GBI_Tag_Number_of_Observations" hidden="1">#REF!</definedName>
    <definedName name="_AMO_SingleObject_422232675_ROM_F0.SEC2.Reg_1.SEC1.BDY.MODEL1_Fit_GBI_Tag_Parameter_Estimates" localSheetId="0" hidden="1">#REF!</definedName>
    <definedName name="_AMO_SingleObject_422232675_ROM_F0.SEC2.Reg_1.SEC1.BDY.MODEL1_Fit_GBI_Tag_Parameter_Estimates" hidden="1">#REF!</definedName>
    <definedName name="_AMO_SingleObject_422232675_ROM_F0.SEC2.Reg_1.SEC1.HDR.TXT1" localSheetId="0" hidden="1">#REF!</definedName>
    <definedName name="_AMO_SingleObject_422232675_ROM_F0.SEC2.Reg_1.SEC1.HDR.TXT1" hidden="1">#REF!</definedName>
    <definedName name="_AMO_SingleObject_731452345_ROM_F0.SEC2.Logistic_1.SEC1.BDY.Association_Statistics" localSheetId="0" hidden="1">#REF!</definedName>
    <definedName name="_AMO_SingleObject_731452345_ROM_F0.SEC2.Logistic_1.SEC1.BDY.Association_Statistics" hidden="1">#REF!</definedName>
    <definedName name="_AMO_SingleObject_731452345_ROM_F0.SEC2.Logistic_1.SEC1.BDY.Convergence_Status" localSheetId="0" hidden="1">#REF!</definedName>
    <definedName name="_AMO_SingleObject_731452345_ROM_F0.SEC2.Logistic_1.SEC1.BDY.Convergence_Status" hidden="1">#REF!</definedName>
    <definedName name="_AMO_SingleObject_731452345_ROM_F0.SEC2.Logistic_1.SEC1.BDY.Fit_Statistics" localSheetId="0" hidden="1">#REF!</definedName>
    <definedName name="_AMO_SingleObject_731452345_ROM_F0.SEC2.Logistic_1.SEC1.BDY.Fit_Statistics" hidden="1">#REF!</definedName>
    <definedName name="_AMO_SingleObject_731452345_ROM_F0.SEC2.Logistic_1.SEC1.BDY.Global_Tests" localSheetId="0" hidden="1">#REF!</definedName>
    <definedName name="_AMO_SingleObject_731452345_ROM_F0.SEC2.Logistic_1.SEC1.BDY.Global_Tests" hidden="1">#REF!</definedName>
    <definedName name="_AMO_SingleObject_731452345_ROM_F0.SEC2.Logistic_1.SEC1.BDY.Hosmer_Lemeshow_Test_Chi_Square_Test" localSheetId="0" hidden="1">#REF!</definedName>
    <definedName name="_AMO_SingleObject_731452345_ROM_F0.SEC2.Logistic_1.SEC1.BDY.Hosmer_Lemeshow_Test_Chi_Square_Test" hidden="1">#REF!</definedName>
    <definedName name="_AMO_SingleObject_731452345_ROM_F0.SEC2.Logistic_1.SEC1.BDY.Hosmer_Lemeshow_Test_Partition" localSheetId="0" hidden="1">#REF!</definedName>
    <definedName name="_AMO_SingleObject_731452345_ROM_F0.SEC2.Logistic_1.SEC1.BDY.Hosmer_Lemeshow_Test_Partition" hidden="1">#REF!</definedName>
    <definedName name="_AMO_SingleObject_731452345_ROM_F0.SEC2.Logistic_1.SEC1.BDY.Model_Information" localSheetId="0" hidden="1">#REF!</definedName>
    <definedName name="_AMO_SingleObject_731452345_ROM_F0.SEC2.Logistic_1.SEC1.BDY.Model_Information" hidden="1">#REF!</definedName>
    <definedName name="_AMO_SingleObject_731452345_ROM_F0.SEC2.Logistic_1.SEC1.BDY.Observations_Summary" localSheetId="0" hidden="1">#REF!</definedName>
    <definedName name="_AMO_SingleObject_731452345_ROM_F0.SEC2.Logistic_1.SEC1.BDY.Observations_Summary" hidden="1">#REF!</definedName>
    <definedName name="_AMO_SingleObject_731452345_ROM_F0.SEC2.Logistic_1.SEC1.BDY.Odds_Ratios" localSheetId="0" hidden="1">#REF!</definedName>
    <definedName name="_AMO_SingleObject_731452345_ROM_F0.SEC2.Logistic_1.SEC1.BDY.Odds_Ratios" hidden="1">#REF!</definedName>
    <definedName name="_AMO_SingleObject_731452345_ROM_F0.SEC2.Logistic_1.SEC1.BDY.Parameter_Estimates" localSheetId="0" hidden="1">#REF!</definedName>
    <definedName name="_AMO_SingleObject_731452345_ROM_F0.SEC2.Logistic_1.SEC1.BDY.Parameter_Estimates" hidden="1">#REF!</definedName>
    <definedName name="_AMO_SingleObject_731452345_ROM_F0.SEC2.Logistic_1.SEC1.BDY.Response_Profile" localSheetId="0" hidden="1">#REF!</definedName>
    <definedName name="_AMO_SingleObject_731452345_ROM_F0.SEC2.Logistic_1.SEC1.BDY.Response_Profile" hidden="1">#REF!</definedName>
    <definedName name="_AMO_SingleObject_731452345_ROM_F0.SEC2.Logistic_1.SEC1.BDY.Response_Profile_2" localSheetId="0" hidden="1">#REF!</definedName>
    <definedName name="_AMO_SingleObject_731452345_ROM_F0.SEC2.Logistic_1.SEC1.BDY.Response_Profile_2" hidden="1">#REF!</definedName>
    <definedName name="_AMO_SingleObject_731452345_ROM_F0.SEC2.Logistic_1.SEC1.HDR.TXT1" localSheetId="0" hidden="1">#REF!</definedName>
    <definedName name="_AMO_SingleObject_731452345_ROM_F0.SEC2.Logistic_1.SEC1.HDR.TXT1" hidden="1">#REF!</definedName>
    <definedName name="_xlnm._FilterDatabase" localSheetId="0" hidden="1">'PDO Score'!#REF!</definedName>
    <definedName name="acv" hidden="1">#REF!</definedName>
    <definedName name="dsfesddcsdcs" localSheetId="0" hidden="1">#REF!</definedName>
    <definedName name="dsfesddcsdcs" hidden="1">#REF!</definedName>
    <definedName name="qww" localSheetId="0" hidden="1">#REF!</definedName>
    <definedName name="qww" hidden="1">#REF!</definedName>
    <definedName name="sdfdsfcd" localSheetId="0" hidden="1">#REF!</definedName>
    <definedName name="sdfdsfcd" hidden="1">#REF!</definedName>
  </definedNames>
  <calcPr calcId="144525"/>
</workbook>
</file>

<file path=xl/calcChain.xml><?xml version="1.0" encoding="utf-8"?>
<calcChain xmlns="http://schemas.openxmlformats.org/spreadsheetml/2006/main">
  <c r="C34" i="1" l="1"/>
  <c r="C35" i="1" s="1"/>
  <c r="E26" i="1"/>
  <c r="J26" i="1" s="1"/>
  <c r="D26" i="1"/>
  <c r="G8" i="1" s="1"/>
  <c r="J25" i="1"/>
  <c r="F25" i="1"/>
  <c r="J24" i="1"/>
  <c r="F24" i="1"/>
  <c r="F26" i="1" s="1"/>
  <c r="E23" i="1"/>
  <c r="J23" i="1" s="1"/>
  <c r="D23" i="1"/>
  <c r="G22" i="1" s="1"/>
  <c r="J22" i="1"/>
  <c r="F22" i="1"/>
  <c r="J21" i="1"/>
  <c r="F21" i="1"/>
  <c r="F23" i="1" s="1"/>
  <c r="J20" i="1"/>
  <c r="G20" i="1"/>
  <c r="F20" i="1"/>
  <c r="I19" i="1" s="1"/>
  <c r="K19" i="1" s="1"/>
  <c r="L19" i="1" s="1"/>
  <c r="E20" i="1"/>
  <c r="D20" i="1"/>
  <c r="J19" i="1"/>
  <c r="H19" i="1"/>
  <c r="G19" i="1"/>
  <c r="F19" i="1"/>
  <c r="J18" i="1"/>
  <c r="H18" i="1"/>
  <c r="G18" i="1"/>
  <c r="F18" i="1"/>
  <c r="J17" i="1"/>
  <c r="H17" i="1"/>
  <c r="H20" i="1" s="1"/>
  <c r="G17" i="1"/>
  <c r="F17" i="1"/>
  <c r="F16" i="1"/>
  <c r="E16" i="1"/>
  <c r="H15" i="1" s="1"/>
  <c r="D16" i="1"/>
  <c r="J15" i="1"/>
  <c r="G15" i="1"/>
  <c r="F15" i="1"/>
  <c r="I15" i="1" s="1"/>
  <c r="K15" i="1" s="1"/>
  <c r="L15" i="1" s="1"/>
  <c r="J14" i="1"/>
  <c r="G14" i="1"/>
  <c r="G16" i="1" s="1"/>
  <c r="F14" i="1"/>
  <c r="I14" i="1" s="1"/>
  <c r="E13" i="1"/>
  <c r="J13" i="1" s="1"/>
  <c r="D13" i="1"/>
  <c r="G10" i="1" s="1"/>
  <c r="J12" i="1"/>
  <c r="F12" i="1"/>
  <c r="J11" i="1"/>
  <c r="F11" i="1"/>
  <c r="J10" i="1"/>
  <c r="F10" i="1"/>
  <c r="F13" i="1" s="1"/>
  <c r="E9" i="1"/>
  <c r="J9" i="1" s="1"/>
  <c r="D9" i="1"/>
  <c r="J8" i="1"/>
  <c r="F8" i="1"/>
  <c r="J7" i="1"/>
  <c r="F7" i="1"/>
  <c r="F9" i="1" s="1"/>
  <c r="J6" i="1"/>
  <c r="G6" i="1"/>
  <c r="F6" i="1"/>
  <c r="I5" i="1" s="1"/>
  <c r="K5" i="1" s="1"/>
  <c r="L5" i="1" s="1"/>
  <c r="E6" i="1"/>
  <c r="D6" i="1"/>
  <c r="J5" i="1"/>
  <c r="H5" i="1"/>
  <c r="G5" i="1"/>
  <c r="F5" i="1"/>
  <c r="J4" i="1"/>
  <c r="H4" i="1"/>
  <c r="H6" i="1" s="1"/>
  <c r="G4" i="1"/>
  <c r="F4" i="1"/>
  <c r="I12" i="1" l="1"/>
  <c r="I16" i="1"/>
  <c r="I8" i="1"/>
  <c r="K8" i="1" s="1"/>
  <c r="I7" i="1"/>
  <c r="I11" i="1"/>
  <c r="I22" i="1"/>
  <c r="I21" i="1"/>
  <c r="I25" i="1"/>
  <c r="G11" i="1"/>
  <c r="G13" i="1" s="1"/>
  <c r="G12" i="1"/>
  <c r="J16" i="1"/>
  <c r="I18" i="1"/>
  <c r="K18" i="1" s="1"/>
  <c r="L18" i="1" s="1"/>
  <c r="G24" i="1"/>
  <c r="G25" i="1"/>
  <c r="H7" i="1"/>
  <c r="H8" i="1"/>
  <c r="L8" i="1"/>
  <c r="I10" i="1"/>
  <c r="H21" i="1"/>
  <c r="H22" i="1"/>
  <c r="I24" i="1"/>
  <c r="L28" i="1"/>
  <c r="I17" i="1"/>
  <c r="I4" i="1"/>
  <c r="H14" i="1"/>
  <c r="H16" i="1" s="1"/>
  <c r="G7" i="1"/>
  <c r="G9" i="1" s="1"/>
  <c r="H10" i="1"/>
  <c r="H11" i="1"/>
  <c r="H12" i="1"/>
  <c r="G21" i="1"/>
  <c r="G23" i="1" s="1"/>
  <c r="H24" i="1"/>
  <c r="H26" i="1" s="1"/>
  <c r="H25" i="1"/>
  <c r="K22" i="1" l="1"/>
  <c r="L22" i="1" s="1"/>
  <c r="I6" i="1"/>
  <c r="K4" i="1"/>
  <c r="L4" i="1" s="1"/>
  <c r="K24" i="1"/>
  <c r="L24" i="1" s="1"/>
  <c r="M24" i="1" s="1"/>
  <c r="I26" i="1"/>
  <c r="H13" i="1"/>
  <c r="I20" i="1"/>
  <c r="K17" i="1"/>
  <c r="L17" i="1" s="1"/>
  <c r="K10" i="1"/>
  <c r="L10" i="1" s="1"/>
  <c r="I13" i="1"/>
  <c r="H9" i="1"/>
  <c r="I23" i="1"/>
  <c r="K21" i="1"/>
  <c r="L21" i="1" s="1"/>
  <c r="M21" i="1" s="1"/>
  <c r="I9" i="1"/>
  <c r="K7" i="1"/>
  <c r="L7" i="1" s="1"/>
  <c r="M7" i="1" s="1"/>
  <c r="K12" i="1"/>
  <c r="L12" i="1" s="1"/>
  <c r="M12" i="1" s="1"/>
  <c r="G26" i="1"/>
  <c r="K14" i="1"/>
  <c r="L14" i="1" s="1"/>
  <c r="H23" i="1"/>
  <c r="M18" i="1"/>
  <c r="K25" i="1"/>
  <c r="L25" i="1" s="1"/>
  <c r="K11" i="1"/>
  <c r="L11" i="1" s="1"/>
  <c r="M25" i="1" l="1"/>
  <c r="M10" i="1"/>
  <c r="M22" i="1"/>
  <c r="M17" i="1"/>
  <c r="M19" i="1"/>
  <c r="C37" i="1"/>
  <c r="M4" i="1"/>
  <c r="M28" i="1"/>
  <c r="M5" i="1"/>
  <c r="M8" i="1"/>
  <c r="M11" i="1"/>
  <c r="M14" i="1"/>
  <c r="M15" i="1"/>
  <c r="C36" i="1"/>
  <c r="D37" i="1" l="1"/>
  <c r="D36" i="1"/>
</calcChain>
</file>

<file path=xl/sharedStrings.xml><?xml version="1.0" encoding="utf-8"?>
<sst xmlns="http://schemas.openxmlformats.org/spreadsheetml/2006/main" count="54" uniqueCount="45">
  <si>
    <t>Development Sample</t>
  </si>
  <si>
    <t>Variable</t>
  </si>
  <si>
    <t>Category</t>
  </si>
  <si>
    <t>coefficient</t>
  </si>
  <si>
    <t>Total_Cases</t>
  </si>
  <si>
    <t>Total Bad</t>
  </si>
  <si>
    <t>Total Good</t>
  </si>
  <si>
    <t>Overall Distribution</t>
  </si>
  <si>
    <t>% Bad</t>
  </si>
  <si>
    <t>% Good</t>
  </si>
  <si>
    <t>Bad Rate</t>
  </si>
  <si>
    <t>WoE</t>
  </si>
  <si>
    <t>Point Score</t>
  </si>
  <si>
    <t>Point Score_Ad</t>
  </si>
  <si>
    <t>PRODUCT_TYPE</t>
  </si>
  <si>
    <t>MC</t>
  </si>
  <si>
    <t>MO SC</t>
  </si>
  <si>
    <t>Profile Group</t>
  </si>
  <si>
    <t>Agriculture,Non-Preferred Profile</t>
  </si>
  <si>
    <t>Missing,Salaried Class-A,Others,Salaried Class-B,Non Regular Income Earning Profile,PROFESSIONAL, SELFEMPLOYED</t>
  </si>
  <si>
    <t>INSURANCE_TYPE</t>
  </si>
  <si>
    <t>DOWN PAYMENT</t>
  </si>
  <si>
    <t>WITH EMI</t>
  </si>
  <si>
    <t>NOT APPLICABLE,PDC</t>
  </si>
  <si>
    <t>STATE</t>
  </si>
  <si>
    <t>MH I,MH,UP,WUP,JHARKHAND,PUNJAB,HR,PB,OR,JH,KO,MP,RJ</t>
  </si>
  <si>
    <t>KOLKATA,DELHI,GJ,MH II,DL,EUP,CG,ORISSA,HARYANA</t>
  </si>
  <si>
    <t>APPLICANT_AGE</t>
  </si>
  <si>
    <t>Less than equal to 28years</t>
  </si>
  <si>
    <t>28 - 36 years</t>
  </si>
  <si>
    <t>Higher than 36 years</t>
  </si>
  <si>
    <t>LTV</t>
  </si>
  <si>
    <t>Higher than 68.52</t>
  </si>
  <si>
    <t>Less than equal to 68.52</t>
  </si>
  <si>
    <t>EMI</t>
  </si>
  <si>
    <t>Higher than 1745</t>
  </si>
  <si>
    <t>Less than equal 1745</t>
  </si>
  <si>
    <t>Intercept</t>
  </si>
  <si>
    <t>PDO</t>
  </si>
  <si>
    <t>ODDs</t>
  </si>
  <si>
    <t>Base Score</t>
  </si>
  <si>
    <t>Min PDO Score</t>
  </si>
  <si>
    <t>Max PDO Score</t>
  </si>
  <si>
    <t>Factor [PDO/log(2)]</t>
  </si>
  <si>
    <t>Offset [Base score - Factor * log(odds)]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</si>
</sst>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#,##0.000"/>
    <numFmt numFmtId="168" formatCode="#,##0.000000"/>
    <numFmt numFmtId="169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2288"/>
      <name val="Arial"/>
      <family val="2"/>
    </font>
    <font>
      <sz val="12"/>
      <color rgb="FF002288"/>
      <name val="Arial"/>
      <family val="2"/>
    </font>
    <font>
      <b/>
      <sz val="10"/>
      <color rgb="FF00228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top" wrapText="1"/>
    </xf>
    <xf numFmtId="0" fontId="3" fillId="0" borderId="0" xfId="0" applyFont="1" applyFill="1"/>
    <xf numFmtId="165" fontId="3" fillId="0" borderId="0" xfId="0" applyNumberFormat="1" applyFont="1" applyFill="1"/>
    <xf numFmtId="0" fontId="3" fillId="0" borderId="0" xfId="0" applyFont="1" applyFill="1" applyBorder="1"/>
    <xf numFmtId="0" fontId="3" fillId="0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165" fontId="4" fillId="0" borderId="5" xfId="0" applyNumberFormat="1" applyFont="1" applyFill="1" applyBorder="1" applyAlignment="1">
      <alignment horizontal="center" vertical="top" wrapText="1"/>
    </xf>
    <xf numFmtId="165" fontId="4" fillId="0" borderId="6" xfId="0" applyNumberFormat="1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166" fontId="2" fillId="0" borderId="9" xfId="1" applyNumberFormat="1" applyFont="1" applyFill="1" applyBorder="1" applyAlignment="1">
      <alignment horizontal="right" vertical="top" wrapText="1"/>
    </xf>
    <xf numFmtId="166" fontId="2" fillId="0" borderId="10" xfId="1" applyNumberFormat="1" applyFont="1" applyFill="1" applyBorder="1" applyAlignment="1">
      <alignment horizontal="right" vertical="top" wrapText="1"/>
    </xf>
    <xf numFmtId="165" fontId="2" fillId="0" borderId="10" xfId="0" applyNumberFormat="1" applyFont="1" applyFill="1" applyBorder="1" applyAlignment="1">
      <alignment horizontal="right" vertical="top" wrapText="1"/>
    </xf>
    <xf numFmtId="167" fontId="2" fillId="0" borderId="10" xfId="0" applyNumberFormat="1" applyFont="1" applyFill="1" applyBorder="1" applyAlignment="1">
      <alignment horizontal="right" vertical="top" wrapText="1"/>
    </xf>
    <xf numFmtId="3" fontId="2" fillId="0" borderId="11" xfId="0" applyNumberFormat="1" applyFont="1" applyFill="1" applyBorder="1" applyAlignment="1">
      <alignment horizontal="right" vertical="top" wrapText="1"/>
    </xf>
    <xf numFmtId="3" fontId="2" fillId="0" borderId="12" xfId="0" applyNumberFormat="1" applyFont="1" applyFill="1" applyBorder="1" applyAlignment="1">
      <alignment horizontal="right" vertical="top" wrapText="1"/>
    </xf>
    <xf numFmtId="0" fontId="4" fillId="3" borderId="13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166" fontId="2" fillId="0" borderId="16" xfId="1" applyNumberFormat="1" applyFont="1" applyFill="1" applyBorder="1" applyAlignment="1">
      <alignment vertical="top" wrapText="1"/>
    </xf>
    <xf numFmtId="166" fontId="2" fillId="0" borderId="17" xfId="1" applyNumberFormat="1" applyFont="1" applyFill="1" applyBorder="1" applyAlignment="1">
      <alignment vertical="top" wrapText="1"/>
    </xf>
    <xf numFmtId="165" fontId="2" fillId="0" borderId="17" xfId="0" applyNumberFormat="1" applyFont="1" applyFill="1" applyBorder="1" applyAlignment="1">
      <alignment vertical="top" wrapText="1"/>
    </xf>
    <xf numFmtId="167" fontId="2" fillId="0" borderId="17" xfId="0" applyNumberFormat="1" applyFont="1" applyFill="1" applyBorder="1" applyAlignment="1">
      <alignment vertical="top" wrapText="1"/>
    </xf>
    <xf numFmtId="3" fontId="2" fillId="0" borderId="18" xfId="0" applyNumberFormat="1" applyFont="1" applyFill="1" applyBorder="1" applyAlignment="1">
      <alignment vertical="top" wrapText="1"/>
    </xf>
    <xf numFmtId="3" fontId="2" fillId="0" borderId="19" xfId="0" applyNumberFormat="1" applyFont="1" applyFill="1" applyBorder="1" applyAlignment="1">
      <alignment vertical="top" wrapText="1"/>
    </xf>
    <xf numFmtId="0" fontId="2" fillId="4" borderId="2" xfId="0" applyFont="1" applyFill="1" applyBorder="1" applyAlignment="1">
      <alignment horizontal="center"/>
    </xf>
    <xf numFmtId="166" fontId="2" fillId="4" borderId="4" xfId="1" applyNumberFormat="1" applyFont="1" applyFill="1" applyBorder="1"/>
    <xf numFmtId="166" fontId="2" fillId="4" borderId="5" xfId="1" applyNumberFormat="1" applyFont="1" applyFill="1" applyBorder="1"/>
    <xf numFmtId="9" fontId="2" fillId="4" borderId="5" xfId="0" applyNumberFormat="1" applyFont="1" applyFill="1" applyBorder="1"/>
    <xf numFmtId="165" fontId="2" fillId="4" borderId="5" xfId="0" applyNumberFormat="1" applyFont="1" applyFill="1" applyBorder="1"/>
    <xf numFmtId="0" fontId="4" fillId="3" borderId="21" xfId="0" applyFont="1" applyFill="1" applyBorder="1" applyAlignment="1">
      <alignment horizontal="center" vertical="top" wrapText="1"/>
    </xf>
    <xf numFmtId="0" fontId="2" fillId="3" borderId="22" xfId="0" applyFont="1" applyFill="1" applyBorder="1" applyAlignment="1">
      <alignment horizontal="center" vertical="top" wrapText="1"/>
    </xf>
    <xf numFmtId="166" fontId="2" fillId="0" borderId="9" xfId="1" applyNumberFormat="1" applyFont="1" applyFill="1" applyBorder="1" applyAlignment="1">
      <alignment vertical="top" wrapText="1"/>
    </xf>
    <xf numFmtId="166" fontId="2" fillId="0" borderId="10" xfId="1" applyNumberFormat="1" applyFont="1" applyFill="1" applyBorder="1" applyAlignment="1">
      <alignment vertical="top" wrapText="1"/>
    </xf>
    <xf numFmtId="165" fontId="2" fillId="0" borderId="10" xfId="2" applyNumberFormat="1" applyFont="1" applyFill="1" applyBorder="1" applyAlignment="1">
      <alignment vertical="top" wrapText="1"/>
    </xf>
    <xf numFmtId="165" fontId="2" fillId="0" borderId="10" xfId="0" applyNumberFormat="1" applyFont="1" applyFill="1" applyBorder="1" applyAlignment="1">
      <alignment vertical="top" wrapText="1"/>
    </xf>
    <xf numFmtId="167" fontId="2" fillId="0" borderId="10" xfId="0" applyNumberFormat="1" applyFont="1" applyFill="1" applyBorder="1" applyAlignment="1">
      <alignment vertical="top" wrapText="1"/>
    </xf>
    <xf numFmtId="3" fontId="2" fillId="0" borderId="11" xfId="0" applyNumberFormat="1" applyFont="1" applyFill="1" applyBorder="1" applyAlignment="1">
      <alignment vertical="top" wrapText="1"/>
    </xf>
    <xf numFmtId="3" fontId="2" fillId="0" borderId="12" xfId="0" applyNumberFormat="1" applyFont="1" applyFill="1" applyBorder="1" applyAlignment="1">
      <alignment vertical="top" wrapText="1"/>
    </xf>
    <xf numFmtId="166" fontId="2" fillId="0" borderId="23" xfId="1" applyNumberFormat="1" applyFont="1" applyFill="1" applyBorder="1" applyAlignment="1">
      <alignment vertical="top" wrapText="1"/>
    </xf>
    <xf numFmtId="166" fontId="2" fillId="0" borderId="24" xfId="1" applyNumberFormat="1" applyFont="1" applyFill="1" applyBorder="1" applyAlignment="1">
      <alignment vertical="top" wrapText="1"/>
    </xf>
    <xf numFmtId="165" fontId="2" fillId="0" borderId="24" xfId="0" applyNumberFormat="1" applyFont="1" applyFill="1" applyBorder="1" applyAlignment="1">
      <alignment vertical="top" wrapText="1"/>
    </xf>
    <xf numFmtId="167" fontId="2" fillId="0" borderId="24" xfId="0" applyNumberFormat="1" applyFont="1" applyFill="1" applyBorder="1" applyAlignment="1">
      <alignment vertical="top" wrapText="1"/>
    </xf>
    <xf numFmtId="3" fontId="2" fillId="0" borderId="25" xfId="0" applyNumberFormat="1" applyFont="1" applyFill="1" applyBorder="1" applyAlignment="1">
      <alignment vertical="top" wrapText="1"/>
    </xf>
    <xf numFmtId="3" fontId="2" fillId="0" borderId="26" xfId="0" applyNumberFormat="1" applyFont="1" applyFill="1" applyBorder="1" applyAlignment="1">
      <alignment vertical="top" wrapText="1"/>
    </xf>
    <xf numFmtId="0" fontId="4" fillId="3" borderId="27" xfId="0" applyFont="1" applyFill="1" applyBorder="1" applyAlignment="1">
      <alignment horizontal="center" vertical="top" wrapText="1"/>
    </xf>
    <xf numFmtId="0" fontId="2" fillId="3" borderId="0" xfId="0" quotePrefix="1" applyFont="1" applyFill="1" applyBorder="1" applyAlignment="1">
      <alignment horizontal="center" vertical="top" wrapText="1"/>
    </xf>
    <xf numFmtId="0" fontId="2" fillId="3" borderId="7" xfId="0" quotePrefix="1" applyFont="1" applyFill="1" applyBorder="1" applyAlignment="1">
      <alignment horizontal="center" vertical="top" wrapText="1"/>
    </xf>
    <xf numFmtId="166" fontId="2" fillId="0" borderId="28" xfId="1" applyNumberFormat="1" applyFont="1" applyFill="1" applyBorder="1" applyAlignment="1">
      <alignment horizontal="right" vertical="top" wrapText="1"/>
    </xf>
    <xf numFmtId="166" fontId="2" fillId="0" borderId="29" xfId="1" applyNumberFormat="1" applyFont="1" applyFill="1" applyBorder="1" applyAlignment="1">
      <alignment horizontal="right" vertical="top" wrapText="1"/>
    </xf>
    <xf numFmtId="165" fontId="2" fillId="0" borderId="29" xfId="0" applyNumberFormat="1" applyFont="1" applyFill="1" applyBorder="1" applyAlignment="1">
      <alignment horizontal="right" vertical="top" wrapText="1"/>
    </xf>
    <xf numFmtId="167" fontId="2" fillId="0" borderId="29" xfId="0" applyNumberFormat="1" applyFont="1" applyFill="1" applyBorder="1" applyAlignment="1">
      <alignment horizontal="right" vertical="top" wrapText="1"/>
    </xf>
    <xf numFmtId="3" fontId="2" fillId="0" borderId="30" xfId="0" applyNumberFormat="1" applyFont="1" applyFill="1" applyBorder="1" applyAlignment="1">
      <alignment horizontal="right" vertical="top" wrapText="1"/>
    </xf>
    <xf numFmtId="3" fontId="2" fillId="0" borderId="31" xfId="0" applyNumberFormat="1" applyFont="1" applyFill="1" applyBorder="1" applyAlignment="1">
      <alignment horizontal="right" vertical="top" wrapText="1"/>
    </xf>
    <xf numFmtId="0" fontId="4" fillId="3" borderId="32" xfId="0" applyFont="1" applyFill="1" applyBorder="1" applyAlignment="1">
      <alignment horizontal="center" vertical="top" wrapText="1"/>
    </xf>
    <xf numFmtId="0" fontId="2" fillId="3" borderId="33" xfId="0" applyFont="1" applyFill="1" applyBorder="1" applyAlignment="1">
      <alignment horizontal="center" vertical="top" wrapText="1"/>
    </xf>
    <xf numFmtId="0" fontId="2" fillId="3" borderId="32" xfId="0" applyFont="1" applyFill="1" applyBorder="1" applyAlignment="1">
      <alignment horizontal="center" vertical="top" wrapText="1"/>
    </xf>
    <xf numFmtId="0" fontId="2" fillId="3" borderId="34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 wrapText="1"/>
    </xf>
    <xf numFmtId="166" fontId="2" fillId="0" borderId="35" xfId="1" applyNumberFormat="1" applyFont="1" applyFill="1" applyBorder="1" applyAlignment="1">
      <alignment vertical="top" wrapText="1"/>
    </xf>
    <xf numFmtId="166" fontId="2" fillId="0" borderId="36" xfId="1" applyNumberFormat="1" applyFont="1" applyFill="1" applyBorder="1" applyAlignment="1">
      <alignment vertical="top" wrapText="1"/>
    </xf>
    <xf numFmtId="165" fontId="2" fillId="0" borderId="36" xfId="0" applyNumberFormat="1" applyFont="1" applyFill="1" applyBorder="1" applyAlignment="1">
      <alignment vertical="top" wrapText="1"/>
    </xf>
    <xf numFmtId="167" fontId="2" fillId="0" borderId="36" xfId="0" applyNumberFormat="1" applyFont="1" applyFill="1" applyBorder="1" applyAlignment="1">
      <alignment vertical="top" wrapText="1"/>
    </xf>
    <xf numFmtId="3" fontId="2" fillId="0" borderId="37" xfId="0" applyNumberFormat="1" applyFont="1" applyFill="1" applyBorder="1" applyAlignment="1">
      <alignment vertical="top" wrapText="1"/>
    </xf>
    <xf numFmtId="3" fontId="2" fillId="0" borderId="38" xfId="0" applyNumberFormat="1" applyFont="1" applyFill="1" applyBorder="1" applyAlignment="1">
      <alignment vertical="top" wrapText="1"/>
    </xf>
    <xf numFmtId="0" fontId="2" fillId="3" borderId="39" xfId="0" applyFont="1" applyFill="1" applyBorder="1" applyAlignment="1">
      <alignment horizontal="center" vertical="top" wrapText="1"/>
    </xf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1" fontId="3" fillId="0" borderId="39" xfId="0" applyNumberFormat="1" applyFont="1" applyFill="1" applyBorder="1" applyAlignment="1"/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169" fontId="3" fillId="0" borderId="0" xfId="0" applyNumberFormat="1" applyFont="1" applyFill="1"/>
    <xf numFmtId="1" fontId="2" fillId="3" borderId="27" xfId="0" applyNumberFormat="1" applyFont="1" applyFill="1" applyBorder="1" applyAlignment="1">
      <alignment horizontal="center" vertical="top" wrapText="1"/>
    </xf>
    <xf numFmtId="1" fontId="2" fillId="3" borderId="39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horizontal="right" vertical="top" wrapText="1"/>
    </xf>
    <xf numFmtId="0" fontId="4" fillId="3" borderId="4" xfId="0" applyFont="1" applyFill="1" applyBorder="1" applyAlignment="1">
      <alignment horizontal="right" vertical="top" wrapText="1"/>
    </xf>
    <xf numFmtId="0" fontId="4" fillId="3" borderId="6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7" fontId="2" fillId="4" borderId="20" xfId="0" applyNumberFormat="1" applyFont="1" applyFill="1" applyBorder="1" applyAlignment="1">
      <alignment horizontal="center"/>
    </xf>
    <xf numFmtId="167" fontId="2" fillId="4" borderId="2" xfId="0" applyNumberFormat="1" applyFont="1" applyFill="1" applyBorder="1" applyAlignment="1">
      <alignment horizontal="center"/>
    </xf>
    <xf numFmtId="167" fontId="2" fillId="4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8" fontId="2" fillId="4" borderId="20" xfId="0" applyNumberFormat="1" applyFont="1" applyFill="1" applyBorder="1" applyAlignment="1">
      <alignment horizontal="center"/>
    </xf>
    <xf numFmtId="168" fontId="2" fillId="4" borderId="2" xfId="0" applyNumberFormat="1" applyFont="1" applyFill="1" applyBorder="1" applyAlignment="1">
      <alignment horizontal="center"/>
    </xf>
    <xf numFmtId="168" fontId="2" fillId="4" borderId="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tabSelected="1" topLeftCell="A16" zoomScale="85" zoomScaleNormal="85" workbookViewId="0">
      <selection activeCell="K25" sqref="K25"/>
    </sheetView>
  </sheetViews>
  <sheetFormatPr defaultRowHeight="15" x14ac:dyDescent="0.2"/>
  <cols>
    <col min="1" max="1" width="19.85546875" style="1" bestFit="1" customWidth="1"/>
    <col min="2" max="2" width="54.28515625" style="3" customWidth="1"/>
    <col min="3" max="3" width="10.85546875" style="3" bestFit="1" customWidth="1"/>
    <col min="4" max="4" width="12.5703125" style="3" bestFit="1" customWidth="1"/>
    <col min="5" max="5" width="9.7109375" style="3" bestFit="1" customWidth="1"/>
    <col min="6" max="6" width="11" style="3" bestFit="1" customWidth="1"/>
    <col min="7" max="7" width="11.85546875" style="3" bestFit="1" customWidth="1"/>
    <col min="8" max="8" width="6.5703125" style="3" bestFit="1" customWidth="1"/>
    <col min="9" max="9" width="8" style="3" bestFit="1" customWidth="1"/>
    <col min="10" max="10" width="9.28515625" style="4" bestFit="1" customWidth="1"/>
    <col min="11" max="11" width="6.42578125" style="3" bestFit="1" customWidth="1"/>
    <col min="12" max="12" width="8.42578125" style="3" bestFit="1" customWidth="1"/>
    <col min="13" max="13" width="10.7109375" style="3" customWidth="1"/>
    <col min="14" max="16384" width="9.140625" style="5"/>
  </cols>
  <sheetData>
    <row r="1" spans="1:13" ht="15.75" thickBot="1" x14ac:dyDescent="0.25">
      <c r="B1" s="2"/>
      <c r="C1" s="2"/>
    </row>
    <row r="2" spans="1:13" ht="15.75" thickBot="1" x14ac:dyDescent="0.25">
      <c r="B2" s="6"/>
      <c r="C2" s="6"/>
      <c r="D2" s="90" t="s">
        <v>0</v>
      </c>
      <c r="E2" s="91"/>
      <c r="F2" s="91"/>
      <c r="G2" s="91"/>
      <c r="H2" s="91"/>
      <c r="I2" s="91"/>
      <c r="J2" s="91"/>
      <c r="K2" s="91"/>
      <c r="L2" s="91"/>
      <c r="M2" s="92"/>
    </row>
    <row r="3" spans="1:13" ht="26.25" thickBot="1" x14ac:dyDescent="0.25">
      <c r="A3" s="7" t="s">
        <v>1</v>
      </c>
      <c r="B3" s="7" t="s">
        <v>2</v>
      </c>
      <c r="C3" s="7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0" t="s">
        <v>10</v>
      </c>
      <c r="K3" s="9" t="s">
        <v>11</v>
      </c>
      <c r="L3" s="10" t="s">
        <v>12</v>
      </c>
      <c r="M3" s="11" t="s">
        <v>13</v>
      </c>
    </row>
    <row r="4" spans="1:13" x14ac:dyDescent="0.2">
      <c r="A4" s="12" t="s">
        <v>14</v>
      </c>
      <c r="B4" s="13" t="s">
        <v>15</v>
      </c>
      <c r="C4" s="14">
        <v>0.7177</v>
      </c>
      <c r="D4" s="15">
        <v>16055</v>
      </c>
      <c r="E4" s="16">
        <v>742.62099999999998</v>
      </c>
      <c r="F4" s="16">
        <f>D4-E4</f>
        <v>15312.379000000001</v>
      </c>
      <c r="G4" s="17">
        <f t="shared" ref="G4:I5" si="0">D4/D$6</f>
        <v>0.62448947839278068</v>
      </c>
      <c r="H4" s="17">
        <f t="shared" si="0"/>
        <v>0.80333896570599017</v>
      </c>
      <c r="I4" s="17">
        <f t="shared" si="0"/>
        <v>0.61781873101591944</v>
      </c>
      <c r="J4" s="17">
        <f t="shared" ref="J4:J26" si="1">E4/D4</f>
        <v>4.6254811585175956E-2</v>
      </c>
      <c r="K4" s="18">
        <f>LOG(I4/H4,EXP(1))</f>
        <v>-0.26258165012021961</v>
      </c>
      <c r="L4" s="19">
        <f>$C$34*K4*C4</f>
        <v>-20.391215846002801</v>
      </c>
      <c r="M4" s="20">
        <f>L4-MIN($L$4:$L$5)</f>
        <v>0</v>
      </c>
    </row>
    <row r="5" spans="1:13" ht="15.75" thickBot="1" x14ac:dyDescent="0.25">
      <c r="A5" s="21" t="s">
        <v>14</v>
      </c>
      <c r="B5" s="22" t="s">
        <v>16</v>
      </c>
      <c r="C5" s="23">
        <v>0.7177</v>
      </c>
      <c r="D5" s="24">
        <v>9654</v>
      </c>
      <c r="E5" s="25">
        <v>181.797</v>
      </c>
      <c r="F5" s="25">
        <f>D5-E5</f>
        <v>9472.2029999999995</v>
      </c>
      <c r="G5" s="26">
        <f t="shared" si="0"/>
        <v>0.37551052160721926</v>
      </c>
      <c r="H5" s="26">
        <f t="shared" si="0"/>
        <v>0.19666103429400986</v>
      </c>
      <c r="I5" s="26">
        <f t="shared" si="0"/>
        <v>0.38218126898408045</v>
      </c>
      <c r="J5" s="26">
        <f t="shared" si="1"/>
        <v>1.8831261653200745E-2</v>
      </c>
      <c r="K5" s="27">
        <f>LOG(I5/H5,EXP(1))</f>
        <v>0.66441341355244343</v>
      </c>
      <c r="L5" s="28">
        <f>$C$34*K5*C5</f>
        <v>51.596131414836229</v>
      </c>
      <c r="M5" s="29">
        <f>L5-MIN($L$4:$L$5)</f>
        <v>71.98734726083903</v>
      </c>
    </row>
    <row r="6" spans="1:13" ht="16.5" customHeight="1" thickBot="1" x14ac:dyDescent="0.25">
      <c r="A6" s="83"/>
      <c r="B6" s="84"/>
      <c r="C6" s="30"/>
      <c r="D6" s="31">
        <f t="shared" ref="D6:I6" si="2">SUM(D4:D5)</f>
        <v>25709</v>
      </c>
      <c r="E6" s="32">
        <f t="shared" si="2"/>
        <v>924.41800000000001</v>
      </c>
      <c r="F6" s="32">
        <f t="shared" si="2"/>
        <v>24784.582000000002</v>
      </c>
      <c r="G6" s="33">
        <f t="shared" si="2"/>
        <v>1</v>
      </c>
      <c r="H6" s="33">
        <f t="shared" si="2"/>
        <v>1</v>
      </c>
      <c r="I6" s="33">
        <f t="shared" si="2"/>
        <v>0.99999999999999989</v>
      </c>
      <c r="J6" s="34">
        <f t="shared" si="1"/>
        <v>3.5956980045898326E-2</v>
      </c>
      <c r="K6" s="93"/>
      <c r="L6" s="94"/>
      <c r="M6" s="95"/>
    </row>
    <row r="7" spans="1:13" x14ac:dyDescent="0.2">
      <c r="A7" s="35" t="s">
        <v>17</v>
      </c>
      <c r="B7" s="36" t="s">
        <v>18</v>
      </c>
      <c r="C7" s="14">
        <v>0.71660000000000001</v>
      </c>
      <c r="D7" s="37">
        <v>5207</v>
      </c>
      <c r="E7" s="38">
        <v>296.34500000000003</v>
      </c>
      <c r="F7" s="38">
        <f>D7-E7</f>
        <v>4910.6549999999997</v>
      </c>
      <c r="G7" s="39">
        <f t="shared" ref="G7:I8" si="3">D7/D$26</f>
        <v>0.2025360768602435</v>
      </c>
      <c r="H7" s="39">
        <f t="shared" si="3"/>
        <v>0.32057432830783444</v>
      </c>
      <c r="I7" s="39">
        <f t="shared" si="3"/>
        <v>0.19813346854643216</v>
      </c>
      <c r="J7" s="40">
        <f t="shared" si="1"/>
        <v>5.69128096792779E-2</v>
      </c>
      <c r="K7" s="41">
        <f>LOG(I7/H7,EXP(1))</f>
        <v>-0.48117327589981762</v>
      </c>
      <c r="L7" s="42">
        <f>$C$34*K7*C7</f>
        <v>-37.309042637012062</v>
      </c>
      <c r="M7" s="43">
        <f>L7-MIN($L$7:$L$8)</f>
        <v>0</v>
      </c>
    </row>
    <row r="8" spans="1:13" ht="24.75" customHeight="1" thickBot="1" x14ac:dyDescent="0.25">
      <c r="A8" s="35" t="s">
        <v>17</v>
      </c>
      <c r="B8" s="36" t="s">
        <v>19</v>
      </c>
      <c r="C8" s="23">
        <v>0.71660000000000001</v>
      </c>
      <c r="D8" s="44">
        <v>20502</v>
      </c>
      <c r="E8" s="45">
        <v>628.07399999999996</v>
      </c>
      <c r="F8" s="45">
        <f>D8-E8</f>
        <v>19873.925999999999</v>
      </c>
      <c r="G8" s="46">
        <f t="shared" si="3"/>
        <v>0.79746392313975656</v>
      </c>
      <c r="H8" s="46">
        <f t="shared" si="3"/>
        <v>0.6794256716921655</v>
      </c>
      <c r="I8" s="46">
        <f t="shared" si="3"/>
        <v>0.8018665314535679</v>
      </c>
      <c r="J8" s="46">
        <f t="shared" si="1"/>
        <v>3.0634767339771728E-2</v>
      </c>
      <c r="K8" s="47">
        <f>LOG(I8/H8,EXP(1))</f>
        <v>0.16569433354174232</v>
      </c>
      <c r="L8" s="48">
        <f>$C$34*K8*C8</f>
        <v>12.84754840812743</v>
      </c>
      <c r="M8" s="49">
        <f>L8-MIN($L$7:$L$8)</f>
        <v>50.156591045139493</v>
      </c>
    </row>
    <row r="9" spans="1:13" ht="15.75" thickBot="1" x14ac:dyDescent="0.25">
      <c r="A9" s="83"/>
      <c r="B9" s="84"/>
      <c r="C9" s="30"/>
      <c r="D9" s="31">
        <f t="shared" ref="D9:I9" si="4">SUM(D7:D8)</f>
        <v>25709</v>
      </c>
      <c r="E9" s="32">
        <f t="shared" si="4"/>
        <v>924.41899999999998</v>
      </c>
      <c r="F9" s="32">
        <f t="shared" si="4"/>
        <v>24784.580999999998</v>
      </c>
      <c r="G9" s="33">
        <f t="shared" si="4"/>
        <v>1</v>
      </c>
      <c r="H9" s="33">
        <f t="shared" si="4"/>
        <v>1</v>
      </c>
      <c r="I9" s="33">
        <f t="shared" si="4"/>
        <v>1</v>
      </c>
      <c r="J9" s="34">
        <f t="shared" si="1"/>
        <v>3.5957018942782686E-2</v>
      </c>
      <c r="K9" s="85"/>
      <c r="L9" s="86"/>
      <c r="M9" s="87"/>
    </row>
    <row r="10" spans="1:13" x14ac:dyDescent="0.2">
      <c r="A10" s="50" t="s">
        <v>20</v>
      </c>
      <c r="B10" s="51" t="s">
        <v>21</v>
      </c>
      <c r="C10" s="52">
        <v>0.65920000000000001</v>
      </c>
      <c r="D10" s="53">
        <v>10118</v>
      </c>
      <c r="E10" s="54">
        <v>433.30900000000003</v>
      </c>
      <c r="F10" s="54">
        <f>D10-E10</f>
        <v>9684.6910000000007</v>
      </c>
      <c r="G10" s="55">
        <f t="shared" ref="G10:I12" si="5">D10/D$13</f>
        <v>0.39355867595005639</v>
      </c>
      <c r="H10" s="55">
        <f t="shared" si="5"/>
        <v>0.4687370357633629</v>
      </c>
      <c r="I10" s="55">
        <f t="shared" si="5"/>
        <v>0.3907546651008868</v>
      </c>
      <c r="J10" s="55">
        <f t="shared" si="1"/>
        <v>4.2825558410753119E-2</v>
      </c>
      <c r="K10" s="56">
        <f>LOG(I10/H10,EXP(1))</f>
        <v>-0.18196201179583771</v>
      </c>
      <c r="L10" s="57">
        <f>$C$34*K10*C10</f>
        <v>-12.978775814854806</v>
      </c>
      <c r="M10" s="58">
        <f>L10-MIN($L$10:$L$12)</f>
        <v>0</v>
      </c>
    </row>
    <row r="11" spans="1:13" x14ac:dyDescent="0.2">
      <c r="A11" s="59" t="s">
        <v>20</v>
      </c>
      <c r="B11" s="60" t="s">
        <v>22</v>
      </c>
      <c r="C11" s="61">
        <v>0.65920000000000001</v>
      </c>
      <c r="D11" s="24">
        <v>11753</v>
      </c>
      <c r="E11" s="25">
        <v>434.88</v>
      </c>
      <c r="F11" s="25">
        <f>D11-E11</f>
        <v>11318.12</v>
      </c>
      <c r="G11" s="26">
        <f t="shared" si="5"/>
        <v>0.45715508187794157</v>
      </c>
      <c r="H11" s="26">
        <f t="shared" si="5"/>
        <v>0.47043648323199205</v>
      </c>
      <c r="I11" s="26">
        <f t="shared" si="5"/>
        <v>0.45665971068892636</v>
      </c>
      <c r="J11" s="26">
        <f t="shared" si="1"/>
        <v>3.7001616608525481E-2</v>
      </c>
      <c r="K11" s="27">
        <f>LOG(I11/H11,EXP(1))</f>
        <v>-2.9722453498091668E-2</v>
      </c>
      <c r="L11" s="28">
        <f>$C$34*K11*C11</f>
        <v>-2.1200087689292237</v>
      </c>
      <c r="M11" s="29">
        <f>L11-MIN($L$10:$L$12)</f>
        <v>10.858767045925582</v>
      </c>
    </row>
    <row r="12" spans="1:13" ht="15.75" thickBot="1" x14ac:dyDescent="0.25">
      <c r="A12" s="59" t="s">
        <v>20</v>
      </c>
      <c r="B12" s="60" t="s">
        <v>23</v>
      </c>
      <c r="C12" s="23">
        <v>0.65920000000000001</v>
      </c>
      <c r="D12" s="24">
        <v>3838</v>
      </c>
      <c r="E12" s="25">
        <v>56.229100000000003</v>
      </c>
      <c r="F12" s="25">
        <f>D12-E12</f>
        <v>3781.7709</v>
      </c>
      <c r="G12" s="26">
        <f t="shared" si="5"/>
        <v>0.14928624217200201</v>
      </c>
      <c r="H12" s="26">
        <f t="shared" si="5"/>
        <v>6.0826481004644974E-2</v>
      </c>
      <c r="I12" s="26">
        <f t="shared" si="5"/>
        <v>0.1525856242101869</v>
      </c>
      <c r="J12" s="26">
        <f t="shared" si="1"/>
        <v>1.4650625325690465E-2</v>
      </c>
      <c r="K12" s="27">
        <f>LOG(I12/H12,EXP(1))</f>
        <v>0.91970067172234049</v>
      </c>
      <c r="L12" s="28">
        <f>$C$34*K12*C12</f>
        <v>65.599345254813656</v>
      </c>
      <c r="M12" s="29">
        <f>L12-MIN($L$10:$L$12)</f>
        <v>78.57812106966847</v>
      </c>
    </row>
    <row r="13" spans="1:13" ht="16.5" customHeight="1" thickBot="1" x14ac:dyDescent="0.25">
      <c r="A13" s="83"/>
      <c r="B13" s="84"/>
      <c r="C13" s="30"/>
      <c r="D13" s="31">
        <f t="shared" ref="D13:I13" si="6">SUM(D10:D12)</f>
        <v>25709</v>
      </c>
      <c r="E13" s="32">
        <f t="shared" si="6"/>
        <v>924.41810000000009</v>
      </c>
      <c r="F13" s="32">
        <f t="shared" si="6"/>
        <v>24784.581900000001</v>
      </c>
      <c r="G13" s="33">
        <f t="shared" si="6"/>
        <v>1</v>
      </c>
      <c r="H13" s="33">
        <f t="shared" si="6"/>
        <v>0.99999999999999989</v>
      </c>
      <c r="I13" s="33">
        <f t="shared" si="6"/>
        <v>1</v>
      </c>
      <c r="J13" s="34">
        <f t="shared" si="1"/>
        <v>3.5956983935586766E-2</v>
      </c>
      <c r="K13" s="85"/>
      <c r="L13" s="86"/>
      <c r="M13" s="87"/>
    </row>
    <row r="14" spans="1:13" ht="18" customHeight="1" x14ac:dyDescent="0.2">
      <c r="A14" s="35" t="s">
        <v>24</v>
      </c>
      <c r="B14" s="36" t="s">
        <v>25</v>
      </c>
      <c r="C14" s="14">
        <v>0.70130000000000003</v>
      </c>
      <c r="D14" s="37">
        <v>15990</v>
      </c>
      <c r="E14" s="38">
        <v>668.70899999999995</v>
      </c>
      <c r="F14" s="38">
        <f>D14-E14</f>
        <v>15321.290999999999</v>
      </c>
      <c r="G14" s="39">
        <f t="shared" ref="G14:I15" si="7">D14/D$16</f>
        <v>0.62196118090940911</v>
      </c>
      <c r="H14" s="39">
        <f t="shared" si="7"/>
        <v>0.72338301138336614</v>
      </c>
      <c r="I14" s="39">
        <f t="shared" si="7"/>
        <v>0.61817833434424407</v>
      </c>
      <c r="J14" s="40">
        <f t="shared" si="1"/>
        <v>4.1820450281425885E-2</v>
      </c>
      <c r="K14" s="41">
        <f>LOG(I14/H14,EXP(1))</f>
        <v>-0.15716185210957864</v>
      </c>
      <c r="L14" s="42">
        <f>$C$34*K14*C14</f>
        <v>-11.925779615313127</v>
      </c>
      <c r="M14" s="43">
        <f>L14-MIN($L$14:$L$15)</f>
        <v>0</v>
      </c>
    </row>
    <row r="15" spans="1:13" ht="17.25" customHeight="1" thickBot="1" x14ac:dyDescent="0.25">
      <c r="A15" s="35" t="s">
        <v>24</v>
      </c>
      <c r="B15" s="36" t="s">
        <v>26</v>
      </c>
      <c r="C15" s="62">
        <v>0.70130000000000003</v>
      </c>
      <c r="D15" s="44">
        <v>9719</v>
      </c>
      <c r="E15" s="45">
        <v>255.71</v>
      </c>
      <c r="F15" s="45">
        <f>D15-E15</f>
        <v>9463.2900000000009</v>
      </c>
      <c r="G15" s="46">
        <f t="shared" si="7"/>
        <v>0.37803881909059084</v>
      </c>
      <c r="H15" s="46">
        <f t="shared" si="7"/>
        <v>0.27661698861663381</v>
      </c>
      <c r="I15" s="46">
        <f t="shared" si="7"/>
        <v>0.38182166565575593</v>
      </c>
      <c r="J15" s="46">
        <f t="shared" si="1"/>
        <v>2.6310319991768701E-2</v>
      </c>
      <c r="K15" s="47">
        <f>LOG(I15/H15,EXP(1))</f>
        <v>0.32231981898510476</v>
      </c>
      <c r="L15" s="48">
        <f>$C$34*K15*C15</f>
        <v>24.458321630008975</v>
      </c>
      <c r="M15" s="49">
        <f>L15-MIN($L$14:$L$15)</f>
        <v>36.3841012453221</v>
      </c>
    </row>
    <row r="16" spans="1:13" ht="16.5" customHeight="1" thickBot="1" x14ac:dyDescent="0.25">
      <c r="A16" s="83"/>
      <c r="B16" s="84"/>
      <c r="C16" s="30"/>
      <c r="D16" s="31">
        <f t="shared" ref="D16:I16" si="8">SUM(D14:D15)</f>
        <v>25709</v>
      </c>
      <c r="E16" s="32">
        <f t="shared" si="8"/>
        <v>924.41899999999998</v>
      </c>
      <c r="F16" s="32">
        <f t="shared" si="8"/>
        <v>24784.580999999998</v>
      </c>
      <c r="G16" s="33">
        <f t="shared" si="8"/>
        <v>1</v>
      </c>
      <c r="H16" s="33">
        <f t="shared" si="8"/>
        <v>1</v>
      </c>
      <c r="I16" s="33">
        <f t="shared" si="8"/>
        <v>1</v>
      </c>
      <c r="J16" s="34">
        <f t="shared" si="1"/>
        <v>3.5957018942782686E-2</v>
      </c>
      <c r="K16" s="85"/>
      <c r="L16" s="86"/>
      <c r="M16" s="87"/>
    </row>
    <row r="17" spans="1:13" x14ac:dyDescent="0.2">
      <c r="A17" s="50" t="s">
        <v>27</v>
      </c>
      <c r="B17" s="51" t="s">
        <v>28</v>
      </c>
      <c r="C17" s="52">
        <v>0.77400000000000002</v>
      </c>
      <c r="D17" s="53">
        <v>8237</v>
      </c>
      <c r="E17" s="54">
        <v>370.03699999999998</v>
      </c>
      <c r="F17" s="54">
        <f>D17-E17</f>
        <v>7866.9629999999997</v>
      </c>
      <c r="G17" s="55">
        <f t="shared" ref="G17:I19" si="9">D17/D$20</f>
        <v>0.3203936364697188</v>
      </c>
      <c r="H17" s="55">
        <f t="shared" si="9"/>
        <v>0.40029185931039857</v>
      </c>
      <c r="I17" s="55">
        <f t="shared" si="9"/>
        <v>0.31741358397732916</v>
      </c>
      <c r="J17" s="55">
        <f t="shared" si="1"/>
        <v>4.4923758649993928E-2</v>
      </c>
      <c r="K17" s="56">
        <f>LOG(I17/H17,EXP(1))</f>
        <v>-0.23198832448343201</v>
      </c>
      <c r="L17" s="57">
        <f>$C$34*K17*C17</f>
        <v>-19.428661926294271</v>
      </c>
      <c r="M17" s="58">
        <f>L17-MIN($L$17:$L$19)</f>
        <v>0</v>
      </c>
    </row>
    <row r="18" spans="1:13" x14ac:dyDescent="0.2">
      <c r="A18" s="59" t="s">
        <v>27</v>
      </c>
      <c r="B18" s="60" t="s">
        <v>29</v>
      </c>
      <c r="C18" s="61">
        <v>0.77400000000000002</v>
      </c>
      <c r="D18" s="24">
        <v>6769</v>
      </c>
      <c r="E18" s="25">
        <v>252.21899999999999</v>
      </c>
      <c r="F18" s="25">
        <f>D18-E18</f>
        <v>6516.7809999999999</v>
      </c>
      <c r="G18" s="26">
        <f t="shared" si="9"/>
        <v>0.26329301022988061</v>
      </c>
      <c r="H18" s="26">
        <f t="shared" si="9"/>
        <v>0.27284085770722771</v>
      </c>
      <c r="I18" s="26">
        <f t="shared" si="9"/>
        <v>0.26293689358973255</v>
      </c>
      <c r="J18" s="26">
        <f t="shared" si="1"/>
        <v>3.726089525779288E-2</v>
      </c>
      <c r="K18" s="27">
        <f>LOG(I18/H18,EXP(1))</f>
        <v>-3.6974631351167575E-2</v>
      </c>
      <c r="L18" s="28">
        <f>$C$34*K18*C18</f>
        <v>-3.0965679586280204</v>
      </c>
      <c r="M18" s="29">
        <f>L18-MIN($L$17:$L$19)</f>
        <v>16.33209396766625</v>
      </c>
    </row>
    <row r="19" spans="1:13" ht="15.75" thickBot="1" x14ac:dyDescent="0.25">
      <c r="A19" s="59" t="s">
        <v>27</v>
      </c>
      <c r="B19" s="60" t="s">
        <v>30</v>
      </c>
      <c r="C19" s="23">
        <v>0.77400000000000002</v>
      </c>
      <c r="D19" s="24">
        <v>10703</v>
      </c>
      <c r="E19" s="25">
        <v>302.16199999999998</v>
      </c>
      <c r="F19" s="25">
        <f>D19-E19</f>
        <v>10400.838</v>
      </c>
      <c r="G19" s="26">
        <f t="shared" si="9"/>
        <v>0.41631335330040065</v>
      </c>
      <c r="H19" s="26">
        <f t="shared" si="9"/>
        <v>0.32686728298237377</v>
      </c>
      <c r="I19" s="26">
        <f t="shared" si="9"/>
        <v>0.41964952243293835</v>
      </c>
      <c r="J19" s="26">
        <f t="shared" si="1"/>
        <v>2.8231523871811638E-2</v>
      </c>
      <c r="K19" s="27">
        <f>LOG(I19/H19,EXP(1))</f>
        <v>0.24986566644183478</v>
      </c>
      <c r="L19" s="28">
        <f>$C$34*K19*C19</f>
        <v>20.925861554008154</v>
      </c>
      <c r="M19" s="29">
        <f>L19-MIN($L$17:$L$19)</f>
        <v>40.354523480302426</v>
      </c>
    </row>
    <row r="20" spans="1:13" ht="16.5" customHeight="1" thickBot="1" x14ac:dyDescent="0.25">
      <c r="A20" s="88"/>
      <c r="B20" s="89"/>
      <c r="C20" s="63"/>
      <c r="D20" s="31">
        <f t="shared" ref="D20:I20" si="10">SUM(D17:D19)</f>
        <v>25709</v>
      </c>
      <c r="E20" s="32">
        <f t="shared" si="10"/>
        <v>924.41799999999989</v>
      </c>
      <c r="F20" s="32">
        <f t="shared" si="10"/>
        <v>24784.581999999999</v>
      </c>
      <c r="G20" s="33">
        <f t="shared" si="10"/>
        <v>1</v>
      </c>
      <c r="H20" s="33">
        <f t="shared" si="10"/>
        <v>1</v>
      </c>
      <c r="I20" s="33">
        <f t="shared" si="10"/>
        <v>1</v>
      </c>
      <c r="J20" s="34">
        <f t="shared" si="1"/>
        <v>3.5956980045898319E-2</v>
      </c>
      <c r="K20" s="85"/>
      <c r="L20" s="86"/>
      <c r="M20" s="87"/>
    </row>
    <row r="21" spans="1:13" x14ac:dyDescent="0.2">
      <c r="A21" s="12" t="s">
        <v>31</v>
      </c>
      <c r="B21" s="13" t="s">
        <v>32</v>
      </c>
      <c r="C21" s="14">
        <v>0.85529999999999995</v>
      </c>
      <c r="D21" s="15">
        <v>13961</v>
      </c>
      <c r="E21" s="16">
        <v>566.04899999999998</v>
      </c>
      <c r="F21" s="16">
        <f>D21-E21</f>
        <v>13394.951000000001</v>
      </c>
      <c r="G21" s="17">
        <f t="shared" ref="G21:I22" si="11">D21/D$23</f>
        <v>0.54303940254385619</v>
      </c>
      <c r="H21" s="17">
        <f t="shared" si="11"/>
        <v>0.61232947397230042</v>
      </c>
      <c r="I21" s="17">
        <f t="shared" si="11"/>
        <v>0.54045501112163252</v>
      </c>
      <c r="J21" s="17">
        <f t="shared" si="1"/>
        <v>4.0545018265167251E-2</v>
      </c>
      <c r="K21" s="18">
        <f>LOG(I21/H21,EXP(1))</f>
        <v>-0.12485909586719759</v>
      </c>
      <c r="L21" s="19">
        <f>$C$34*K21*C21</f>
        <v>-11.55512000448566</v>
      </c>
      <c r="M21" s="20">
        <f>L21-MIN($L$21:$L$22)</f>
        <v>0</v>
      </c>
    </row>
    <row r="22" spans="1:13" ht="15.75" thickBot="1" x14ac:dyDescent="0.25">
      <c r="A22" s="21" t="s">
        <v>31</v>
      </c>
      <c r="B22" s="22" t="s">
        <v>33</v>
      </c>
      <c r="C22" s="23">
        <v>0.85529999999999995</v>
      </c>
      <c r="D22" s="64">
        <v>11748</v>
      </c>
      <c r="E22" s="65">
        <v>358.37</v>
      </c>
      <c r="F22" s="65">
        <f>D22-E22</f>
        <v>11389.63</v>
      </c>
      <c r="G22" s="66">
        <f t="shared" si="11"/>
        <v>0.45696059745614376</v>
      </c>
      <c r="H22" s="66">
        <f t="shared" si="11"/>
        <v>0.38767052602769958</v>
      </c>
      <c r="I22" s="66">
        <f t="shared" si="11"/>
        <v>0.45954498887836759</v>
      </c>
      <c r="J22" s="66">
        <f t="shared" si="1"/>
        <v>3.0504766768811711E-2</v>
      </c>
      <c r="K22" s="67">
        <f>LOG(I22/H22,EXP(1))</f>
        <v>0.17008102617412743</v>
      </c>
      <c r="L22" s="68">
        <f>$C$34*K22*C22</f>
        <v>15.740196213005138</v>
      </c>
      <c r="M22" s="69">
        <f>L22-MIN($L$21:$L$22)</f>
        <v>27.2953162174908</v>
      </c>
    </row>
    <row r="23" spans="1:13" ht="16.5" customHeight="1" thickBot="1" x14ac:dyDescent="0.25">
      <c r="A23" s="83"/>
      <c r="B23" s="84"/>
      <c r="C23" s="30"/>
      <c r="D23" s="31">
        <f t="shared" ref="D23:I23" si="12">SUM(D21:D22)</f>
        <v>25709</v>
      </c>
      <c r="E23" s="32">
        <f t="shared" si="12"/>
        <v>924.41899999999998</v>
      </c>
      <c r="F23" s="32">
        <f t="shared" si="12"/>
        <v>24784.580999999998</v>
      </c>
      <c r="G23" s="33">
        <f t="shared" si="12"/>
        <v>1</v>
      </c>
      <c r="H23" s="33">
        <f t="shared" si="12"/>
        <v>1</v>
      </c>
      <c r="I23" s="33">
        <f t="shared" si="12"/>
        <v>1</v>
      </c>
      <c r="J23" s="34">
        <f t="shared" si="1"/>
        <v>3.5957018942782686E-2</v>
      </c>
      <c r="K23" s="85"/>
      <c r="L23" s="86"/>
      <c r="M23" s="87"/>
    </row>
    <row r="24" spans="1:13" x14ac:dyDescent="0.2">
      <c r="A24" s="35" t="s">
        <v>34</v>
      </c>
      <c r="B24" s="36" t="s">
        <v>35</v>
      </c>
      <c r="C24" s="14">
        <v>0.59219999999999995</v>
      </c>
      <c r="D24" s="37">
        <v>19195</v>
      </c>
      <c r="E24" s="38">
        <v>742.51499999999999</v>
      </c>
      <c r="F24" s="38">
        <f>D24-E24</f>
        <v>18452.485000000001</v>
      </c>
      <c r="G24" s="39">
        <f t="shared" ref="G24:I25" si="13">D24/D$26</f>
        <v>0.74662569528180789</v>
      </c>
      <c r="H24" s="39">
        <f t="shared" si="13"/>
        <v>0.80322343006796704</v>
      </c>
      <c r="I24" s="39">
        <f t="shared" si="13"/>
        <v>0.74451470452536606</v>
      </c>
      <c r="J24" s="40">
        <f t="shared" si="1"/>
        <v>3.8682729877572285E-2</v>
      </c>
      <c r="K24" s="41">
        <f>LOG(I24/H24,EXP(1))</f>
        <v>-7.5900316610777119E-2</v>
      </c>
      <c r="L24" s="42">
        <f>$C$34*K24*C24</f>
        <v>-4.8634873758620474</v>
      </c>
      <c r="M24" s="43">
        <f>L24-MIN($L$24:$L$25)</f>
        <v>0</v>
      </c>
    </row>
    <row r="25" spans="1:13" ht="15.75" thickBot="1" x14ac:dyDescent="0.25">
      <c r="A25" s="35" t="s">
        <v>34</v>
      </c>
      <c r="B25" s="36" t="s">
        <v>36</v>
      </c>
      <c r="C25" s="23">
        <v>0.59219999999999995</v>
      </c>
      <c r="D25" s="44">
        <v>6514</v>
      </c>
      <c r="E25" s="45">
        <v>181.904</v>
      </c>
      <c r="F25" s="45">
        <f>D25-E25</f>
        <v>6332.0959999999995</v>
      </c>
      <c r="G25" s="46">
        <f t="shared" si="13"/>
        <v>0.25337430471819206</v>
      </c>
      <c r="H25" s="46">
        <f t="shared" si="13"/>
        <v>0.19677656993203299</v>
      </c>
      <c r="I25" s="46">
        <f t="shared" si="13"/>
        <v>0.255485295474634</v>
      </c>
      <c r="J25" s="46">
        <f t="shared" si="1"/>
        <v>2.7925084433527786E-2</v>
      </c>
      <c r="K25" s="47">
        <f>LOG(I25/H25,EXP(1))</f>
        <v>0.26109593372209416</v>
      </c>
      <c r="L25" s="48">
        <f>$C$34*K25*C25</f>
        <v>16.730322536836617</v>
      </c>
      <c r="M25" s="49">
        <f>L25-MIN($L$24:$L$25)</f>
        <v>21.593809912698664</v>
      </c>
    </row>
    <row r="26" spans="1:13" ht="16.5" customHeight="1" thickBot="1" x14ac:dyDescent="0.25">
      <c r="A26" s="83"/>
      <c r="B26" s="84"/>
      <c r="C26" s="30"/>
      <c r="D26" s="31">
        <f t="shared" ref="D26:I26" si="14">SUM(D24:D25)</f>
        <v>25709</v>
      </c>
      <c r="E26" s="32">
        <f t="shared" si="14"/>
        <v>924.41899999999998</v>
      </c>
      <c r="F26" s="32">
        <f t="shared" si="14"/>
        <v>24784.580999999998</v>
      </c>
      <c r="G26" s="33">
        <f t="shared" si="14"/>
        <v>1</v>
      </c>
      <c r="H26" s="33">
        <f t="shared" si="14"/>
        <v>1</v>
      </c>
      <c r="I26" s="33">
        <f t="shared" si="14"/>
        <v>1</v>
      </c>
      <c r="J26" s="34">
        <f t="shared" si="1"/>
        <v>3.5957018942782686E-2</v>
      </c>
      <c r="K26" s="85"/>
      <c r="L26" s="86"/>
      <c r="M26" s="87"/>
    </row>
    <row r="27" spans="1:13" ht="15.75" thickBot="1" x14ac:dyDescent="0.25"/>
    <row r="28" spans="1:13" ht="15.75" thickBot="1" x14ac:dyDescent="0.25">
      <c r="A28" s="79" t="s">
        <v>37</v>
      </c>
      <c r="B28" s="80"/>
      <c r="C28" s="70">
        <v>3.2896000000000001</v>
      </c>
      <c r="D28" s="71"/>
      <c r="E28" s="72"/>
      <c r="F28" s="72"/>
      <c r="G28" s="72"/>
      <c r="H28" s="72"/>
      <c r="I28" s="72"/>
      <c r="J28" s="72"/>
      <c r="K28" s="72"/>
      <c r="L28" s="73">
        <f>(C34)*C28</f>
        <v>355.9417204881251</v>
      </c>
      <c r="M28" s="73">
        <f>(C34*C28)+MIN($L$4:$L$5)+MIN($L$7:$L$8)+MIN($L$10:$L$12)+MIN($L$14:$L$15)+MIN($L$17:$L$19)+MIN($L$21:$L$22)+MIN($L$24:$L$25)</f>
        <v>237.48963726830033</v>
      </c>
    </row>
    <row r="29" spans="1:13" ht="15.75" thickBot="1" x14ac:dyDescent="0.25">
      <c r="A29" s="74"/>
      <c r="B29" s="75"/>
      <c r="E29" s="76"/>
    </row>
    <row r="30" spans="1:13" ht="15.75" thickBot="1" x14ac:dyDescent="0.25">
      <c r="A30" s="79" t="s">
        <v>38</v>
      </c>
      <c r="B30" s="80"/>
      <c r="C30" s="77">
        <v>75</v>
      </c>
      <c r="E30" s="76"/>
    </row>
    <row r="31" spans="1:13" ht="15.75" thickBot="1" x14ac:dyDescent="0.25">
      <c r="A31" s="79" t="s">
        <v>39</v>
      </c>
      <c r="B31" s="80"/>
      <c r="C31" s="77">
        <v>50</v>
      </c>
    </row>
    <row r="32" spans="1:13" ht="15.75" thickBot="1" x14ac:dyDescent="0.25">
      <c r="A32" s="79" t="s">
        <v>40</v>
      </c>
      <c r="B32" s="80"/>
      <c r="C32" s="78">
        <v>600</v>
      </c>
    </row>
    <row r="33" spans="1:4" ht="15.75" thickBot="1" x14ac:dyDescent="0.25">
      <c r="A33" s="3"/>
    </row>
    <row r="34" spans="1:4" ht="15.75" thickBot="1" x14ac:dyDescent="0.25">
      <c r="A34" s="79" t="s">
        <v>43</v>
      </c>
      <c r="B34" s="80"/>
      <c r="C34" s="78">
        <f>C30/LN(2)</f>
        <v>108.20212806667226</v>
      </c>
    </row>
    <row r="35" spans="1:4" ht="15.75" thickBot="1" x14ac:dyDescent="0.25">
      <c r="A35" s="79" t="s">
        <v>44</v>
      </c>
      <c r="B35" s="80"/>
      <c r="C35" s="77">
        <f>C32-(C34*LN(C31))</f>
        <v>176.71078576689564</v>
      </c>
    </row>
    <row r="36" spans="1:4" s="3" customFormat="1" ht="15.75" thickBot="1" x14ac:dyDescent="0.25">
      <c r="A36" s="81" t="s">
        <v>41</v>
      </c>
      <c r="B36" s="82"/>
      <c r="C36" s="77">
        <f>C35+L28+L4+L7+L10+L14+L17+L21+L24</f>
        <v>414.20042303519597</v>
      </c>
      <c r="D36" s="77">
        <f>C35+M28+M4+M7+M10+M14+M17+M21+M24</f>
        <v>414.20042303519597</v>
      </c>
    </row>
    <row r="37" spans="1:4" s="3" customFormat="1" ht="15.75" thickBot="1" x14ac:dyDescent="0.25">
      <c r="A37" s="81" t="s">
        <v>42</v>
      </c>
      <c r="B37" s="82"/>
      <c r="C37" s="78">
        <f>C35+L28+L5+L8+L12+L15+L19+L22+L25</f>
        <v>740.55023326665696</v>
      </c>
      <c r="D37" s="78">
        <f>C35+M28+M5+M8+M12+M15+M19+M22+M25</f>
        <v>740.55023326665696</v>
      </c>
    </row>
    <row r="38" spans="1:4" s="3" customFormat="1" x14ac:dyDescent="0.2"/>
  </sheetData>
  <mergeCells count="23">
    <mergeCell ref="A13:B13"/>
    <mergeCell ref="K13:M13"/>
    <mergeCell ref="D2:M2"/>
    <mergeCell ref="A6:B6"/>
    <mergeCell ref="K6:M6"/>
    <mergeCell ref="A9:B9"/>
    <mergeCell ref="K9:M9"/>
    <mergeCell ref="A16:B16"/>
    <mergeCell ref="K16:M16"/>
    <mergeCell ref="A20:B20"/>
    <mergeCell ref="K20:M20"/>
    <mergeCell ref="A23:B23"/>
    <mergeCell ref="K23:M23"/>
    <mergeCell ref="K26:M26"/>
    <mergeCell ref="A28:B28"/>
    <mergeCell ref="A30:B30"/>
    <mergeCell ref="A31:B31"/>
    <mergeCell ref="A32:B32"/>
    <mergeCell ref="A34:B34"/>
    <mergeCell ref="A35:B35"/>
    <mergeCell ref="A36:B36"/>
    <mergeCell ref="A37:B37"/>
    <mergeCell ref="A26:B2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PDO 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ismail - [2010]</cp:lastModifiedBy>
  <dcterms:created xsi:type="dcterms:W3CDTF">2013-12-17T12:27:54Z</dcterms:created>
  <dcterms:modified xsi:type="dcterms:W3CDTF">2016-08-26T16:20:43Z</dcterms:modified>
</cp:coreProperties>
</file>