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1567478\MyData\00.Work\SAS Code\"/>
    </mc:Choice>
  </mc:AlternateContent>
  <xr:revisionPtr revIDLastSave="0" documentId="13_ncr:1_{5BD90D94-AE4F-4FB1-B8E2-183B3B4BC214}" xr6:coauthVersionLast="36" xr6:coauthVersionMax="36" xr10:uidLastSave="{00000000-0000-0000-0000-000000000000}"/>
  <bookViews>
    <workbookView xWindow="0" yWindow="0" windowWidth="28800" windowHeight="11390" firstSheet="2" activeTab="2" xr2:uid="{00000000-000D-0000-FFFF-FFFF00000000}"/>
  </bookViews>
  <sheets>
    <sheet name="GINI_LIFT_DEV" sheetId="1" state="hidden" r:id="rId1"/>
    <sheet name="GINI - O" sheetId="5" state="hidden" r:id="rId2"/>
    <sheet name="GINI" sheetId="6" r:id="rId3"/>
    <sheet name="GINI_LIFT_OOT" sheetId="4" state="hidden" r:id="rId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11" i="6" l="1"/>
  <c r="V12" i="6"/>
  <c r="V13" i="6"/>
  <c r="V14" i="6"/>
  <c r="V15" i="6"/>
  <c r="V4" i="6" s="1"/>
  <c r="V16" i="6"/>
  <c r="V17" i="6"/>
  <c r="V18" i="6"/>
  <c r="V10" i="6"/>
  <c r="P4" i="6"/>
  <c r="P11" i="6"/>
  <c r="P12" i="6"/>
  <c r="P13" i="6"/>
  <c r="P14" i="6"/>
  <c r="P15" i="6"/>
  <c r="P16" i="6"/>
  <c r="P17" i="6"/>
  <c r="P18" i="6"/>
  <c r="P10" i="6"/>
  <c r="P9" i="6"/>
  <c r="H18" i="6"/>
  <c r="C18" i="6"/>
  <c r="J18" i="6" s="1"/>
  <c r="H17" i="6"/>
  <c r="C17" i="6"/>
  <c r="J17" i="6" s="1"/>
  <c r="H16" i="6"/>
  <c r="C16" i="6"/>
  <c r="H15" i="6"/>
  <c r="C15" i="6"/>
  <c r="J15" i="6" s="1"/>
  <c r="H14" i="6"/>
  <c r="C14" i="6"/>
  <c r="K13" i="6"/>
  <c r="H13" i="6"/>
  <c r="C13" i="6"/>
  <c r="J13" i="6" s="1"/>
  <c r="K12" i="6"/>
  <c r="H12" i="6"/>
  <c r="C12" i="6"/>
  <c r="K11" i="6"/>
  <c r="H11" i="6"/>
  <c r="C11" i="6"/>
  <c r="AB10" i="6"/>
  <c r="AB11" i="6" s="1"/>
  <c r="AB12" i="6" s="1"/>
  <c r="AB13" i="6" s="1"/>
  <c r="AB14" i="6" s="1"/>
  <c r="AB15" i="6" s="1"/>
  <c r="AB16" i="6" s="1"/>
  <c r="AB17" i="6" s="1"/>
  <c r="AB18" i="6" s="1"/>
  <c r="K10" i="6"/>
  <c r="H10" i="6"/>
  <c r="I10" i="6" s="1"/>
  <c r="C10" i="6"/>
  <c r="J10" i="6" s="1"/>
  <c r="K9" i="6"/>
  <c r="L9" i="6" s="1"/>
  <c r="H9" i="6"/>
  <c r="I9" i="6" s="1"/>
  <c r="C9" i="6"/>
  <c r="J9" i="6" s="1"/>
  <c r="E4" i="6"/>
  <c r="K18" i="6" s="1"/>
  <c r="D4" i="6"/>
  <c r="Y10" i="6" l="1"/>
  <c r="L10" i="6"/>
  <c r="M10" i="6"/>
  <c r="F12" i="6"/>
  <c r="AA15" i="6"/>
  <c r="Y15" i="6"/>
  <c r="F16" i="6"/>
  <c r="AA13" i="6"/>
  <c r="Y13" i="6"/>
  <c r="AA17" i="6"/>
  <c r="Y17" i="6"/>
  <c r="AA9" i="6"/>
  <c r="Y9" i="6"/>
  <c r="Z9" i="6" s="1"/>
  <c r="Z10" i="6" s="1"/>
  <c r="I11" i="6"/>
  <c r="I12" i="6" s="1"/>
  <c r="I13" i="6" s="1"/>
  <c r="I14" i="6" s="1"/>
  <c r="I15" i="6" s="1"/>
  <c r="I16" i="6" s="1"/>
  <c r="I17" i="6" s="1"/>
  <c r="I18" i="6" s="1"/>
  <c r="F14" i="6"/>
  <c r="Y18" i="6"/>
  <c r="AA18" i="6"/>
  <c r="V9" i="6"/>
  <c r="F18" i="6"/>
  <c r="F15" i="6"/>
  <c r="F10" i="6"/>
  <c r="S10" i="6" s="1"/>
  <c r="F13" i="6"/>
  <c r="F17" i="6"/>
  <c r="C4" i="6"/>
  <c r="J4" i="6" s="1"/>
  <c r="AA10" i="6" s="1"/>
  <c r="J11" i="6"/>
  <c r="J12" i="6"/>
  <c r="J14" i="6"/>
  <c r="J16" i="6"/>
  <c r="F9" i="6"/>
  <c r="K14" i="6"/>
  <c r="K15" i="6"/>
  <c r="K16" i="6"/>
  <c r="K17" i="6"/>
  <c r="AB10" i="5"/>
  <c r="AB11" i="5" s="1"/>
  <c r="AB12" i="5" s="1"/>
  <c r="AB13" i="5" s="1"/>
  <c r="AB14" i="5" s="1"/>
  <c r="AB15" i="5" s="1"/>
  <c r="AB16" i="5" s="1"/>
  <c r="AB17" i="5" s="1"/>
  <c r="AB18" i="5" s="1"/>
  <c r="D4" i="5"/>
  <c r="H13" i="5" s="1"/>
  <c r="E4" i="5"/>
  <c r="K15" i="5" s="1"/>
  <c r="C10" i="5"/>
  <c r="C11" i="5"/>
  <c r="J11" i="5" s="1"/>
  <c r="C12" i="5"/>
  <c r="J12" i="5" s="1"/>
  <c r="C13" i="5"/>
  <c r="J13" i="5" s="1"/>
  <c r="C14" i="5"/>
  <c r="J14" i="5" s="1"/>
  <c r="C15" i="5"/>
  <c r="C16" i="5"/>
  <c r="C17" i="5"/>
  <c r="J17" i="5" s="1"/>
  <c r="C18" i="5"/>
  <c r="C9" i="5"/>
  <c r="J9" i="5" s="1"/>
  <c r="AA14" i="6" l="1"/>
  <c r="Y14" i="6"/>
  <c r="Z11" i="6"/>
  <c r="Z12" i="6" s="1"/>
  <c r="Z13" i="6" s="1"/>
  <c r="Z14" i="6" s="1"/>
  <c r="Z15" i="6" s="1"/>
  <c r="Z16" i="6" s="1"/>
  <c r="Z17" i="6" s="1"/>
  <c r="Z18" i="6" s="1"/>
  <c r="L11" i="6"/>
  <c r="M11" i="6"/>
  <c r="Y12" i="6"/>
  <c r="AA12" i="6"/>
  <c r="S9" i="6"/>
  <c r="G9" i="6"/>
  <c r="AA16" i="6"/>
  <c r="Y16" i="6"/>
  <c r="AA11" i="6"/>
  <c r="Y11" i="6"/>
  <c r="F11" i="6"/>
  <c r="S11" i="6" s="1"/>
  <c r="H9" i="5"/>
  <c r="I9" i="5" s="1"/>
  <c r="H11" i="5"/>
  <c r="H10" i="5"/>
  <c r="I10" i="5" s="1"/>
  <c r="H18" i="5"/>
  <c r="K18" i="5"/>
  <c r="K9" i="5"/>
  <c r="L9" i="5" s="1"/>
  <c r="L10" i="5" s="1"/>
  <c r="H17" i="5"/>
  <c r="K14" i="5"/>
  <c r="H15" i="5"/>
  <c r="K12" i="5"/>
  <c r="K10" i="5"/>
  <c r="H16" i="5"/>
  <c r="K13" i="5"/>
  <c r="H12" i="5"/>
  <c r="K11" i="5"/>
  <c r="C4" i="5"/>
  <c r="F15" i="5" s="1"/>
  <c r="H14" i="5"/>
  <c r="K16" i="5"/>
  <c r="K17" i="5"/>
  <c r="J16" i="5"/>
  <c r="J15" i="5"/>
  <c r="J18" i="5"/>
  <c r="J10" i="5"/>
  <c r="K14" i="1"/>
  <c r="K23" i="1"/>
  <c r="K22" i="1"/>
  <c r="K21" i="1"/>
  <c r="K20" i="1"/>
  <c r="K19" i="1"/>
  <c r="K18" i="1"/>
  <c r="K17" i="1"/>
  <c r="K16" i="1"/>
  <c r="K15" i="1"/>
  <c r="AA16" i="4"/>
  <c r="AB16" i="4" s="1"/>
  <c r="AA17" i="4"/>
  <c r="AB17" i="4" s="1"/>
  <c r="AA18" i="4"/>
  <c r="AB18" i="4" s="1"/>
  <c r="AA19" i="4"/>
  <c r="AB19" i="4" s="1"/>
  <c r="AA20" i="4"/>
  <c r="AB20" i="4" s="1"/>
  <c r="AA21" i="4"/>
  <c r="AB21" i="4" s="1"/>
  <c r="AA22" i="4"/>
  <c r="AB22" i="4" s="1"/>
  <c r="AA23" i="4"/>
  <c r="AB23" i="4" s="1"/>
  <c r="AA15" i="4"/>
  <c r="AB15" i="4" s="1"/>
  <c r="J23" i="1"/>
  <c r="J22" i="1"/>
  <c r="J21" i="1"/>
  <c r="J20" i="1"/>
  <c r="J19" i="1"/>
  <c r="J18" i="1"/>
  <c r="J17" i="1"/>
  <c r="J16" i="1"/>
  <c r="J15" i="1"/>
  <c r="J14" i="1"/>
  <c r="G24" i="1"/>
  <c r="J24" i="1" s="1"/>
  <c r="F24" i="1"/>
  <c r="D24" i="1"/>
  <c r="H23" i="1"/>
  <c r="H22" i="1"/>
  <c r="H21" i="1"/>
  <c r="H20" i="1"/>
  <c r="H19" i="1"/>
  <c r="H18" i="1"/>
  <c r="H17" i="1"/>
  <c r="H16" i="1"/>
  <c r="H15" i="1"/>
  <c r="H14" i="1"/>
  <c r="I14" i="1" s="1"/>
  <c r="I15" i="1" s="1"/>
  <c r="I16" i="1" s="1"/>
  <c r="E23" i="1"/>
  <c r="E22" i="1"/>
  <c r="E21" i="1"/>
  <c r="E20" i="1"/>
  <c r="E19" i="1"/>
  <c r="E18" i="1"/>
  <c r="E17" i="1"/>
  <c r="E16" i="1"/>
  <c r="E15" i="1"/>
  <c r="E14" i="1"/>
  <c r="G10" i="6" l="1"/>
  <c r="L12" i="6"/>
  <c r="M12" i="6"/>
  <c r="M10" i="5"/>
  <c r="V9" i="5"/>
  <c r="F12" i="5"/>
  <c r="J4" i="5"/>
  <c r="AA16" i="5" s="1"/>
  <c r="Y15" i="5"/>
  <c r="AA15" i="5"/>
  <c r="AA18" i="5"/>
  <c r="Y18" i="5"/>
  <c r="L11" i="5"/>
  <c r="F14" i="5"/>
  <c r="M11" i="5"/>
  <c r="F10" i="5"/>
  <c r="S10" i="5" s="1"/>
  <c r="F18" i="5"/>
  <c r="F16" i="5"/>
  <c r="F17" i="5"/>
  <c r="F13" i="5"/>
  <c r="F9" i="5"/>
  <c r="G9" i="5" s="1"/>
  <c r="P9" i="5" s="1"/>
  <c r="F11" i="5"/>
  <c r="I11" i="5"/>
  <c r="V10" i="5"/>
  <c r="K24" i="1"/>
  <c r="I17" i="1"/>
  <c r="I18" i="1" s="1"/>
  <c r="I19" i="1" s="1"/>
  <c r="I20" i="1" s="1"/>
  <c r="I21" i="1" s="1"/>
  <c r="I22" i="1" s="1"/>
  <c r="I23" i="1" s="1"/>
  <c r="S23" i="4"/>
  <c r="S22" i="4"/>
  <c r="S21" i="4"/>
  <c r="S20" i="4"/>
  <c r="S19" i="4"/>
  <c r="S18" i="4"/>
  <c r="S17" i="4"/>
  <c r="S16" i="4"/>
  <c r="S15" i="4"/>
  <c r="S14" i="4"/>
  <c r="N14" i="4"/>
  <c r="N15" i="4" s="1"/>
  <c r="L13" i="6" l="1"/>
  <c r="M13" i="6"/>
  <c r="S12" i="6"/>
  <c r="G11" i="6"/>
  <c r="M12" i="5"/>
  <c r="L12" i="5"/>
  <c r="S11" i="5"/>
  <c r="Y12" i="5"/>
  <c r="AA14" i="5"/>
  <c r="AA17" i="5"/>
  <c r="AA9" i="5"/>
  <c r="Y11" i="5"/>
  <c r="AA11" i="5"/>
  <c r="Y9" i="5"/>
  <c r="Z9" i="5" s="1"/>
  <c r="Z10" i="5" s="1"/>
  <c r="Y17" i="5"/>
  <c r="Y14" i="5"/>
  <c r="Y13" i="5"/>
  <c r="AA12" i="5"/>
  <c r="AA13" i="5"/>
  <c r="Y16" i="5"/>
  <c r="Y10" i="5"/>
  <c r="AA10" i="5"/>
  <c r="G10" i="5"/>
  <c r="S9" i="5"/>
  <c r="I12" i="5"/>
  <c r="V11" i="5"/>
  <c r="M23" i="4"/>
  <c r="M22" i="4"/>
  <c r="M21" i="4"/>
  <c r="M20" i="4"/>
  <c r="M19" i="4"/>
  <c r="M18" i="4"/>
  <c r="M17" i="4"/>
  <c r="M16" i="4"/>
  <c r="M15" i="4"/>
  <c r="R14" i="4"/>
  <c r="V15" i="4" s="1"/>
  <c r="M14" i="4"/>
  <c r="V14" i="4"/>
  <c r="V16" i="4"/>
  <c r="V18" i="4"/>
  <c r="V20" i="4"/>
  <c r="V22" i="4"/>
  <c r="N16" i="4"/>
  <c r="O15" i="4"/>
  <c r="P16" i="4" s="1"/>
  <c r="O14" i="4"/>
  <c r="T15" i="4"/>
  <c r="U15" i="4" s="1"/>
  <c r="T17" i="4"/>
  <c r="U17" i="4" s="1"/>
  <c r="T19" i="4"/>
  <c r="U19" i="4" s="1"/>
  <c r="T21" i="4"/>
  <c r="U21" i="4" s="1"/>
  <c r="T23" i="4"/>
  <c r="U23" i="4" s="1"/>
  <c r="G12" i="6" l="1"/>
  <c r="L14" i="6"/>
  <c r="M14" i="6"/>
  <c r="S13" i="6"/>
  <c r="Z11" i="5"/>
  <c r="Z12" i="5" s="1"/>
  <c r="Z13" i="5" s="1"/>
  <c r="Z14" i="5" s="1"/>
  <c r="Z15" i="5" s="1"/>
  <c r="Z16" i="5" s="1"/>
  <c r="Z17" i="5" s="1"/>
  <c r="Z18" i="5" s="1"/>
  <c r="S12" i="5"/>
  <c r="M13" i="5"/>
  <c r="L13" i="5"/>
  <c r="G11" i="5"/>
  <c r="P10" i="5"/>
  <c r="I13" i="5"/>
  <c r="V12" i="5"/>
  <c r="T22" i="4"/>
  <c r="U22" i="4" s="1"/>
  <c r="T20" i="4"/>
  <c r="U20" i="4" s="1"/>
  <c r="T18" i="4"/>
  <c r="U18" i="4" s="1"/>
  <c r="T16" i="4"/>
  <c r="U16" i="4" s="1"/>
  <c r="T14" i="4"/>
  <c r="W14" i="4" s="1"/>
  <c r="W15" i="4" s="1"/>
  <c r="W16" i="4" s="1"/>
  <c r="W17" i="4" s="1"/>
  <c r="W18" i="4" s="1"/>
  <c r="W19" i="4" s="1"/>
  <c r="W20" i="4" s="1"/>
  <c r="W21" i="4" s="1"/>
  <c r="W22" i="4" s="1"/>
  <c r="W23" i="4" s="1"/>
  <c r="V23" i="4"/>
  <c r="V21" i="4"/>
  <c r="V19" i="4"/>
  <c r="V17" i="4"/>
  <c r="P15" i="4"/>
  <c r="Q15" i="4" s="1"/>
  <c r="Q14" i="4"/>
  <c r="N17" i="4"/>
  <c r="O16" i="4"/>
  <c r="P17" i="4" s="1"/>
  <c r="L15" i="6" l="1"/>
  <c r="M15" i="6"/>
  <c r="S14" i="6"/>
  <c r="G13" i="6"/>
  <c r="L14" i="5"/>
  <c r="M14" i="5"/>
  <c r="S13" i="5"/>
  <c r="G12" i="5"/>
  <c r="P11" i="5"/>
  <c r="I14" i="5"/>
  <c r="V13" i="5"/>
  <c r="U14" i="4"/>
  <c r="Q16" i="4"/>
  <c r="N18" i="4"/>
  <c r="O17" i="4"/>
  <c r="P18" i="4" s="1"/>
  <c r="G14" i="6" l="1"/>
  <c r="L16" i="6"/>
  <c r="M16" i="6"/>
  <c r="S15" i="6"/>
  <c r="S14" i="5"/>
  <c r="L15" i="5"/>
  <c r="M15" i="5"/>
  <c r="G13" i="5"/>
  <c r="P12" i="5"/>
  <c r="I15" i="5"/>
  <c r="V14" i="5"/>
  <c r="Q17" i="4"/>
  <c r="N19" i="4"/>
  <c r="O18" i="4"/>
  <c r="P19" i="4" s="1"/>
  <c r="L17" i="6" l="1"/>
  <c r="M17" i="6"/>
  <c r="S16" i="6"/>
  <c r="G15" i="6"/>
  <c r="M16" i="5"/>
  <c r="S15" i="5"/>
  <c r="L16" i="5"/>
  <c r="G14" i="5"/>
  <c r="P13" i="5"/>
  <c r="I16" i="5"/>
  <c r="V15" i="5"/>
  <c r="Q18" i="4"/>
  <c r="N20" i="4"/>
  <c r="O19" i="4"/>
  <c r="P20" i="4" s="1"/>
  <c r="G16" i="6" l="1"/>
  <c r="L18" i="6"/>
  <c r="M18" i="6"/>
  <c r="S17" i="6"/>
  <c r="L17" i="5"/>
  <c r="M17" i="5"/>
  <c r="S16" i="5"/>
  <c r="G15" i="5"/>
  <c r="P14" i="5"/>
  <c r="I17" i="5"/>
  <c r="V16" i="5"/>
  <c r="Q19" i="4"/>
  <c r="N21" i="4"/>
  <c r="O20" i="4"/>
  <c r="P21" i="4" s="1"/>
  <c r="V5" i="6" l="1"/>
  <c r="V6" i="6" s="1"/>
  <c r="S18" i="6"/>
  <c r="S4" i="6" s="1"/>
  <c r="S5" i="6" s="1"/>
  <c r="S6" i="6" s="1"/>
  <c r="G17" i="6"/>
  <c r="S17" i="5"/>
  <c r="M18" i="5"/>
  <c r="L18" i="5"/>
  <c r="S18" i="5" s="1"/>
  <c r="S4" i="5" s="1"/>
  <c r="S5" i="5" s="1"/>
  <c r="S6" i="5" s="1"/>
  <c r="G16" i="5"/>
  <c r="P15" i="5"/>
  <c r="I18" i="5"/>
  <c r="V18" i="5" s="1"/>
  <c r="V17" i="5"/>
  <c r="Q20" i="4"/>
  <c r="N22" i="4"/>
  <c r="O21" i="4"/>
  <c r="P22" i="4" s="1"/>
  <c r="G18" i="6" l="1"/>
  <c r="G17" i="5"/>
  <c r="P16" i="5"/>
  <c r="V4" i="5"/>
  <c r="V5" i="5" s="1"/>
  <c r="V6" i="5" s="1"/>
  <c r="Q21" i="4"/>
  <c r="N23" i="4"/>
  <c r="O23" i="4" s="1"/>
  <c r="O22" i="4"/>
  <c r="P23" i="4" s="1"/>
  <c r="Q23" i="4" s="1"/>
  <c r="P5" i="6" l="1"/>
  <c r="P6" i="6" s="1"/>
  <c r="G18" i="5"/>
  <c r="P18" i="5" s="1"/>
  <c r="P17" i="5"/>
  <c r="Q22" i="4"/>
  <c r="Q24" i="4" s="1"/>
  <c r="Q27" i="4" s="1"/>
  <c r="P4" i="5" l="1"/>
  <c r="P5" i="5" s="1"/>
  <c r="P6" i="5" s="1"/>
  <c r="R14" i="1"/>
  <c r="S15" i="1"/>
  <c r="S16" i="1"/>
  <c r="T16" i="1" s="1"/>
  <c r="U16" i="1" s="1"/>
  <c r="S17" i="1"/>
  <c r="S18" i="1"/>
  <c r="T18" i="1" s="1"/>
  <c r="U18" i="1" s="1"/>
  <c r="S19" i="1"/>
  <c r="S20" i="1"/>
  <c r="T20" i="1" s="1"/>
  <c r="U20" i="1" s="1"/>
  <c r="S21" i="1"/>
  <c r="S22" i="1"/>
  <c r="T22" i="1" s="1"/>
  <c r="U22" i="1" s="1"/>
  <c r="S23" i="1"/>
  <c r="S14" i="1"/>
  <c r="V14" i="1" s="1"/>
  <c r="N14" i="1"/>
  <c r="O14" i="1" s="1"/>
  <c r="P15" i="1" s="1"/>
  <c r="M15" i="1"/>
  <c r="M16" i="1"/>
  <c r="M17" i="1"/>
  <c r="M18" i="1"/>
  <c r="M19" i="1"/>
  <c r="M20" i="1"/>
  <c r="M21" i="1"/>
  <c r="M22" i="1"/>
  <c r="M23" i="1"/>
  <c r="M14" i="1"/>
  <c r="T23" i="1" l="1"/>
  <c r="U23" i="1" s="1"/>
  <c r="T21" i="1"/>
  <c r="U21" i="1" s="1"/>
  <c r="T19" i="1"/>
  <c r="U19" i="1" s="1"/>
  <c r="T17" i="1"/>
  <c r="U17" i="1" s="1"/>
  <c r="T15" i="1"/>
  <c r="U15" i="1" s="1"/>
  <c r="V23" i="1"/>
  <c r="V22" i="1"/>
  <c r="V21" i="1"/>
  <c r="V20" i="1"/>
  <c r="V19" i="1"/>
  <c r="V18" i="1"/>
  <c r="V17" i="1"/>
  <c r="V16" i="1"/>
  <c r="V15" i="1"/>
  <c r="T14" i="1"/>
  <c r="Q14" i="1"/>
  <c r="N15" i="1"/>
  <c r="W14" i="1" l="1"/>
  <c r="W15" i="1" s="1"/>
  <c r="W16" i="1" s="1"/>
  <c r="W17" i="1" s="1"/>
  <c r="W18" i="1" s="1"/>
  <c r="W19" i="1" s="1"/>
  <c r="W20" i="1" s="1"/>
  <c r="W21" i="1" s="1"/>
  <c r="W22" i="1" s="1"/>
  <c r="W23" i="1" s="1"/>
  <c r="U14" i="1"/>
  <c r="O15" i="1"/>
  <c r="P16" i="1" s="1"/>
  <c r="N16" i="1"/>
  <c r="O16" i="1" l="1"/>
  <c r="P17" i="1" s="1"/>
  <c r="N17" i="1"/>
  <c r="Q15" i="1"/>
  <c r="Q16" i="1" l="1"/>
  <c r="O17" i="1"/>
  <c r="P18" i="1" s="1"/>
  <c r="N18" i="1"/>
  <c r="O18" i="1" l="1"/>
  <c r="P19" i="1" s="1"/>
  <c r="N19" i="1"/>
  <c r="Q17" i="1"/>
  <c r="O19" i="1" l="1"/>
  <c r="P20" i="1" s="1"/>
  <c r="N20" i="1"/>
  <c r="Q18" i="1"/>
  <c r="O20" i="1" l="1"/>
  <c r="P21" i="1" s="1"/>
  <c r="N21" i="1"/>
  <c r="Q19" i="1"/>
  <c r="O21" i="1" l="1"/>
  <c r="P22" i="1" s="1"/>
  <c r="N22" i="1"/>
  <c r="Q20" i="1"/>
  <c r="O22" i="1" l="1"/>
  <c r="P23" i="1" s="1"/>
  <c r="N23" i="1"/>
  <c r="O23" i="1" s="1"/>
  <c r="Q21" i="1"/>
  <c r="Q23" i="1" l="1"/>
  <c r="Q22" i="1"/>
  <c r="Q24" i="1" l="1"/>
  <c r="Q27" i="1" s="1"/>
</calcChain>
</file>

<file path=xl/sharedStrings.xml><?xml version="1.0" encoding="utf-8"?>
<sst xmlns="http://schemas.openxmlformats.org/spreadsheetml/2006/main" count="132" uniqueCount="58">
  <si>
    <t>Current Validation</t>
  </si>
  <si>
    <t>Model Tracking and Validation</t>
  </si>
  <si>
    <t>Good Bad Separation Report</t>
  </si>
  <si>
    <t>Min. Score</t>
  </si>
  <si>
    <t>Max. Score</t>
  </si>
  <si>
    <t># Accts.</t>
  </si>
  <si>
    <t>% Accts.</t>
  </si>
  <si>
    <t>Actual # Good</t>
  </si>
  <si>
    <t>Actual # Bad</t>
  </si>
  <si>
    <t>Actual % Bad</t>
  </si>
  <si>
    <t>Actual Cum. % Bad</t>
  </si>
  <si>
    <t>Current Actual Marginal Bad Rate</t>
  </si>
  <si>
    <t>Cum.Bad Rate</t>
  </si>
  <si>
    <t>K-S</t>
  </si>
  <si>
    <t>Area_und_curve=((sum(PTCBAD_lag_fraction,PTCBAD_fraction)/2)*PTBASE_fraction);</t>
  </si>
  <si>
    <t>Area_und_curve=((PTCBAD_fraction/2)*PTBASE_fraction);</t>
  </si>
  <si>
    <t>PTBAD=ROUND(100*BAD/ 9526,.01);</t>
  </si>
  <si>
    <t>%let score_gine =%sysevalf((&amp;sumgini. -.5)/0.5);</t>
  </si>
  <si>
    <t>Gini</t>
  </si>
  <si>
    <t>Cum Bad</t>
  </si>
  <si>
    <t>,</t>
  </si>
  <si>
    <t xml:space="preserve"> = (AUC - 0.5)/0.5</t>
  </si>
  <si>
    <t xml:space="preserve"> = (2AUC/2) - (1/2)</t>
  </si>
  <si>
    <t>Total bad rate</t>
  </si>
  <si>
    <t>bin bad rate</t>
  </si>
  <si>
    <t>Lift</t>
  </si>
  <si>
    <t>Gain</t>
  </si>
  <si>
    <t>Cum Lift</t>
  </si>
  <si>
    <t xml:space="preserve">Random </t>
  </si>
  <si>
    <t>GINI</t>
  </si>
  <si>
    <t>% of a/c</t>
  </si>
  <si>
    <t>Lag of % cum bad</t>
  </si>
  <si>
    <t>% Cum bad</t>
  </si>
  <si>
    <t>SEGMENT=DEV</t>
  </si>
  <si>
    <t>SEGMENT=OOT</t>
  </si>
  <si>
    <t>Good</t>
  </si>
  <si>
    <t>Bad</t>
  </si>
  <si>
    <t>Total</t>
  </si>
  <si>
    <t>%Total</t>
  </si>
  <si>
    <t>%Good</t>
  </si>
  <si>
    <t>%Bad</t>
  </si>
  <si>
    <t>AUC</t>
  </si>
  <si>
    <t>AR</t>
  </si>
  <si>
    <t>GINI CAP</t>
  </si>
  <si>
    <t>Random</t>
  </si>
  <si>
    <t>%Cum 
Total</t>
  </si>
  <si>
    <t>%Cum 
Good</t>
  </si>
  <si>
    <t>Bad 
Rate</t>
  </si>
  <si>
    <t>%Cum 
Bad</t>
  </si>
  <si>
    <t>Lag %cum 
Bad</t>
  </si>
  <si>
    <t>Score 
Range</t>
  </si>
  <si>
    <t>AUC 
(CAP)</t>
  </si>
  <si>
    <t>AUC
(CAP)</t>
  </si>
  <si>
    <t>AUC 
(ROC)</t>
  </si>
  <si>
    <t>Cum 
Lift</t>
  </si>
  <si>
    <r>
      <t xml:space="preserve">Gini Calculation:
                1. Cumulative Accuracy Profile CAP (GINI) : In this AR (Corrected Gini Coefficient) will be [(CAP GINI) * (1 - Default Rate)]. </t>
    </r>
    <r>
      <rPr>
        <sz val="11"/>
        <color theme="0" tint="-4.9989318521683403E-2"/>
        <rFont val="Calibri"/>
        <family val="2"/>
        <scheme val="minor"/>
      </rPr>
      <t>If default rate is small then CAP GINI and AR will be same.</t>
    </r>
    <r>
      <rPr>
        <sz val="11"/>
        <color theme="1"/>
        <rFont val="Calibri"/>
        <family val="2"/>
        <scheme val="minor"/>
      </rPr>
      <t xml:space="preserve">
                2. Receiver Operating Characteristic(ROC): In this case GINI and AR both are same.</t>
    </r>
  </si>
  <si>
    <t xml:space="preserve"> </t>
  </si>
  <si>
    <r>
      <t xml:space="preserve">Gini Calculation:
1. Cumulative Accuracy Profile CAP (GINI) : CAP is proportion of cumulative bad and population. Plots the true-positive rate against the false-positive rate. 
        Its defined as the ratio of the area between the model CAP and the random CAP and the area between the perfect CAP and the random CAP. 
        In this AR will be [(CAP GINI) / (1 - Default Rate)]. </t>
    </r>
    <r>
      <rPr>
        <sz val="11"/>
        <color theme="0" tint="-4.9989318521683403E-2"/>
        <rFont val="Calibri"/>
        <family val="2"/>
        <scheme val="minor"/>
      </rPr>
      <t>If default rate is small then CAP GINI and AR will be same.</t>
    </r>
    <r>
      <rPr>
        <sz val="11"/>
        <color theme="1"/>
        <rFont val="Calibri"/>
        <family val="2"/>
        <scheme val="minor"/>
      </rPr>
      <t xml:space="preserve">
2. Receiver Operating Characteristic(ROC): ROC is proportion of cumulative bad and good. In this case GINI and AR both are same.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</si>
</sst>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indexed="8"/>
      <name val="Times New Roman"/>
      <family val="1"/>
    </font>
    <font>
      <b/>
      <sz val="10"/>
      <name val="Times New Roman"/>
      <family val="1"/>
    </font>
    <font>
      <sz val="10"/>
      <color rgb="FF000000"/>
      <name val="Times New Roman"/>
      <family val="1"/>
    </font>
    <font>
      <b/>
      <sz val="10"/>
      <color rgb="FF000000"/>
      <name val="Times New Roman"/>
      <family val="1"/>
    </font>
    <font>
      <sz val="10"/>
      <color indexed="8"/>
      <name val="Times New Roman"/>
      <family val="1"/>
    </font>
    <font>
      <b/>
      <sz val="10"/>
      <color theme="1"/>
      <name val="Arial"/>
      <family val="2"/>
    </font>
    <font>
      <b/>
      <sz val="16"/>
      <color theme="1"/>
      <name val="Calibri"/>
      <family val="2"/>
      <scheme val="minor"/>
    </font>
    <font>
      <sz val="11"/>
      <color theme="0" tint="-4.9989318521683403E-2"/>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indexed="22"/>
        <bgColor indexed="64"/>
      </patternFill>
    </fill>
    <fill>
      <patternFill patternType="solid">
        <fgColor rgb="FFFFFFFF"/>
        <bgColor indexed="64"/>
      </patternFill>
    </fill>
    <fill>
      <patternFill patternType="solid">
        <fgColor theme="0"/>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s>
  <borders count="2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rgb="FF000000"/>
      </bottom>
      <diagonal/>
    </border>
    <border>
      <left style="thin">
        <color rgb="FF000000"/>
      </left>
      <right style="thin">
        <color rgb="FF000000"/>
      </right>
      <top/>
      <bottom style="thin">
        <color rgb="FF000000"/>
      </bottom>
      <diagonal/>
    </border>
    <border>
      <left style="medium">
        <color indexed="64"/>
      </left>
      <right/>
      <top style="thin">
        <color rgb="FF000000"/>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9" fontId="1" fillId="0" borderId="0" applyFont="0" applyFill="0" applyBorder="0" applyAlignment="0" applyProtection="0"/>
    <xf numFmtId="0" fontId="3" fillId="0" borderId="0"/>
    <xf numFmtId="43" fontId="1" fillId="0" borderId="0" applyFont="0" applyFill="0" applyBorder="0" applyAlignment="0" applyProtection="0"/>
  </cellStyleXfs>
  <cellXfs count="112">
    <xf numFmtId="0" fontId="0" fillId="0" borderId="0" xfId="0"/>
    <xf numFmtId="0" fontId="0" fillId="0" borderId="0" xfId="0" applyFill="1"/>
    <xf numFmtId="0" fontId="2" fillId="0" borderId="0" xfId="0" applyFont="1" applyFill="1" applyAlignment="1">
      <alignment horizontal="center"/>
    </xf>
    <xf numFmtId="0" fontId="0" fillId="3" borderId="0" xfId="0" applyFill="1"/>
    <xf numFmtId="3" fontId="6" fillId="5" borderId="13" xfId="2" applyNumberFormat="1" applyFont="1" applyFill="1" applyBorder="1" applyAlignment="1">
      <alignment horizontal="center" vertical="center" wrapText="1"/>
    </xf>
    <xf numFmtId="164" fontId="6" fillId="5" borderId="13" xfId="2" applyNumberFormat="1" applyFont="1" applyFill="1" applyBorder="1" applyAlignment="1">
      <alignment horizontal="center" vertical="center" wrapText="1"/>
    </xf>
    <xf numFmtId="164" fontId="6" fillId="5" borderId="5" xfId="2" applyNumberFormat="1" applyFont="1" applyFill="1" applyBorder="1" applyAlignment="1">
      <alignment horizontal="center" vertical="center" wrapText="1"/>
    </xf>
    <xf numFmtId="164" fontId="6" fillId="5" borderId="16" xfId="2" applyNumberFormat="1" applyFont="1" applyFill="1" applyBorder="1" applyAlignment="1">
      <alignment horizontal="center" vertical="center" wrapText="1"/>
    </xf>
    <xf numFmtId="3" fontId="6" fillId="5" borderId="18" xfId="2" applyNumberFormat="1" applyFont="1" applyFill="1" applyBorder="1" applyAlignment="1">
      <alignment horizontal="center" vertical="center" wrapText="1"/>
    </xf>
    <xf numFmtId="164" fontId="6" fillId="5" borderId="19" xfId="2" applyNumberFormat="1" applyFont="1" applyFill="1" applyBorder="1" applyAlignment="1">
      <alignment horizontal="center" vertical="center" wrapText="1"/>
    </xf>
    <xf numFmtId="3" fontId="7" fillId="5" borderId="21" xfId="2" applyNumberFormat="1" applyFont="1" applyFill="1" applyBorder="1" applyAlignment="1">
      <alignment horizontal="center" vertical="center" wrapText="1"/>
    </xf>
    <xf numFmtId="164" fontId="7" fillId="5" borderId="21" xfId="2" applyNumberFormat="1" applyFont="1" applyFill="1" applyBorder="1" applyAlignment="1">
      <alignment horizontal="center" vertical="center" wrapText="1"/>
    </xf>
    <xf numFmtId="164" fontId="7" fillId="5" borderId="22" xfId="1" applyNumberFormat="1" applyFont="1" applyFill="1" applyBorder="1" applyAlignment="1">
      <alignment horizontal="center" vertical="center" wrapText="1"/>
    </xf>
    <xf numFmtId="0" fontId="2" fillId="6" borderId="0" xfId="0" applyFont="1" applyFill="1" applyAlignment="1">
      <alignment horizontal="center"/>
    </xf>
    <xf numFmtId="0" fontId="0" fillId="6" borderId="0" xfId="0" applyFill="1"/>
    <xf numFmtId="0" fontId="4" fillId="6" borderId="0" xfId="2" applyFont="1" applyFill="1" applyBorder="1" applyAlignment="1">
      <alignment horizontal="center" vertical="center"/>
    </xf>
    <xf numFmtId="0" fontId="5" fillId="6" borderId="0" xfId="2" applyFont="1" applyFill="1" applyBorder="1" applyAlignment="1">
      <alignment horizontal="center" vertical="center" wrapText="1"/>
    </xf>
    <xf numFmtId="164" fontId="6" fillId="6" borderId="0" xfId="1" applyNumberFormat="1" applyFont="1" applyFill="1" applyBorder="1" applyAlignment="1">
      <alignment horizontal="center" vertical="center" wrapText="1"/>
    </xf>
    <xf numFmtId="164" fontId="7" fillId="6" borderId="0" xfId="1" applyNumberFormat="1" applyFont="1" applyFill="1" applyBorder="1" applyAlignment="1">
      <alignment horizontal="center" vertical="center" wrapText="1"/>
    </xf>
    <xf numFmtId="0" fontId="8" fillId="6" borderId="0" xfId="2" applyFont="1" applyFill="1" applyBorder="1" applyAlignment="1">
      <alignment horizontal="center" vertical="center"/>
    </xf>
    <xf numFmtId="0" fontId="4" fillId="6" borderId="0" xfId="2" quotePrefix="1" applyFont="1" applyFill="1" applyBorder="1" applyAlignment="1">
      <alignment horizontal="center" vertical="center"/>
    </xf>
    <xf numFmtId="164" fontId="6" fillId="5" borderId="26" xfId="1" applyNumberFormat="1" applyFont="1" applyFill="1" applyBorder="1" applyAlignment="1">
      <alignment horizontal="center" vertical="center" wrapText="1"/>
    </xf>
    <xf numFmtId="164" fontId="6" fillId="5" borderId="27" xfId="1" applyNumberFormat="1" applyFont="1" applyFill="1" applyBorder="1" applyAlignment="1">
      <alignment horizontal="center" vertical="center" wrapText="1"/>
    </xf>
    <xf numFmtId="2" fontId="6" fillId="6" borderId="5" xfId="1" applyNumberFormat="1" applyFont="1" applyFill="1" applyBorder="1" applyAlignment="1">
      <alignment horizontal="center" vertical="center" wrapText="1"/>
    </xf>
    <xf numFmtId="0" fontId="5" fillId="7" borderId="5" xfId="2" applyFont="1" applyFill="1" applyBorder="1" applyAlignment="1">
      <alignment horizontal="center" vertical="center" wrapText="1"/>
    </xf>
    <xf numFmtId="2" fontId="8" fillId="6" borderId="5" xfId="2" applyNumberFormat="1" applyFont="1" applyFill="1" applyBorder="1" applyAlignment="1">
      <alignment horizontal="center" vertical="center"/>
    </xf>
    <xf numFmtId="2" fontId="0" fillId="6" borderId="5" xfId="0" applyNumberFormat="1" applyFill="1" applyBorder="1"/>
    <xf numFmtId="1" fontId="8" fillId="6" borderId="5" xfId="2" applyNumberFormat="1" applyFont="1" applyFill="1" applyBorder="1" applyAlignment="1">
      <alignment horizontal="center" vertical="center"/>
    </xf>
    <xf numFmtId="0" fontId="4" fillId="2" borderId="23" xfId="2" applyFont="1" applyFill="1" applyBorder="1" applyAlignment="1">
      <alignment horizontal="center" vertical="center"/>
    </xf>
    <xf numFmtId="165" fontId="4" fillId="2" borderId="24" xfId="2" applyNumberFormat="1" applyFont="1" applyFill="1" applyBorder="1" applyAlignment="1">
      <alignment horizontal="center" vertical="center"/>
    </xf>
    <xf numFmtId="2" fontId="0" fillId="2" borderId="5" xfId="0" applyNumberFormat="1" applyFill="1" applyBorder="1" applyAlignment="1">
      <alignment horizontal="center"/>
    </xf>
    <xf numFmtId="1" fontId="6" fillId="2" borderId="5" xfId="1" applyNumberFormat="1" applyFont="1" applyFill="1" applyBorder="1" applyAlignment="1">
      <alignment horizontal="center" vertical="center" wrapText="1"/>
    </xf>
    <xf numFmtId="2" fontId="6" fillId="2" borderId="5" xfId="1" applyNumberFormat="1" applyFont="1" applyFill="1" applyBorder="1" applyAlignment="1">
      <alignment horizontal="center" vertical="center" wrapText="1"/>
    </xf>
    <xf numFmtId="0" fontId="5" fillId="2" borderId="5" xfId="2" applyFont="1" applyFill="1" applyBorder="1" applyAlignment="1">
      <alignment horizontal="center" vertical="center" wrapText="1"/>
    </xf>
    <xf numFmtId="2" fontId="8" fillId="6" borderId="0" xfId="2" applyNumberFormat="1" applyFont="1" applyFill="1" applyBorder="1" applyAlignment="1">
      <alignment horizontal="center" vertical="center"/>
    </xf>
    <xf numFmtId="3" fontId="7" fillId="5" borderId="20" xfId="2" applyNumberFormat="1" applyFont="1" applyFill="1" applyBorder="1" applyAlignment="1">
      <alignment horizontal="center" vertical="center" wrapText="1"/>
    </xf>
    <xf numFmtId="0" fontId="6" fillId="5" borderId="12" xfId="2" applyFont="1" applyFill="1" applyBorder="1" applyAlignment="1">
      <alignment horizontal="center" vertical="center" wrapText="1"/>
    </xf>
    <xf numFmtId="0" fontId="6" fillId="5" borderId="13" xfId="2" applyFont="1" applyFill="1" applyBorder="1" applyAlignment="1">
      <alignment horizontal="center" vertical="center" wrapText="1"/>
    </xf>
    <xf numFmtId="0" fontId="6" fillId="5" borderId="14" xfId="2" applyFont="1" applyFill="1" applyBorder="1" applyAlignment="1">
      <alignment horizontal="center" vertical="center" wrapText="1"/>
    </xf>
    <xf numFmtId="0" fontId="6" fillId="5" borderId="5" xfId="2" applyFont="1" applyFill="1" applyBorder="1" applyAlignment="1">
      <alignment horizontal="center" vertical="center" wrapText="1"/>
    </xf>
    <xf numFmtId="0" fontId="6" fillId="5" borderId="15" xfId="2" applyFont="1" applyFill="1" applyBorder="1" applyAlignment="1">
      <alignment horizontal="center" vertical="center" wrapText="1"/>
    </xf>
    <xf numFmtId="0" fontId="6" fillId="5" borderId="17" xfId="2" applyFont="1" applyFill="1" applyBorder="1" applyAlignment="1">
      <alignment horizontal="center" vertical="center" wrapText="1"/>
    </xf>
    <xf numFmtId="0" fontId="6" fillId="5" borderId="8" xfId="2" applyFont="1" applyFill="1" applyBorder="1" applyAlignment="1">
      <alignment horizontal="center" vertical="center" wrapText="1"/>
    </xf>
    <xf numFmtId="0" fontId="6" fillId="5" borderId="18" xfId="2" applyFont="1" applyFill="1" applyBorder="1" applyAlignment="1">
      <alignment horizontal="center" vertical="center" wrapText="1"/>
    </xf>
    <xf numFmtId="9" fontId="8" fillId="6" borderId="5" xfId="1" applyFont="1" applyFill="1" applyBorder="1" applyAlignment="1">
      <alignment horizontal="center" vertical="center"/>
    </xf>
    <xf numFmtId="164" fontId="8" fillId="6" borderId="5" xfId="1" applyNumberFormat="1" applyFont="1" applyFill="1" applyBorder="1" applyAlignment="1">
      <alignment horizontal="center" vertical="center"/>
    </xf>
    <xf numFmtId="9" fontId="6" fillId="6" borderId="5" xfId="1" applyFont="1" applyFill="1" applyBorder="1" applyAlignment="1">
      <alignment horizontal="center" vertical="center" wrapText="1"/>
    </xf>
    <xf numFmtId="3" fontId="6" fillId="8" borderId="13" xfId="2" applyNumberFormat="1" applyFont="1" applyFill="1" applyBorder="1" applyAlignment="1">
      <alignment horizontal="center" vertical="center" wrapText="1"/>
    </xf>
    <xf numFmtId="3" fontId="6" fillId="8" borderId="18" xfId="2" applyNumberFormat="1" applyFont="1" applyFill="1" applyBorder="1" applyAlignment="1">
      <alignment horizontal="center" vertical="center" wrapText="1"/>
    </xf>
    <xf numFmtId="0" fontId="6" fillId="8" borderId="13" xfId="2" applyFont="1" applyFill="1" applyBorder="1" applyAlignment="1">
      <alignment horizontal="center" vertical="center" wrapText="1"/>
    </xf>
    <xf numFmtId="0" fontId="6" fillId="8" borderId="18" xfId="2" applyFont="1" applyFill="1" applyBorder="1" applyAlignment="1">
      <alignment horizontal="center" vertical="center" wrapText="1"/>
    </xf>
    <xf numFmtId="9" fontId="0" fillId="0" borderId="0" xfId="0" applyNumberFormat="1"/>
    <xf numFmtId="9" fontId="0" fillId="11" borderId="5" xfId="1" applyFont="1" applyFill="1" applyBorder="1" applyAlignment="1">
      <alignment horizontal="center"/>
    </xf>
    <xf numFmtId="9" fontId="0" fillId="11" borderId="5" xfId="0" applyNumberFormat="1" applyFill="1" applyBorder="1" applyAlignment="1">
      <alignment horizontal="center"/>
    </xf>
    <xf numFmtId="9" fontId="0" fillId="8" borderId="5" xfId="1" applyFont="1" applyFill="1" applyBorder="1" applyAlignment="1">
      <alignment horizontal="center"/>
    </xf>
    <xf numFmtId="9" fontId="0" fillId="8" borderId="5" xfId="0" applyNumberFormat="1" applyFill="1" applyBorder="1" applyAlignment="1">
      <alignment horizontal="center"/>
    </xf>
    <xf numFmtId="9" fontId="0" fillId="12" borderId="5" xfId="1" applyFont="1" applyFill="1" applyBorder="1" applyAlignment="1">
      <alignment horizontal="center"/>
    </xf>
    <xf numFmtId="9" fontId="0" fillId="12" borderId="5" xfId="0" applyNumberFormat="1" applyFill="1" applyBorder="1" applyAlignment="1">
      <alignment horizontal="center"/>
    </xf>
    <xf numFmtId="0" fontId="2" fillId="7" borderId="5" xfId="0" applyFont="1" applyFill="1" applyBorder="1" applyAlignment="1">
      <alignment horizontal="center"/>
    </xf>
    <xf numFmtId="10" fontId="2" fillId="7" borderId="5" xfId="1" applyNumberFormat="1" applyFont="1" applyFill="1" applyBorder="1" applyAlignment="1">
      <alignment horizontal="center"/>
    </xf>
    <xf numFmtId="10" fontId="0" fillId="0" borderId="0" xfId="1" applyNumberFormat="1" applyFont="1"/>
    <xf numFmtId="10" fontId="2" fillId="7" borderId="5" xfId="0" applyNumberFormat="1" applyFont="1" applyFill="1" applyBorder="1" applyAlignment="1">
      <alignment horizontal="center"/>
    </xf>
    <xf numFmtId="10" fontId="0" fillId="11" borderId="5" xfId="1" applyNumberFormat="1" applyFont="1" applyFill="1" applyBorder="1" applyAlignment="1">
      <alignment horizontal="center"/>
    </xf>
    <xf numFmtId="3" fontId="2" fillId="7" borderId="5" xfId="0" applyNumberFormat="1" applyFont="1" applyFill="1" applyBorder="1" applyAlignment="1">
      <alignment horizontal="center"/>
    </xf>
    <xf numFmtId="3" fontId="0" fillId="10" borderId="5" xfId="0" applyNumberFormat="1" applyFill="1" applyBorder="1" applyAlignment="1">
      <alignment horizontal="center"/>
    </xf>
    <xf numFmtId="10" fontId="8" fillId="6" borderId="5" xfId="1" applyNumberFormat="1" applyFont="1" applyFill="1" applyBorder="1" applyAlignment="1">
      <alignment horizontal="center" vertical="center"/>
    </xf>
    <xf numFmtId="10" fontId="4" fillId="6" borderId="0" xfId="1" applyNumberFormat="1" applyFont="1" applyFill="1" applyBorder="1" applyAlignment="1">
      <alignment horizontal="center" vertical="center"/>
    </xf>
    <xf numFmtId="10" fontId="4" fillId="2" borderId="24" xfId="1" applyNumberFormat="1" applyFont="1" applyFill="1" applyBorder="1" applyAlignment="1">
      <alignment horizontal="center" vertical="center"/>
    </xf>
    <xf numFmtId="10" fontId="1" fillId="0" borderId="0" xfId="1" applyNumberFormat="1" applyFont="1" applyBorder="1" applyAlignment="1">
      <alignment horizontal="center"/>
    </xf>
    <xf numFmtId="0" fontId="2" fillId="7" borderId="5" xfId="0" applyFont="1" applyFill="1" applyBorder="1" applyAlignment="1">
      <alignment horizontal="right"/>
    </xf>
    <xf numFmtId="0" fontId="9" fillId="13" borderId="5" xfId="0" applyFont="1" applyFill="1" applyBorder="1" applyAlignment="1">
      <alignment horizontal="center" vertical="top"/>
    </xf>
    <xf numFmtId="0" fontId="0" fillId="0" borderId="0" xfId="0" applyAlignment="1">
      <alignment vertical="top"/>
    </xf>
    <xf numFmtId="0" fontId="2" fillId="0" borderId="0" xfId="0" applyFont="1" applyBorder="1" applyAlignment="1">
      <alignment horizontal="center" vertical="top"/>
    </xf>
    <xf numFmtId="10" fontId="0" fillId="10" borderId="5" xfId="1" applyNumberFormat="1" applyFont="1" applyFill="1" applyBorder="1" applyAlignment="1">
      <alignment horizontal="center"/>
    </xf>
    <xf numFmtId="10" fontId="1" fillId="10" borderId="5" xfId="1" applyNumberFormat="1" applyFont="1" applyFill="1" applyBorder="1" applyAlignment="1">
      <alignment horizontal="center"/>
    </xf>
    <xf numFmtId="39" fontId="0" fillId="10" borderId="5" xfId="3" applyNumberFormat="1" applyFont="1" applyFill="1" applyBorder="1" applyAlignment="1">
      <alignment horizontal="center"/>
    </xf>
    <xf numFmtId="4" fontId="0" fillId="10" borderId="5" xfId="3" applyNumberFormat="1" applyFont="1" applyFill="1" applyBorder="1" applyAlignment="1">
      <alignment horizontal="center"/>
    </xf>
    <xf numFmtId="0" fontId="2" fillId="14" borderId="5" xfId="0" applyFont="1" applyFill="1" applyBorder="1" applyAlignment="1">
      <alignment horizontal="center" vertical="top"/>
    </xf>
    <xf numFmtId="0" fontId="2" fillId="14" borderId="5" xfId="0" applyFont="1" applyFill="1" applyBorder="1" applyAlignment="1">
      <alignment horizontal="center" vertical="top" wrapText="1"/>
    </xf>
    <xf numFmtId="0" fontId="9" fillId="15" borderId="5" xfId="0" applyFont="1" applyFill="1" applyBorder="1" applyAlignment="1">
      <alignment horizontal="center" vertical="top" wrapText="1"/>
    </xf>
    <xf numFmtId="0" fontId="9" fillId="15" borderId="5" xfId="0" applyFont="1" applyFill="1" applyBorder="1" applyAlignment="1">
      <alignment horizontal="center" vertical="top"/>
    </xf>
    <xf numFmtId="0" fontId="9" fillId="16" borderId="5" xfId="0" applyFont="1" applyFill="1" applyBorder="1" applyAlignment="1">
      <alignment horizontal="center" vertical="top"/>
    </xf>
    <xf numFmtId="0" fontId="9" fillId="16" borderId="5" xfId="0" applyFont="1" applyFill="1" applyBorder="1" applyAlignment="1">
      <alignment horizontal="center" vertical="top" wrapText="1"/>
    </xf>
    <xf numFmtId="0" fontId="9" fillId="17" borderId="5" xfId="0" applyFont="1" applyFill="1" applyBorder="1" applyAlignment="1">
      <alignment horizontal="center" vertical="top"/>
    </xf>
    <xf numFmtId="0" fontId="9" fillId="17" borderId="5" xfId="0" applyFont="1" applyFill="1" applyBorder="1" applyAlignment="1">
      <alignment horizontal="center" vertical="top" wrapText="1"/>
    </xf>
    <xf numFmtId="0" fontId="9" fillId="14" borderId="5" xfId="0" applyFont="1" applyFill="1" applyBorder="1" applyAlignment="1">
      <alignment horizontal="center" vertical="top" wrapText="1"/>
    </xf>
    <xf numFmtId="3" fontId="0" fillId="0" borderId="5" xfId="3" applyNumberFormat="1" applyFont="1" applyFill="1" applyBorder="1" applyAlignment="1">
      <alignment horizontal="center"/>
    </xf>
    <xf numFmtId="164" fontId="0" fillId="0" borderId="0" xfId="1" applyNumberFormat="1" applyFont="1"/>
    <xf numFmtId="10" fontId="0" fillId="0" borderId="0" xfId="0" applyNumberFormat="1" applyAlignment="1">
      <alignment vertical="top"/>
    </xf>
    <xf numFmtId="10" fontId="0" fillId="0" borderId="0" xfId="0" applyNumberFormat="1"/>
    <xf numFmtId="0" fontId="4" fillId="0" borderId="4" xfId="2" applyFont="1" applyFill="1" applyBorder="1" applyAlignment="1">
      <alignment horizontal="center" vertical="center"/>
    </xf>
    <xf numFmtId="0" fontId="4" fillId="0" borderId="5" xfId="2" applyFont="1" applyFill="1" applyBorder="1" applyAlignment="1">
      <alignment horizontal="center" vertical="center"/>
    </xf>
    <xf numFmtId="0" fontId="4" fillId="0" borderId="6" xfId="2" applyFont="1" applyFill="1" applyBorder="1" applyAlignment="1">
      <alignment horizontal="center" vertical="center"/>
    </xf>
    <xf numFmtId="0" fontId="4" fillId="0" borderId="7" xfId="2" applyFont="1" applyFill="1" applyBorder="1" applyAlignment="1">
      <alignment horizontal="center" vertical="center"/>
    </xf>
    <xf numFmtId="0" fontId="4" fillId="0" borderId="8" xfId="2" applyFont="1" applyFill="1" applyBorder="1" applyAlignment="1">
      <alignment horizontal="center" vertical="center"/>
    </xf>
    <xf numFmtId="0" fontId="4" fillId="0" borderId="9" xfId="2" applyFont="1" applyFill="1" applyBorder="1" applyAlignment="1">
      <alignment horizontal="center" vertical="center"/>
    </xf>
    <xf numFmtId="0" fontId="2" fillId="2" borderId="0" xfId="0" applyFont="1" applyFill="1" applyAlignment="1">
      <alignment horizontal="center"/>
    </xf>
    <xf numFmtId="0" fontId="4" fillId="0" borderId="1" xfId="2" applyFont="1" applyFill="1" applyBorder="1" applyAlignment="1">
      <alignment horizontal="center" vertical="center"/>
    </xf>
    <xf numFmtId="0" fontId="4" fillId="0" borderId="2" xfId="2" applyFont="1" applyFill="1" applyBorder="1" applyAlignment="1">
      <alignment horizontal="center" vertical="center"/>
    </xf>
    <xf numFmtId="0" fontId="4" fillId="0" borderId="3" xfId="2" applyFont="1" applyFill="1" applyBorder="1" applyAlignment="1">
      <alignment horizontal="center" vertical="center"/>
    </xf>
    <xf numFmtId="0" fontId="5" fillId="4" borderId="2" xfId="2" applyFont="1" applyFill="1" applyBorder="1" applyAlignment="1">
      <alignment horizontal="center" vertical="center" wrapText="1"/>
    </xf>
    <xf numFmtId="0" fontId="5" fillId="4" borderId="5" xfId="2" applyFont="1" applyFill="1" applyBorder="1" applyAlignment="1">
      <alignment horizontal="center" vertical="center" wrapText="1"/>
    </xf>
    <xf numFmtId="0" fontId="5" fillId="4" borderId="11" xfId="2" applyFont="1" applyFill="1" applyBorder="1" applyAlignment="1">
      <alignment horizontal="center" vertical="center" wrapText="1"/>
    </xf>
    <xf numFmtId="0" fontId="5" fillId="4" borderId="3" xfId="2" applyFont="1" applyFill="1" applyBorder="1" applyAlignment="1">
      <alignment horizontal="center" vertical="center" wrapText="1"/>
    </xf>
    <xf numFmtId="0" fontId="5" fillId="4" borderId="6" xfId="2" applyFont="1" applyFill="1" applyBorder="1" applyAlignment="1">
      <alignment horizontal="center" vertical="center" wrapText="1"/>
    </xf>
    <xf numFmtId="0" fontId="5" fillId="4" borderId="25" xfId="2" applyFont="1" applyFill="1" applyBorder="1" applyAlignment="1">
      <alignment horizontal="center" vertical="center" wrapText="1"/>
    </xf>
    <xf numFmtId="0" fontId="5" fillId="4" borderId="1" xfId="2" applyFont="1" applyFill="1" applyBorder="1" applyAlignment="1">
      <alignment horizontal="center" vertical="center" wrapText="1"/>
    </xf>
    <xf numFmtId="0" fontId="5" fillId="4" borderId="4" xfId="2" applyFont="1" applyFill="1" applyBorder="1" applyAlignment="1">
      <alignment horizontal="center" vertical="center" wrapText="1"/>
    </xf>
    <xf numFmtId="0" fontId="5" fillId="4" borderId="10" xfId="2" applyFont="1" applyFill="1" applyBorder="1" applyAlignment="1">
      <alignment horizontal="center" vertical="center" wrapText="1"/>
    </xf>
    <xf numFmtId="0" fontId="0" fillId="9" borderId="0" xfId="0" applyFill="1" applyAlignment="1">
      <alignment horizontal="left" wrapText="1"/>
    </xf>
    <xf numFmtId="0" fontId="10" fillId="2" borderId="0" xfId="0" applyFont="1" applyFill="1" applyAlignment="1">
      <alignment horizontal="center"/>
    </xf>
    <xf numFmtId="0" fontId="0" fillId="9" borderId="0" xfId="0" applyFill="1" applyAlignment="1">
      <alignment horizontal="left" vertical="top" wrapText="1"/>
    </xf>
  </cellXfs>
  <cellStyles count="4">
    <cellStyle name="Comma" xfId="3" builtinId="3"/>
    <cellStyle name="Normal" xfId="0" builtinId="0"/>
    <cellStyle name="Normal 2 2" xfId="2" xr:uid="{00000000-0005-0000-0000-000001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Lift Chart</a:t>
            </a:r>
          </a:p>
        </c:rich>
      </c:tx>
      <c:overlay val="0"/>
    </c:title>
    <c:autoTitleDeleted val="0"/>
    <c:plotArea>
      <c:layout/>
      <c:lineChart>
        <c:grouping val="standard"/>
        <c:varyColors val="0"/>
        <c:ser>
          <c:idx val="0"/>
          <c:order val="0"/>
          <c:tx>
            <c:strRef>
              <c:f>GINI_LIFT_DEV!$W$13</c:f>
              <c:strCache>
                <c:ptCount val="1"/>
                <c:pt idx="0">
                  <c:v>Cum Lift</c:v>
                </c:pt>
              </c:strCache>
            </c:strRef>
          </c:tx>
          <c:spPr>
            <a:ln w="12700">
              <a:solidFill>
                <a:srgbClr val="FF0000"/>
              </a:solidFill>
            </a:ln>
          </c:spPr>
          <c:marker>
            <c:symbol val="none"/>
          </c:marker>
          <c:val>
            <c:numRef>
              <c:f>GINI_LIFT_DEV!$W$14:$W$23</c:f>
              <c:numCache>
                <c:formatCode>0.00</c:formatCode>
                <c:ptCount val="10"/>
                <c:pt idx="0">
                  <c:v>6.5518713533513591</c:v>
                </c:pt>
                <c:pt idx="1">
                  <c:v>7.6447986338408995</c:v>
                </c:pt>
                <c:pt idx="2">
                  <c:v>8.2368009107727342</c:v>
                </c:pt>
                <c:pt idx="3">
                  <c:v>8.7889568806033882</c:v>
                </c:pt>
                <c:pt idx="4">
                  <c:v>9.1845737868222574</c:v>
                </c:pt>
                <c:pt idx="5">
                  <c:v>9.5360751387505349</c:v>
                </c:pt>
                <c:pt idx="6">
                  <c:v>9.7253450974811457</c:v>
                </c:pt>
                <c:pt idx="7">
                  <c:v>9.8648071723352793</c:v>
                </c:pt>
                <c:pt idx="8">
                  <c:v>9.9516151985199954</c:v>
                </c:pt>
                <c:pt idx="9">
                  <c:v>10.000000000000002</c:v>
                </c:pt>
              </c:numCache>
            </c:numRef>
          </c:val>
          <c:smooth val="0"/>
          <c:extLst>
            <c:ext xmlns:c16="http://schemas.microsoft.com/office/drawing/2014/chart" uri="{C3380CC4-5D6E-409C-BE32-E72D297353CC}">
              <c16:uniqueId val="{00000000-6DAC-4D99-A0CC-45AFFA20FB2C}"/>
            </c:ext>
          </c:extLst>
        </c:ser>
        <c:ser>
          <c:idx val="1"/>
          <c:order val="1"/>
          <c:tx>
            <c:strRef>
              <c:f>GINI_LIFT_DEV!$X$13</c:f>
              <c:strCache>
                <c:ptCount val="1"/>
                <c:pt idx="0">
                  <c:v>Random </c:v>
                </c:pt>
              </c:strCache>
            </c:strRef>
          </c:tx>
          <c:spPr>
            <a:ln w="12700">
              <a:solidFill>
                <a:schemeClr val="accent1"/>
              </a:solidFill>
            </a:ln>
          </c:spPr>
          <c:marker>
            <c:symbol val="none"/>
          </c:marker>
          <c:val>
            <c:numRef>
              <c:f>GINI_LIFT_DEV!$X$14:$X$23</c:f>
              <c:numCache>
                <c:formatCode>0</c:formatCode>
                <c:ptCount val="10"/>
                <c:pt idx="0">
                  <c:v>1</c:v>
                </c:pt>
                <c:pt idx="1">
                  <c:v>2</c:v>
                </c:pt>
                <c:pt idx="2">
                  <c:v>3</c:v>
                </c:pt>
                <c:pt idx="3">
                  <c:v>4</c:v>
                </c:pt>
                <c:pt idx="4">
                  <c:v>5</c:v>
                </c:pt>
                <c:pt idx="5">
                  <c:v>6</c:v>
                </c:pt>
                <c:pt idx="6">
                  <c:v>7</c:v>
                </c:pt>
                <c:pt idx="7">
                  <c:v>8</c:v>
                </c:pt>
                <c:pt idx="8">
                  <c:v>9</c:v>
                </c:pt>
                <c:pt idx="9">
                  <c:v>10</c:v>
                </c:pt>
              </c:numCache>
            </c:numRef>
          </c:val>
          <c:smooth val="0"/>
          <c:extLst>
            <c:ext xmlns:c16="http://schemas.microsoft.com/office/drawing/2014/chart" uri="{C3380CC4-5D6E-409C-BE32-E72D297353CC}">
              <c16:uniqueId val="{00000001-6DAC-4D99-A0CC-45AFFA20FB2C}"/>
            </c:ext>
          </c:extLst>
        </c:ser>
        <c:dLbls>
          <c:showLegendKey val="0"/>
          <c:showVal val="0"/>
          <c:showCatName val="0"/>
          <c:showSerName val="0"/>
          <c:showPercent val="0"/>
          <c:showBubbleSize val="0"/>
        </c:dLbls>
        <c:smooth val="0"/>
        <c:axId val="226028032"/>
        <c:axId val="46552704"/>
      </c:lineChart>
      <c:catAx>
        <c:axId val="226028032"/>
        <c:scaling>
          <c:orientation val="minMax"/>
        </c:scaling>
        <c:delete val="0"/>
        <c:axPos val="b"/>
        <c:majorTickMark val="none"/>
        <c:minorTickMark val="none"/>
        <c:tickLblPos val="nextTo"/>
        <c:crossAx val="46552704"/>
        <c:crosses val="autoZero"/>
        <c:auto val="1"/>
        <c:lblAlgn val="ctr"/>
        <c:lblOffset val="100"/>
        <c:noMultiLvlLbl val="0"/>
      </c:catAx>
      <c:valAx>
        <c:axId val="46552704"/>
        <c:scaling>
          <c:orientation val="minMax"/>
        </c:scaling>
        <c:delete val="0"/>
        <c:axPos val="l"/>
        <c:majorGridlines/>
        <c:numFmt formatCode="0.00" sourceLinked="1"/>
        <c:majorTickMark val="none"/>
        <c:minorTickMark val="none"/>
        <c:tickLblPos val="nextTo"/>
        <c:spPr>
          <a:ln w="9525">
            <a:solidFill>
              <a:schemeClr val="tx1"/>
            </a:solidFill>
          </a:ln>
        </c:spPr>
        <c:crossAx val="226028032"/>
        <c:crosses val="autoZero"/>
        <c:crossBetween val="between"/>
      </c:valAx>
    </c:plotArea>
    <c:legend>
      <c:legendPos val="b"/>
      <c:overlay val="0"/>
      <c:spPr>
        <a:ln>
          <a:solidFill>
            <a:sysClr val="windowText" lastClr="000000"/>
          </a:solidFill>
        </a:ln>
      </c:spPr>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Lift Chart</a:t>
            </a:r>
          </a:p>
        </c:rich>
      </c:tx>
      <c:overlay val="0"/>
    </c:title>
    <c:autoTitleDeleted val="0"/>
    <c:plotArea>
      <c:layout/>
      <c:lineChart>
        <c:grouping val="standard"/>
        <c:varyColors val="0"/>
        <c:ser>
          <c:idx val="0"/>
          <c:order val="0"/>
          <c:tx>
            <c:strRef>
              <c:f>GINI_LIFT_OOT!$W$13</c:f>
              <c:strCache>
                <c:ptCount val="1"/>
                <c:pt idx="0">
                  <c:v>Cum Lift</c:v>
                </c:pt>
              </c:strCache>
            </c:strRef>
          </c:tx>
          <c:spPr>
            <a:ln w="12700">
              <a:solidFill>
                <a:srgbClr val="FF0000"/>
              </a:solidFill>
            </a:ln>
          </c:spPr>
          <c:marker>
            <c:symbol val="none"/>
          </c:marker>
          <c:val>
            <c:numRef>
              <c:f>GINI_LIFT_OOT!$W$14:$W$23</c:f>
              <c:numCache>
                <c:formatCode>0.00</c:formatCode>
                <c:ptCount val="10"/>
                <c:pt idx="0">
                  <c:v>4.5466478480771805E-3</c:v>
                </c:pt>
                <c:pt idx="1">
                  <c:v>1.614651816185449E-2</c:v>
                </c:pt>
                <c:pt idx="2">
                  <c:v>4.5944768810542859E-2</c:v>
                </c:pt>
                <c:pt idx="3">
                  <c:v>0.14062871024675017</c:v>
                </c:pt>
                <c:pt idx="4">
                  <c:v>0.36628822669176508</c:v>
                </c:pt>
                <c:pt idx="5">
                  <c:v>0.84703641231213644</c:v>
                </c:pt>
                <c:pt idx="6">
                  <c:v>1.9208555154343405</c:v>
                </c:pt>
                <c:pt idx="7">
                  <c:v>3.8468654461123135</c:v>
                </c:pt>
                <c:pt idx="8">
                  <c:v>6.6006681982792337</c:v>
                </c:pt>
                <c:pt idx="9">
                  <c:v>10.018357428757435</c:v>
                </c:pt>
              </c:numCache>
            </c:numRef>
          </c:val>
          <c:smooth val="0"/>
          <c:extLst>
            <c:ext xmlns:c16="http://schemas.microsoft.com/office/drawing/2014/chart" uri="{C3380CC4-5D6E-409C-BE32-E72D297353CC}">
              <c16:uniqueId val="{00000000-1652-4711-B9EA-EFBE18287896}"/>
            </c:ext>
          </c:extLst>
        </c:ser>
        <c:ser>
          <c:idx val="1"/>
          <c:order val="1"/>
          <c:tx>
            <c:strRef>
              <c:f>GINI_LIFT_OOT!$X$13</c:f>
              <c:strCache>
                <c:ptCount val="1"/>
                <c:pt idx="0">
                  <c:v>Random </c:v>
                </c:pt>
              </c:strCache>
            </c:strRef>
          </c:tx>
          <c:spPr>
            <a:ln w="12700">
              <a:solidFill>
                <a:schemeClr val="accent1"/>
              </a:solidFill>
            </a:ln>
          </c:spPr>
          <c:marker>
            <c:symbol val="none"/>
          </c:marker>
          <c:val>
            <c:numRef>
              <c:f>GINI_LIFT_OOT!$X$14:$X$23</c:f>
              <c:numCache>
                <c:formatCode>0</c:formatCode>
                <c:ptCount val="10"/>
                <c:pt idx="0">
                  <c:v>1</c:v>
                </c:pt>
                <c:pt idx="1">
                  <c:v>2</c:v>
                </c:pt>
                <c:pt idx="2">
                  <c:v>3</c:v>
                </c:pt>
                <c:pt idx="3">
                  <c:v>4</c:v>
                </c:pt>
                <c:pt idx="4">
                  <c:v>5</c:v>
                </c:pt>
                <c:pt idx="5">
                  <c:v>6</c:v>
                </c:pt>
                <c:pt idx="6">
                  <c:v>7</c:v>
                </c:pt>
                <c:pt idx="7">
                  <c:v>8</c:v>
                </c:pt>
                <c:pt idx="8">
                  <c:v>9</c:v>
                </c:pt>
                <c:pt idx="9">
                  <c:v>10</c:v>
                </c:pt>
              </c:numCache>
            </c:numRef>
          </c:val>
          <c:smooth val="0"/>
          <c:extLst>
            <c:ext xmlns:c16="http://schemas.microsoft.com/office/drawing/2014/chart" uri="{C3380CC4-5D6E-409C-BE32-E72D297353CC}">
              <c16:uniqueId val="{00000001-1652-4711-B9EA-EFBE18287896}"/>
            </c:ext>
          </c:extLst>
        </c:ser>
        <c:dLbls>
          <c:showLegendKey val="0"/>
          <c:showVal val="0"/>
          <c:showCatName val="0"/>
          <c:showSerName val="0"/>
          <c:showPercent val="0"/>
          <c:showBubbleSize val="0"/>
        </c:dLbls>
        <c:smooth val="0"/>
        <c:axId val="224788992"/>
        <c:axId val="111941248"/>
      </c:lineChart>
      <c:catAx>
        <c:axId val="224788992"/>
        <c:scaling>
          <c:orientation val="minMax"/>
        </c:scaling>
        <c:delete val="0"/>
        <c:axPos val="b"/>
        <c:majorTickMark val="none"/>
        <c:minorTickMark val="none"/>
        <c:tickLblPos val="nextTo"/>
        <c:crossAx val="111941248"/>
        <c:crosses val="autoZero"/>
        <c:auto val="1"/>
        <c:lblAlgn val="ctr"/>
        <c:lblOffset val="100"/>
        <c:noMultiLvlLbl val="0"/>
      </c:catAx>
      <c:valAx>
        <c:axId val="111941248"/>
        <c:scaling>
          <c:orientation val="minMax"/>
        </c:scaling>
        <c:delete val="0"/>
        <c:axPos val="l"/>
        <c:majorGridlines/>
        <c:numFmt formatCode="0.00" sourceLinked="1"/>
        <c:majorTickMark val="none"/>
        <c:minorTickMark val="none"/>
        <c:tickLblPos val="nextTo"/>
        <c:spPr>
          <a:ln w="9525">
            <a:solidFill>
              <a:schemeClr val="tx1"/>
            </a:solidFill>
          </a:ln>
        </c:spPr>
        <c:crossAx val="224788992"/>
        <c:crosses val="autoZero"/>
        <c:crossBetween val="between"/>
      </c:valAx>
    </c:plotArea>
    <c:legend>
      <c:legendPos val="b"/>
      <c:overlay val="0"/>
      <c:spPr>
        <a:ln>
          <a:solidFill>
            <a:sysClr val="windowText" lastClr="000000"/>
          </a:solidFill>
        </a:ln>
      </c:sp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440530</xdr:colOff>
      <xdr:row>6</xdr:row>
      <xdr:rowOff>47625</xdr:rowOff>
    </xdr:from>
    <xdr:to>
      <xdr:col>18</xdr:col>
      <xdr:colOff>404811</xdr:colOff>
      <xdr:row>7</xdr:row>
      <xdr:rowOff>23813</xdr:rowOff>
    </xdr:to>
    <xdr:pic>
      <xdr:nvPicPr>
        <xdr:cNvPr id="1025" name="Picture 1" descr="G_1 = 2 AUC -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94093" y="1202531"/>
          <a:ext cx="1309688" cy="166688"/>
        </a:xfrm>
        <a:prstGeom prst="rect">
          <a:avLst/>
        </a:prstGeom>
        <a:noFill/>
      </xdr:spPr>
    </xdr:pic>
    <xdr:clientData/>
  </xdr:twoCellAnchor>
  <xdr:twoCellAnchor>
    <xdr:from>
      <xdr:col>1</xdr:col>
      <xdr:colOff>11906</xdr:colOff>
      <xdr:row>24</xdr:row>
      <xdr:rowOff>178594</xdr:rowOff>
    </xdr:from>
    <xdr:to>
      <xdr:col>10</xdr:col>
      <xdr:colOff>357187</xdr:colOff>
      <xdr:row>42</xdr:row>
      <xdr:rowOff>83343</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511968</xdr:colOff>
      <xdr:row>6</xdr:row>
      <xdr:rowOff>71437</xdr:rowOff>
    </xdr:from>
    <xdr:to>
      <xdr:col>18</xdr:col>
      <xdr:colOff>369094</xdr:colOff>
      <xdr:row>7</xdr:row>
      <xdr:rowOff>47625</xdr:rowOff>
    </xdr:to>
    <xdr:pic>
      <xdr:nvPicPr>
        <xdr:cNvPr id="2" name="Picture 1" descr="G_1 = 2 AUC -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89343" y="1223962"/>
          <a:ext cx="1314451" cy="166688"/>
        </a:xfrm>
        <a:prstGeom prst="rect">
          <a:avLst/>
        </a:prstGeom>
        <a:noFill/>
      </xdr:spPr>
    </xdr:pic>
    <xdr:clientData/>
  </xdr:twoCellAnchor>
  <xdr:twoCellAnchor>
    <xdr:from>
      <xdr:col>1</xdr:col>
      <xdr:colOff>11906</xdr:colOff>
      <xdr:row>24</xdr:row>
      <xdr:rowOff>178594</xdr:rowOff>
    </xdr:from>
    <xdr:to>
      <xdr:col>10</xdr:col>
      <xdr:colOff>357187</xdr:colOff>
      <xdr:row>42</xdr:row>
      <xdr:rowOff>83343</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7"/>
  <sheetViews>
    <sheetView showGridLines="0" zoomScale="80" zoomScaleNormal="80" workbookViewId="0">
      <selection activeCell="O8" sqref="O8"/>
    </sheetView>
  </sheetViews>
  <sheetFormatPr defaultRowHeight="14.5" x14ac:dyDescent="0.35"/>
  <cols>
    <col min="1" max="1" width="2.54296875" customWidth="1"/>
    <col min="2" max="2" width="11.26953125" bestFit="1" customWidth="1"/>
    <col min="10" max="10" width="16" customWidth="1"/>
    <col min="11" max="11" width="12" bestFit="1" customWidth="1"/>
    <col min="12" max="12" width="6.7265625" bestFit="1" customWidth="1"/>
    <col min="13" max="13" width="9.26953125" style="14" bestFit="1" customWidth="1"/>
    <col min="14" max="14" width="10.26953125" style="14" bestFit="1" customWidth="1"/>
    <col min="15" max="15" width="10.453125" style="14" customWidth="1"/>
    <col min="16" max="16" width="9.26953125" style="14" bestFit="1" customWidth="1"/>
    <col min="17" max="17" width="11.1796875" style="14" customWidth="1"/>
    <col min="18" max="18" width="9.1796875" style="14" customWidth="1"/>
    <col min="19" max="23" width="9.26953125" style="14" bestFit="1" customWidth="1"/>
    <col min="24" max="35" width="9.1796875" style="14"/>
  </cols>
  <sheetData>
    <row r="1" spans="1:35" x14ac:dyDescent="0.35">
      <c r="B1" s="96" t="s">
        <v>0</v>
      </c>
      <c r="C1" s="96"/>
      <c r="D1" s="96"/>
      <c r="E1" s="96"/>
      <c r="F1" s="96"/>
      <c r="G1" s="96"/>
      <c r="H1" s="96"/>
      <c r="I1" s="96"/>
      <c r="J1" s="96"/>
      <c r="K1" s="96"/>
      <c r="L1" s="96"/>
      <c r="M1" s="13"/>
      <c r="N1" s="13"/>
      <c r="O1" s="13"/>
      <c r="P1" s="13"/>
      <c r="Q1" s="13"/>
      <c r="R1" s="13"/>
      <c r="S1" s="13"/>
      <c r="T1" s="13"/>
      <c r="U1" s="13"/>
      <c r="V1" s="13"/>
      <c r="W1" s="13"/>
      <c r="X1" s="13"/>
      <c r="Y1" s="13"/>
      <c r="Z1" s="13"/>
      <c r="AA1" s="13"/>
      <c r="AB1" s="13"/>
      <c r="AC1" s="13"/>
      <c r="AD1" s="13"/>
      <c r="AE1" s="13"/>
      <c r="AF1" s="13"/>
      <c r="AG1" s="13"/>
      <c r="AH1" s="13"/>
      <c r="AI1" s="13"/>
    </row>
    <row r="2" spans="1:35" x14ac:dyDescent="0.35">
      <c r="A2" s="1"/>
      <c r="B2" s="2"/>
      <c r="C2" s="2"/>
      <c r="D2" s="2"/>
      <c r="E2" s="2"/>
      <c r="F2" s="2"/>
      <c r="G2" s="2"/>
      <c r="H2" s="2"/>
      <c r="I2" s="2"/>
      <c r="J2" s="2"/>
      <c r="K2" s="2"/>
      <c r="L2" s="2"/>
      <c r="M2" s="13"/>
      <c r="N2" s="13"/>
      <c r="O2" s="13"/>
      <c r="P2" s="13"/>
      <c r="Q2" s="13"/>
      <c r="R2" s="13"/>
      <c r="S2" s="13"/>
      <c r="T2" s="13"/>
      <c r="U2" s="13"/>
      <c r="V2" s="13"/>
      <c r="W2" s="13"/>
      <c r="X2" s="13"/>
      <c r="Y2" s="13"/>
      <c r="Z2" s="13"/>
      <c r="AA2" s="13"/>
      <c r="AB2" s="13"/>
      <c r="AC2" s="13"/>
      <c r="AD2" s="13"/>
      <c r="AE2" s="13"/>
      <c r="AF2" s="13"/>
      <c r="AG2" s="13"/>
      <c r="AH2" s="13"/>
      <c r="AI2" s="13"/>
    </row>
    <row r="3" spans="1:35" x14ac:dyDescent="0.35">
      <c r="B3" s="3"/>
      <c r="C3" s="3"/>
      <c r="D3" s="3"/>
      <c r="E3" s="3"/>
      <c r="F3" s="3"/>
      <c r="G3" s="3"/>
      <c r="H3" s="3"/>
      <c r="I3" s="3"/>
      <c r="J3" s="3"/>
      <c r="K3" s="3"/>
      <c r="L3" s="3"/>
      <c r="M3" s="14" t="s">
        <v>14</v>
      </c>
    </row>
    <row r="4" spans="1:35" x14ac:dyDescent="0.35">
      <c r="M4" s="14" t="s">
        <v>15</v>
      </c>
    </row>
    <row r="5" spans="1:35" ht="15" thickBot="1" x14ac:dyDescent="0.4">
      <c r="M5" s="14" t="s">
        <v>16</v>
      </c>
    </row>
    <row r="6" spans="1:35" x14ac:dyDescent="0.35">
      <c r="B6" s="97" t="s">
        <v>1</v>
      </c>
      <c r="C6" s="98"/>
      <c r="D6" s="98"/>
      <c r="E6" s="98"/>
      <c r="F6" s="98"/>
      <c r="G6" s="98"/>
      <c r="H6" s="98"/>
      <c r="I6" s="98"/>
      <c r="J6" s="98"/>
      <c r="K6" s="98"/>
      <c r="L6" s="99"/>
      <c r="M6" s="14" t="s">
        <v>17</v>
      </c>
      <c r="N6" s="15"/>
      <c r="O6" s="15"/>
      <c r="P6" s="15"/>
      <c r="Q6" s="15"/>
      <c r="R6" s="15"/>
      <c r="S6" s="15"/>
      <c r="T6" s="15"/>
      <c r="U6" s="15"/>
      <c r="V6" s="15"/>
      <c r="W6" s="15"/>
      <c r="X6" s="15"/>
      <c r="Y6" s="15"/>
      <c r="Z6" s="15"/>
      <c r="AA6" s="15"/>
      <c r="AB6" s="15"/>
      <c r="AC6" s="15"/>
      <c r="AD6" s="15"/>
      <c r="AE6" s="15"/>
      <c r="AF6" s="15"/>
      <c r="AG6" s="15"/>
      <c r="AH6" s="15"/>
      <c r="AI6" s="15"/>
    </row>
    <row r="7" spans="1:35" x14ac:dyDescent="0.35">
      <c r="B7" s="90" t="s">
        <v>2</v>
      </c>
      <c r="C7" s="91"/>
      <c r="D7" s="91"/>
      <c r="E7" s="91"/>
      <c r="F7" s="91"/>
      <c r="G7" s="91"/>
      <c r="H7" s="91"/>
      <c r="I7" s="91"/>
      <c r="J7" s="91"/>
      <c r="K7" s="91"/>
      <c r="L7" s="92"/>
      <c r="M7" s="15"/>
      <c r="N7" s="15"/>
      <c r="O7" s="15"/>
      <c r="P7" s="15"/>
      <c r="Q7" s="15"/>
      <c r="R7" t="s">
        <v>20</v>
      </c>
      <c r="S7" s="15"/>
      <c r="U7" s="15"/>
      <c r="W7" s="15"/>
      <c r="X7" s="15"/>
      <c r="Y7" s="15"/>
      <c r="Z7" s="15"/>
      <c r="AA7" s="15"/>
      <c r="AB7" s="15"/>
      <c r="AC7" s="15"/>
      <c r="AD7" s="15"/>
      <c r="AE7" s="15"/>
      <c r="AF7" s="15"/>
      <c r="AG7" s="15"/>
      <c r="AH7" s="15"/>
      <c r="AI7" s="15"/>
    </row>
    <row r="8" spans="1:35" x14ac:dyDescent="0.35">
      <c r="B8" s="90"/>
      <c r="C8" s="91"/>
      <c r="D8" s="91"/>
      <c r="E8" s="91"/>
      <c r="F8" s="91"/>
      <c r="G8" s="91"/>
      <c r="H8" s="91"/>
      <c r="I8" s="91"/>
      <c r="J8" s="91"/>
      <c r="K8" s="91"/>
      <c r="L8" s="92"/>
      <c r="M8" s="15"/>
      <c r="N8" s="15"/>
      <c r="O8" s="15"/>
      <c r="P8" s="15"/>
      <c r="Q8" s="15"/>
      <c r="R8" s="15"/>
      <c r="S8" s="20" t="s">
        <v>22</v>
      </c>
      <c r="T8" s="15"/>
      <c r="U8" s="15"/>
      <c r="V8" s="15"/>
      <c r="W8" s="15"/>
      <c r="X8" s="15"/>
      <c r="Y8" s="15"/>
      <c r="Z8" s="15"/>
      <c r="AA8" s="15"/>
      <c r="AB8" s="15"/>
      <c r="AC8" s="15"/>
      <c r="AD8" s="15"/>
      <c r="AE8" s="15"/>
      <c r="AF8" s="15"/>
      <c r="AG8" s="15"/>
      <c r="AH8" s="15"/>
      <c r="AI8" s="15"/>
    </row>
    <row r="9" spans="1:35" x14ac:dyDescent="0.35">
      <c r="B9" s="90"/>
      <c r="C9" s="91"/>
      <c r="D9" s="91"/>
      <c r="E9" s="91"/>
      <c r="F9" s="91"/>
      <c r="G9" s="91"/>
      <c r="H9" s="91"/>
      <c r="I9" s="91"/>
      <c r="J9" s="91"/>
      <c r="K9" s="91"/>
      <c r="L9" s="92"/>
      <c r="M9" s="15"/>
      <c r="N9" s="15"/>
      <c r="O9" s="15"/>
      <c r="P9" s="15"/>
      <c r="Q9" s="15"/>
      <c r="R9" s="15"/>
      <c r="T9" s="20" t="s">
        <v>21</v>
      </c>
      <c r="U9" s="15"/>
      <c r="V9" s="15"/>
      <c r="W9" s="15"/>
      <c r="X9" s="15"/>
      <c r="Y9" s="15"/>
      <c r="Z9" s="15"/>
      <c r="AA9" s="15"/>
      <c r="AB9" s="15"/>
      <c r="AC9" s="15"/>
      <c r="AD9" s="15"/>
      <c r="AE9" s="15"/>
      <c r="AF9" s="15"/>
      <c r="AG9" s="15"/>
      <c r="AH9" s="15"/>
      <c r="AI9" s="15"/>
    </row>
    <row r="10" spans="1:35" ht="15" thickBot="1" x14ac:dyDescent="0.4">
      <c r="B10" s="93" t="s">
        <v>33</v>
      </c>
      <c r="C10" s="94"/>
      <c r="D10" s="94"/>
      <c r="E10" s="94"/>
      <c r="F10" s="94"/>
      <c r="G10" s="94"/>
      <c r="H10" s="94"/>
      <c r="I10" s="94"/>
      <c r="J10" s="94"/>
      <c r="K10" s="94"/>
      <c r="L10" s="9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5.75" customHeight="1" x14ac:dyDescent="0.35">
      <c r="B11" s="106" t="s">
        <v>3</v>
      </c>
      <c r="C11" s="100" t="s">
        <v>4</v>
      </c>
      <c r="D11" s="100" t="s">
        <v>5</v>
      </c>
      <c r="E11" s="100" t="s">
        <v>6</v>
      </c>
      <c r="F11" s="100" t="s">
        <v>7</v>
      </c>
      <c r="G11" s="100" t="s">
        <v>8</v>
      </c>
      <c r="H11" s="100" t="s">
        <v>9</v>
      </c>
      <c r="I11" s="100" t="s">
        <v>10</v>
      </c>
      <c r="J11" s="100" t="s">
        <v>11</v>
      </c>
      <c r="K11" s="100" t="s">
        <v>12</v>
      </c>
      <c r="L11" s="103" t="s">
        <v>13</v>
      </c>
      <c r="M11" s="16"/>
      <c r="N11" s="16"/>
      <c r="O11" s="16"/>
      <c r="P11" s="16"/>
      <c r="Q11" s="16"/>
      <c r="R11" s="16"/>
      <c r="S11" s="16"/>
      <c r="T11" s="16"/>
      <c r="U11" s="16"/>
      <c r="V11" s="16"/>
      <c r="W11" s="16"/>
      <c r="X11" s="16"/>
      <c r="Y11" s="16"/>
      <c r="Z11" s="16"/>
      <c r="AA11" s="16"/>
      <c r="AB11" s="16"/>
      <c r="AC11" s="16"/>
      <c r="AD11" s="16"/>
      <c r="AE11" s="16"/>
      <c r="AF11" s="16"/>
      <c r="AG11" s="16"/>
      <c r="AH11" s="16"/>
      <c r="AI11" s="16"/>
    </row>
    <row r="12" spans="1:35" ht="15" customHeight="1" x14ac:dyDescent="0.35">
      <c r="B12" s="107"/>
      <c r="C12" s="101"/>
      <c r="D12" s="101"/>
      <c r="E12" s="101"/>
      <c r="F12" s="101"/>
      <c r="G12" s="101"/>
      <c r="H12" s="101"/>
      <c r="I12" s="101"/>
      <c r="J12" s="101"/>
      <c r="K12" s="101"/>
      <c r="L12" s="104"/>
      <c r="M12" s="16"/>
      <c r="N12" s="16"/>
      <c r="O12" s="16"/>
      <c r="P12" s="16"/>
      <c r="Q12" s="16"/>
      <c r="R12" s="16"/>
      <c r="S12" s="16"/>
      <c r="T12" s="16"/>
      <c r="U12" s="16"/>
      <c r="V12" s="16"/>
      <c r="W12" s="16"/>
      <c r="X12" s="16"/>
      <c r="Y12" s="16"/>
      <c r="Z12" s="16"/>
      <c r="AA12" s="16"/>
      <c r="AB12" s="16"/>
      <c r="AC12" s="16"/>
      <c r="AD12" s="16"/>
      <c r="AE12" s="16"/>
      <c r="AF12" s="16"/>
      <c r="AG12" s="16"/>
      <c r="AH12" s="16"/>
      <c r="AI12" s="16"/>
    </row>
    <row r="13" spans="1:35" ht="26.5" thickBot="1" x14ac:dyDescent="0.4">
      <c r="B13" s="108"/>
      <c r="C13" s="102"/>
      <c r="D13" s="102"/>
      <c r="E13" s="102"/>
      <c r="F13" s="102"/>
      <c r="G13" s="102"/>
      <c r="H13" s="102"/>
      <c r="I13" s="102"/>
      <c r="J13" s="102"/>
      <c r="K13" s="102"/>
      <c r="L13" s="105"/>
      <c r="M13" s="24" t="s">
        <v>30</v>
      </c>
      <c r="N13" s="24" t="s">
        <v>19</v>
      </c>
      <c r="O13" s="24" t="s">
        <v>32</v>
      </c>
      <c r="P13" s="24" t="s">
        <v>31</v>
      </c>
      <c r="Q13" s="33" t="s">
        <v>18</v>
      </c>
      <c r="R13" s="24" t="s">
        <v>23</v>
      </c>
      <c r="S13" s="24" t="s">
        <v>24</v>
      </c>
      <c r="T13" s="24" t="s">
        <v>25</v>
      </c>
      <c r="U13" s="24" t="s">
        <v>26</v>
      </c>
      <c r="V13" s="24" t="s">
        <v>26</v>
      </c>
      <c r="W13" s="24" t="s">
        <v>27</v>
      </c>
      <c r="X13" s="24" t="s">
        <v>28</v>
      </c>
      <c r="Y13" s="16"/>
      <c r="Z13" s="16"/>
      <c r="AA13" s="16"/>
      <c r="AB13" s="16"/>
      <c r="AC13" s="16"/>
      <c r="AD13" s="16"/>
      <c r="AE13" s="16"/>
      <c r="AF13" s="16"/>
      <c r="AG13" s="16"/>
      <c r="AH13" s="16"/>
      <c r="AI13" s="16"/>
    </row>
    <row r="14" spans="1:35" x14ac:dyDescent="0.35">
      <c r="B14" s="36">
        <v>1</v>
      </c>
      <c r="C14" s="37">
        <v>1</v>
      </c>
      <c r="D14" s="47">
        <v>22246</v>
      </c>
      <c r="E14" s="5">
        <f>D14/SUM($D$14:$D$23)</f>
        <v>0.1</v>
      </c>
      <c r="F14" s="49">
        <v>17642</v>
      </c>
      <c r="G14" s="49">
        <v>4604</v>
      </c>
      <c r="H14" s="5">
        <f>G14/SUM($G$14:$G$23)</f>
        <v>0.65518713533513595</v>
      </c>
      <c r="I14" s="5">
        <f>H14</f>
        <v>0.65518713533513595</v>
      </c>
      <c r="J14" s="5">
        <f>IFERROR((G14/D14),0)</f>
        <v>0.20695855434684887</v>
      </c>
      <c r="K14" s="5">
        <f>SUM($G$14:G14)/SUM($D$14:D14)</f>
        <v>0.20695855434684887</v>
      </c>
      <c r="L14" s="21">
        <v>0.14219707409581228</v>
      </c>
      <c r="M14" s="45">
        <f>D14/$D$24</f>
        <v>0.1</v>
      </c>
      <c r="N14" s="27">
        <f>G14</f>
        <v>4604</v>
      </c>
      <c r="O14" s="45">
        <f>N14/$G$24</f>
        <v>0.65518713533513595</v>
      </c>
      <c r="P14" s="44"/>
      <c r="Q14" s="65">
        <f>((SUM(O14)/2)*(M14))</f>
        <v>3.27593567667568E-2</v>
      </c>
      <c r="R14" s="25">
        <f>G24/D24</f>
        <v>3.1587701159759056E-2</v>
      </c>
      <c r="S14" s="45">
        <f>G14/D14</f>
        <v>0.20695855434684887</v>
      </c>
      <c r="T14" s="46">
        <f>S14/$R$14</f>
        <v>6.5518713533513591</v>
      </c>
      <c r="U14" s="23">
        <f t="shared" ref="U14:U23" si="0">T14-1</f>
        <v>5.5518713533513591</v>
      </c>
      <c r="V14" s="23">
        <f>(S14-$R$14)/$R$14</f>
        <v>5.5518713533513591</v>
      </c>
      <c r="W14" s="30">
        <f>T14</f>
        <v>6.5518713533513591</v>
      </c>
      <c r="X14" s="31">
        <v>1</v>
      </c>
      <c r="Y14" s="17"/>
      <c r="Z14" s="17"/>
      <c r="AA14" s="17"/>
      <c r="AB14" s="17"/>
      <c r="AC14" s="17"/>
      <c r="AD14" s="17"/>
      <c r="AE14" s="17"/>
      <c r="AF14" s="17"/>
      <c r="AG14" s="17"/>
      <c r="AH14" s="17"/>
      <c r="AI14" s="17"/>
    </row>
    <row r="15" spans="1:35" x14ac:dyDescent="0.35">
      <c r="B15" s="38">
        <v>2</v>
      </c>
      <c r="C15" s="39">
        <v>4</v>
      </c>
      <c r="D15" s="47">
        <v>22246</v>
      </c>
      <c r="E15" s="6">
        <f t="shared" ref="E15:E23" si="1">D15/SUM($D$14:$D$23)</f>
        <v>0.1</v>
      </c>
      <c r="F15" s="49">
        <v>21478</v>
      </c>
      <c r="G15" s="49">
        <v>768</v>
      </c>
      <c r="H15" s="6">
        <f t="shared" ref="H15:H23" si="2">G15/SUM($G$14:$G$23)</f>
        <v>0.10929272804895404</v>
      </c>
      <c r="I15" s="6">
        <f>I14+H15</f>
        <v>0.76447986338409002</v>
      </c>
      <c r="J15" s="6">
        <f t="shared" ref="J15:J23" si="3">IFERROR((G15/D15),0)</f>
        <v>3.4523060325451764E-2</v>
      </c>
      <c r="K15" s="6">
        <f>SUM($G$14:G15)/SUM($D$14:D15)</f>
        <v>0.12074080733615032</v>
      </c>
      <c r="L15" s="21">
        <v>0.31136653013966775</v>
      </c>
      <c r="M15" s="45">
        <f t="shared" ref="M15:M23" si="4">D15/$D$24</f>
        <v>0.1</v>
      </c>
      <c r="N15" s="27">
        <f t="shared" ref="N15:N23" si="5">N14+G15</f>
        <v>5372</v>
      </c>
      <c r="O15" s="45">
        <f t="shared" ref="O15:O23" si="6">N15/$G$24</f>
        <v>0.76447986338408991</v>
      </c>
      <c r="P15" s="44">
        <f>O14</f>
        <v>0.65518713533513595</v>
      </c>
      <c r="Q15" s="65">
        <f>((SUM(P15,O15)/2)*(M15))</f>
        <v>7.0983349935961296E-2</v>
      </c>
      <c r="R15" s="25"/>
      <c r="S15" s="45">
        <f t="shared" ref="S15:S23" si="7">G15/D15</f>
        <v>3.4523060325451764E-2</v>
      </c>
      <c r="T15" s="46">
        <f t="shared" ref="T15:T23" si="8">S15/$R$14</f>
        <v>1.0929272804895402</v>
      </c>
      <c r="U15" s="23">
        <f t="shared" si="0"/>
        <v>9.2927280489540243E-2</v>
      </c>
      <c r="V15" s="23">
        <f t="shared" ref="V15:V23" si="9">(S15-$R$14)/$R$14</f>
        <v>9.2927280489540326E-2</v>
      </c>
      <c r="W15" s="32">
        <f>W14+T15</f>
        <v>7.6447986338408995</v>
      </c>
      <c r="X15" s="31">
        <v>2</v>
      </c>
      <c r="Y15" s="17"/>
      <c r="Z15" s="17"/>
      <c r="AA15" s="17"/>
      <c r="AB15" s="17"/>
      <c r="AC15" s="17"/>
      <c r="AD15" s="17"/>
      <c r="AE15" s="17"/>
      <c r="AF15" s="17"/>
      <c r="AG15" s="17"/>
      <c r="AH15" s="17"/>
      <c r="AI15" s="17"/>
    </row>
    <row r="16" spans="1:35" x14ac:dyDescent="0.35">
      <c r="B16" s="38">
        <v>5</v>
      </c>
      <c r="C16" s="39">
        <v>11</v>
      </c>
      <c r="D16" s="47">
        <v>22246</v>
      </c>
      <c r="E16" s="6">
        <f t="shared" si="1"/>
        <v>0.1</v>
      </c>
      <c r="F16" s="49">
        <v>21830</v>
      </c>
      <c r="G16" s="49">
        <v>416</v>
      </c>
      <c r="H16" s="6">
        <f t="shared" si="2"/>
        <v>5.9200227693183435E-2</v>
      </c>
      <c r="I16" s="6">
        <f t="shared" ref="I16:I23" si="10">I15+H16</f>
        <v>0.82368009107727347</v>
      </c>
      <c r="J16" s="6">
        <f t="shared" si="3"/>
        <v>1.8699991009619707E-2</v>
      </c>
      <c r="K16" s="6">
        <f>SUM($G$14:G16)/SUM($D$14:D16)</f>
        <v>8.6727201893973455E-2</v>
      </c>
      <c r="L16" s="21">
        <v>0.41251972962459893</v>
      </c>
      <c r="M16" s="45">
        <f t="shared" si="4"/>
        <v>0.1</v>
      </c>
      <c r="N16" s="27">
        <f t="shared" si="5"/>
        <v>5788</v>
      </c>
      <c r="O16" s="45">
        <f t="shared" si="6"/>
        <v>0.82368009107727336</v>
      </c>
      <c r="P16" s="44">
        <f t="shared" ref="P16:P23" si="11">O15</f>
        <v>0.76447986338408991</v>
      </c>
      <c r="Q16" s="65">
        <f>((SUM(P16,O16)/2)*(M16))</f>
        <v>7.9407997723068169E-2</v>
      </c>
      <c r="R16" s="25"/>
      <c r="S16" s="45">
        <f t="shared" si="7"/>
        <v>1.8699991009619707E-2</v>
      </c>
      <c r="T16" s="46">
        <f t="shared" si="8"/>
        <v>0.59200227693183438</v>
      </c>
      <c r="U16" s="23">
        <f t="shared" si="0"/>
        <v>-0.40799772306816562</v>
      </c>
      <c r="V16" s="23">
        <f t="shared" si="9"/>
        <v>-0.40799772306816562</v>
      </c>
      <c r="W16" s="32">
        <f t="shared" ref="W16:W23" si="12">W15+T16</f>
        <v>8.2368009107727342</v>
      </c>
      <c r="X16" s="31">
        <v>3</v>
      </c>
      <c r="Y16" s="17"/>
      <c r="Z16" s="17"/>
      <c r="AA16" s="17"/>
      <c r="AB16" s="17"/>
      <c r="AC16" s="17"/>
      <c r="AD16" s="17"/>
      <c r="AE16" s="17"/>
      <c r="AF16" s="17"/>
      <c r="AG16" s="17"/>
      <c r="AH16" s="17"/>
      <c r="AI16" s="17"/>
    </row>
    <row r="17" spans="1:35" x14ac:dyDescent="0.35">
      <c r="B17" s="38">
        <v>12</v>
      </c>
      <c r="C17" s="39">
        <v>51</v>
      </c>
      <c r="D17" s="47">
        <v>22246</v>
      </c>
      <c r="E17" s="6">
        <f t="shared" si="1"/>
        <v>0.1</v>
      </c>
      <c r="F17" s="49">
        <v>21858</v>
      </c>
      <c r="G17" s="49">
        <v>388</v>
      </c>
      <c r="H17" s="6">
        <f t="shared" si="2"/>
        <v>5.5215596983065322E-2</v>
      </c>
      <c r="I17" s="6">
        <f t="shared" si="10"/>
        <v>0.8788956880603388</v>
      </c>
      <c r="J17" s="6">
        <f t="shared" si="3"/>
        <v>1.7441337768587611E-2</v>
      </c>
      <c r="K17" s="6">
        <f>SUM($G$14:G17)/SUM($D$14:D17)</f>
        <v>6.9405735862626994E-2</v>
      </c>
      <c r="L17" s="21">
        <v>0.53668582721497859</v>
      </c>
      <c r="M17" s="45">
        <f t="shared" si="4"/>
        <v>0.1</v>
      </c>
      <c r="N17" s="27">
        <f t="shared" si="5"/>
        <v>6176</v>
      </c>
      <c r="O17" s="45">
        <f t="shared" si="6"/>
        <v>0.87889568806033869</v>
      </c>
      <c r="P17" s="44">
        <f t="shared" si="11"/>
        <v>0.82368009107727336</v>
      </c>
      <c r="Q17" s="65">
        <f t="shared" ref="Q17:Q23" si="13">((SUM(P17,O17)/2)*(M17))</f>
        <v>8.5128788956880613E-2</v>
      </c>
      <c r="R17" s="25"/>
      <c r="S17" s="45">
        <f t="shared" si="7"/>
        <v>1.7441337768587611E-2</v>
      </c>
      <c r="T17" s="46">
        <f t="shared" si="8"/>
        <v>0.55215596983065318</v>
      </c>
      <c r="U17" s="23">
        <f t="shared" si="0"/>
        <v>-0.44784403016934682</v>
      </c>
      <c r="V17" s="23">
        <f t="shared" si="9"/>
        <v>-0.44784403016934676</v>
      </c>
      <c r="W17" s="32">
        <f t="shared" si="12"/>
        <v>8.7889568806033882</v>
      </c>
      <c r="X17" s="31">
        <v>4</v>
      </c>
      <c r="Y17" s="17"/>
      <c r="Z17" s="17"/>
      <c r="AA17" s="17"/>
      <c r="AB17" s="17"/>
      <c r="AC17" s="17"/>
      <c r="AD17" s="17"/>
      <c r="AE17" s="17"/>
      <c r="AF17" s="17"/>
      <c r="AG17" s="17"/>
      <c r="AH17" s="17"/>
      <c r="AI17" s="17"/>
    </row>
    <row r="18" spans="1:35" x14ac:dyDescent="0.35">
      <c r="B18" s="38">
        <v>52</v>
      </c>
      <c r="C18" s="39">
        <v>121</v>
      </c>
      <c r="D18" s="47">
        <v>22246</v>
      </c>
      <c r="E18" s="6">
        <f t="shared" si="1"/>
        <v>0.1</v>
      </c>
      <c r="F18" s="49">
        <v>21968</v>
      </c>
      <c r="G18" s="49">
        <v>278</v>
      </c>
      <c r="H18" s="6">
        <f t="shared" si="2"/>
        <v>3.9561690621887011E-2</v>
      </c>
      <c r="I18" s="6">
        <f t="shared" si="10"/>
        <v>0.91845737868222577</v>
      </c>
      <c r="J18" s="6">
        <f t="shared" si="3"/>
        <v>1.2496628607390092E-2</v>
      </c>
      <c r="K18" s="6">
        <f>SUM($G$14:G18)/SUM($D$14:D18)</f>
        <v>5.8023914411579607E-2</v>
      </c>
      <c r="L18" s="21">
        <v>0.63398956991326116</v>
      </c>
      <c r="M18" s="45">
        <f t="shared" si="4"/>
        <v>0.1</v>
      </c>
      <c r="N18" s="27">
        <f t="shared" si="5"/>
        <v>6454</v>
      </c>
      <c r="O18" s="45">
        <f t="shared" si="6"/>
        <v>0.91845737868222566</v>
      </c>
      <c r="P18" s="44">
        <f t="shared" si="11"/>
        <v>0.87889568806033869</v>
      </c>
      <c r="Q18" s="65">
        <f t="shared" si="13"/>
        <v>8.986765333712822E-2</v>
      </c>
      <c r="R18" s="25"/>
      <c r="S18" s="45">
        <f t="shared" si="7"/>
        <v>1.2496628607390092E-2</v>
      </c>
      <c r="T18" s="46">
        <f t="shared" si="8"/>
        <v>0.39561690621887008</v>
      </c>
      <c r="U18" s="23">
        <f t="shared" si="0"/>
        <v>-0.60438309378112987</v>
      </c>
      <c r="V18" s="23">
        <f t="shared" si="9"/>
        <v>-0.60438309378112987</v>
      </c>
      <c r="W18" s="32">
        <f t="shared" si="12"/>
        <v>9.1845737868222574</v>
      </c>
      <c r="X18" s="31">
        <v>5</v>
      </c>
      <c r="Y18" s="17"/>
      <c r="Z18" s="17"/>
      <c r="AA18" s="17"/>
      <c r="AB18" s="17"/>
      <c r="AC18" s="17"/>
      <c r="AD18" s="17"/>
      <c r="AE18" s="17"/>
      <c r="AF18" s="17"/>
      <c r="AG18" s="17"/>
      <c r="AH18" s="17"/>
      <c r="AI18" s="17"/>
    </row>
    <row r="19" spans="1:35" x14ac:dyDescent="0.35">
      <c r="B19" s="38">
        <v>122</v>
      </c>
      <c r="C19" s="39">
        <v>227</v>
      </c>
      <c r="D19" s="47">
        <v>22246</v>
      </c>
      <c r="E19" s="6">
        <f t="shared" si="1"/>
        <v>0.1</v>
      </c>
      <c r="F19" s="49">
        <v>21999</v>
      </c>
      <c r="G19" s="49">
        <v>247</v>
      </c>
      <c r="H19" s="6">
        <f t="shared" si="2"/>
        <v>3.5150135192827663E-2</v>
      </c>
      <c r="I19" s="6">
        <f t="shared" si="10"/>
        <v>0.95360751387505338</v>
      </c>
      <c r="J19" s="6">
        <f t="shared" si="3"/>
        <v>1.1103119661961701E-2</v>
      </c>
      <c r="K19" s="6">
        <f>SUM($G$14:G19)/SUM($D$14:D19)</f>
        <v>5.0203781953309962E-2</v>
      </c>
      <c r="L19" s="21">
        <v>0.68749186751203162</v>
      </c>
      <c r="M19" s="45">
        <f t="shared" si="4"/>
        <v>0.1</v>
      </c>
      <c r="N19" s="27">
        <f t="shared" si="5"/>
        <v>6701</v>
      </c>
      <c r="O19" s="45">
        <f t="shared" si="6"/>
        <v>0.95360751387505338</v>
      </c>
      <c r="P19" s="44">
        <f t="shared" si="11"/>
        <v>0.91845737868222566</v>
      </c>
      <c r="Q19" s="65">
        <f t="shared" si="13"/>
        <v>9.3603244627863957E-2</v>
      </c>
      <c r="R19" s="25"/>
      <c r="S19" s="45">
        <f t="shared" si="7"/>
        <v>1.1103119661961701E-2</v>
      </c>
      <c r="T19" s="46">
        <f t="shared" si="8"/>
        <v>0.35150135192827664</v>
      </c>
      <c r="U19" s="23">
        <f t="shared" si="0"/>
        <v>-0.64849864807172342</v>
      </c>
      <c r="V19" s="23">
        <f t="shared" si="9"/>
        <v>-0.6484986480717233</v>
      </c>
      <c r="W19" s="32">
        <f t="shared" si="12"/>
        <v>9.5360751387505349</v>
      </c>
      <c r="X19" s="31">
        <v>6</v>
      </c>
      <c r="Y19" s="17"/>
      <c r="Z19" s="17"/>
      <c r="AA19" s="17"/>
      <c r="AB19" s="17"/>
      <c r="AC19" s="17"/>
      <c r="AD19" s="17"/>
      <c r="AE19" s="17"/>
      <c r="AF19" s="17"/>
      <c r="AG19" s="17"/>
      <c r="AH19" s="17"/>
      <c r="AI19" s="17"/>
    </row>
    <row r="20" spans="1:35" x14ac:dyDescent="0.35">
      <c r="B20" s="40">
        <v>228</v>
      </c>
      <c r="C20" s="39">
        <v>428</v>
      </c>
      <c r="D20" s="47">
        <v>22246</v>
      </c>
      <c r="E20" s="7">
        <f t="shared" si="1"/>
        <v>0.1</v>
      </c>
      <c r="F20" s="49">
        <v>22113</v>
      </c>
      <c r="G20" s="49">
        <v>133</v>
      </c>
      <c r="H20" s="7">
        <f t="shared" si="2"/>
        <v>1.8926995873061049E-2</v>
      </c>
      <c r="I20" s="7">
        <f t="shared" si="10"/>
        <v>0.9725345097481144</v>
      </c>
      <c r="J20" s="7">
        <f t="shared" si="3"/>
        <v>5.9786028949024546E-3</v>
      </c>
      <c r="K20" s="7">
        <f>SUM($G$14:G20)/SUM($D$14:D20)</f>
        <v>4.3885899230680314E-2</v>
      </c>
      <c r="L20" s="21">
        <v>0.66840151009718896</v>
      </c>
      <c r="M20" s="45">
        <f t="shared" si="4"/>
        <v>0.1</v>
      </c>
      <c r="N20" s="27">
        <f t="shared" si="5"/>
        <v>6834</v>
      </c>
      <c r="O20" s="45">
        <f t="shared" si="6"/>
        <v>0.9725345097481144</v>
      </c>
      <c r="P20" s="44">
        <f t="shared" si="11"/>
        <v>0.95360751387505338</v>
      </c>
      <c r="Q20" s="65">
        <f t="shared" si="13"/>
        <v>9.63071011811584E-2</v>
      </c>
      <c r="R20" s="25"/>
      <c r="S20" s="45">
        <f t="shared" si="7"/>
        <v>5.9786028949024546E-3</v>
      </c>
      <c r="T20" s="46">
        <f t="shared" si="8"/>
        <v>0.18926995873061053</v>
      </c>
      <c r="U20" s="23">
        <f t="shared" si="0"/>
        <v>-0.81073004126938941</v>
      </c>
      <c r="V20" s="23">
        <f t="shared" si="9"/>
        <v>-0.81073004126938952</v>
      </c>
      <c r="W20" s="32">
        <f t="shared" si="12"/>
        <v>9.7253450974811457</v>
      </c>
      <c r="X20" s="31">
        <v>7</v>
      </c>
      <c r="Y20" s="17"/>
      <c r="Z20" s="17"/>
      <c r="AA20" s="17"/>
      <c r="AB20" s="17"/>
      <c r="AC20" s="17"/>
      <c r="AD20" s="17"/>
      <c r="AE20" s="17"/>
      <c r="AF20" s="17"/>
      <c r="AG20" s="17"/>
      <c r="AH20" s="17"/>
      <c r="AI20" s="17"/>
    </row>
    <row r="21" spans="1:35" x14ac:dyDescent="0.35">
      <c r="B21" s="38">
        <v>429</v>
      </c>
      <c r="C21" s="39">
        <v>668</v>
      </c>
      <c r="D21" s="47">
        <v>22246</v>
      </c>
      <c r="E21" s="6">
        <f t="shared" si="1"/>
        <v>0.1</v>
      </c>
      <c r="F21" s="49">
        <v>22148</v>
      </c>
      <c r="G21" s="49">
        <v>98</v>
      </c>
      <c r="H21" s="6">
        <f t="shared" si="2"/>
        <v>1.3946207485413406E-2</v>
      </c>
      <c r="I21" s="6">
        <f t="shared" si="10"/>
        <v>0.98648071723352782</v>
      </c>
      <c r="J21" s="6">
        <f t="shared" si="3"/>
        <v>4.4052863436123352E-3</v>
      </c>
      <c r="K21" s="6">
        <f>SUM($G$14:G21)/SUM($D$14:D21)</f>
        <v>3.8950822619796814E-2</v>
      </c>
      <c r="L21" s="21">
        <v>0.5376681285958369</v>
      </c>
      <c r="M21" s="45">
        <f t="shared" si="4"/>
        <v>0.1</v>
      </c>
      <c r="N21" s="27">
        <f t="shared" si="5"/>
        <v>6932</v>
      </c>
      <c r="O21" s="45">
        <f t="shared" si="6"/>
        <v>0.98648071723352782</v>
      </c>
      <c r="P21" s="44">
        <f t="shared" si="11"/>
        <v>0.9725345097481144</v>
      </c>
      <c r="Q21" s="65">
        <f t="shared" si="13"/>
        <v>9.7950761349082122E-2</v>
      </c>
      <c r="R21" s="26"/>
      <c r="S21" s="45">
        <f t="shared" si="7"/>
        <v>4.4052863436123352E-3</v>
      </c>
      <c r="T21" s="46">
        <f t="shared" si="8"/>
        <v>0.13946207485413409</v>
      </c>
      <c r="U21" s="23">
        <f t="shared" si="0"/>
        <v>-0.86053792514586591</v>
      </c>
      <c r="V21" s="23">
        <f t="shared" si="9"/>
        <v>-0.86053792514586591</v>
      </c>
      <c r="W21" s="32">
        <f t="shared" si="12"/>
        <v>9.8648071723352793</v>
      </c>
      <c r="X21" s="31">
        <v>8</v>
      </c>
      <c r="Y21" s="17"/>
      <c r="Z21" s="17"/>
      <c r="AA21" s="17"/>
      <c r="AB21" s="17"/>
      <c r="AC21" s="17"/>
      <c r="AD21" s="17"/>
      <c r="AE21" s="17"/>
      <c r="AF21" s="17"/>
      <c r="AG21" s="17"/>
      <c r="AH21" s="17"/>
      <c r="AI21" s="17"/>
    </row>
    <row r="22" spans="1:35" x14ac:dyDescent="0.35">
      <c r="B22" s="38">
        <v>669</v>
      </c>
      <c r="C22" s="39">
        <v>828</v>
      </c>
      <c r="D22" s="47">
        <v>22246</v>
      </c>
      <c r="E22" s="6">
        <f t="shared" si="1"/>
        <v>0.1</v>
      </c>
      <c r="F22" s="49">
        <v>22185</v>
      </c>
      <c r="G22" s="49">
        <v>61</v>
      </c>
      <c r="H22" s="6">
        <f t="shared" si="2"/>
        <v>8.6808026184716103E-3</v>
      </c>
      <c r="I22" s="6">
        <f t="shared" si="10"/>
        <v>0.99516151985199941</v>
      </c>
      <c r="J22" s="6">
        <f t="shared" si="3"/>
        <v>2.7420659893913511E-3</v>
      </c>
      <c r="K22" s="6">
        <f>SUM($G$14:G22)/SUM($D$14:D22)</f>
        <v>3.4927627438640654E-2</v>
      </c>
      <c r="L22" s="21">
        <v>0.31181721694332165</v>
      </c>
      <c r="M22" s="45">
        <f t="shared" si="4"/>
        <v>0.1</v>
      </c>
      <c r="N22" s="27">
        <f t="shared" si="5"/>
        <v>6993</v>
      </c>
      <c r="O22" s="45">
        <f t="shared" si="6"/>
        <v>0.99516151985199941</v>
      </c>
      <c r="P22" s="44">
        <f t="shared" si="11"/>
        <v>0.98648071723352782</v>
      </c>
      <c r="Q22" s="65">
        <f t="shared" si="13"/>
        <v>9.9082111854276358E-2</v>
      </c>
      <c r="R22" s="25"/>
      <c r="S22" s="45">
        <f t="shared" si="7"/>
        <v>2.7420659893913511E-3</v>
      </c>
      <c r="T22" s="46">
        <f t="shared" si="8"/>
        <v>8.68080261847161E-2</v>
      </c>
      <c r="U22" s="23">
        <f t="shared" si="0"/>
        <v>-0.91319197381528394</v>
      </c>
      <c r="V22" s="23">
        <f t="shared" si="9"/>
        <v>-0.91319197381528383</v>
      </c>
      <c r="W22" s="32">
        <f t="shared" si="12"/>
        <v>9.9516151985199954</v>
      </c>
      <c r="X22" s="31">
        <v>9</v>
      </c>
      <c r="Y22" s="17"/>
      <c r="Z22" s="17"/>
      <c r="AA22" s="17"/>
      <c r="AB22" s="17"/>
      <c r="AC22" s="17"/>
      <c r="AD22" s="17"/>
      <c r="AE22" s="17"/>
      <c r="AF22" s="17"/>
      <c r="AG22" s="17"/>
      <c r="AH22" s="17"/>
      <c r="AI22" s="17"/>
    </row>
    <row r="23" spans="1:35" ht="15" thickBot="1" x14ac:dyDescent="0.4">
      <c r="B23" s="41">
        <v>829</v>
      </c>
      <c r="C23" s="42">
        <v>979</v>
      </c>
      <c r="D23" s="48">
        <v>22246</v>
      </c>
      <c r="E23" s="9">
        <f t="shared" si="1"/>
        <v>0.1</v>
      </c>
      <c r="F23" s="50">
        <v>22212</v>
      </c>
      <c r="G23" s="50">
        <v>34</v>
      </c>
      <c r="H23" s="9">
        <f t="shared" si="2"/>
        <v>4.8384801480005693E-3</v>
      </c>
      <c r="I23" s="9">
        <f t="shared" si="10"/>
        <v>1</v>
      </c>
      <c r="J23" s="9">
        <f t="shared" si="3"/>
        <v>1.5283646498246875E-3</v>
      </c>
      <c r="K23" s="9">
        <f>SUM($G$14:G23)/SUM($D$14:D23)</f>
        <v>3.1587701159759056E-2</v>
      </c>
      <c r="L23" s="22">
        <v>0</v>
      </c>
      <c r="M23" s="45">
        <f t="shared" si="4"/>
        <v>0.1</v>
      </c>
      <c r="N23" s="27">
        <f t="shared" si="5"/>
        <v>7027</v>
      </c>
      <c r="O23" s="45">
        <f t="shared" si="6"/>
        <v>1</v>
      </c>
      <c r="P23" s="44">
        <f t="shared" si="11"/>
        <v>0.99516151985199941</v>
      </c>
      <c r="Q23" s="65">
        <f t="shared" si="13"/>
        <v>9.9758075992599976E-2</v>
      </c>
      <c r="R23" s="26"/>
      <c r="S23" s="45">
        <f t="shared" si="7"/>
        <v>1.5283646498246875E-3</v>
      </c>
      <c r="T23" s="46">
        <f t="shared" si="8"/>
        <v>4.8384801480005693E-2</v>
      </c>
      <c r="U23" s="23">
        <f t="shared" si="0"/>
        <v>-0.95161519851999432</v>
      </c>
      <c r="V23" s="23">
        <f t="shared" si="9"/>
        <v>-0.95161519851999432</v>
      </c>
      <c r="W23" s="32">
        <f t="shared" si="12"/>
        <v>10.000000000000002</v>
      </c>
      <c r="X23" s="31">
        <v>10</v>
      </c>
      <c r="Y23" s="17"/>
      <c r="Z23" s="17"/>
      <c r="AA23" s="17"/>
      <c r="AB23" s="17"/>
      <c r="AC23" s="17"/>
      <c r="AD23" s="17"/>
      <c r="AE23" s="17"/>
      <c r="AF23" s="17"/>
      <c r="AG23" s="17"/>
      <c r="AH23" s="17"/>
      <c r="AI23" s="17"/>
    </row>
    <row r="24" spans="1:35" ht="15" thickBot="1" x14ac:dyDescent="0.4">
      <c r="B24" s="35">
        <v>1</v>
      </c>
      <c r="C24" s="10">
        <v>979</v>
      </c>
      <c r="D24" s="10">
        <f>SUM(D14:D23)</f>
        <v>222460</v>
      </c>
      <c r="E24" s="11">
        <v>1</v>
      </c>
      <c r="F24" s="10">
        <f>SUM(F14:F23)</f>
        <v>215433</v>
      </c>
      <c r="G24" s="10">
        <f>SUM(G14:G23)</f>
        <v>7027</v>
      </c>
      <c r="H24" s="11">
        <v>1</v>
      </c>
      <c r="I24" s="11">
        <v>1</v>
      </c>
      <c r="J24" s="11">
        <f>G24/D24</f>
        <v>3.1587701159759056E-2</v>
      </c>
      <c r="K24" s="11">
        <f>G24/D24</f>
        <v>3.1587701159759056E-2</v>
      </c>
      <c r="L24" s="12">
        <v>0.68749186751203162</v>
      </c>
      <c r="M24" s="34"/>
      <c r="N24" s="19"/>
      <c r="O24" s="19"/>
      <c r="P24" s="19"/>
      <c r="Q24" s="66">
        <f>SUM(Q14:Q23)</f>
        <v>0.84484844172477591</v>
      </c>
      <c r="S24" s="19"/>
      <c r="T24" s="18"/>
      <c r="U24" s="18"/>
      <c r="V24" s="18"/>
      <c r="W24" s="18"/>
      <c r="X24" s="18"/>
      <c r="Y24" s="18"/>
      <c r="Z24" s="18"/>
      <c r="AA24" s="18"/>
      <c r="AB24" s="18"/>
      <c r="AC24" s="18"/>
      <c r="AD24" s="18"/>
      <c r="AE24" s="18"/>
      <c r="AF24" s="18"/>
      <c r="AG24" s="18"/>
      <c r="AH24" s="18"/>
      <c r="AI24" s="18"/>
    </row>
    <row r="25" spans="1:35" ht="15" thickBot="1" x14ac:dyDescent="0.4">
      <c r="A25" s="14"/>
      <c r="B25" s="14"/>
      <c r="C25" s="14"/>
      <c r="D25" s="14"/>
      <c r="E25" s="14"/>
      <c r="F25" s="14"/>
      <c r="G25" s="14"/>
      <c r="H25" s="14"/>
      <c r="I25" s="14"/>
      <c r="J25" s="14"/>
      <c r="K25" s="14"/>
      <c r="L25" s="14"/>
      <c r="O25" s="19"/>
      <c r="P25" s="19"/>
      <c r="S25" s="19"/>
      <c r="T25" s="15"/>
      <c r="U25" s="15"/>
      <c r="V25" s="15"/>
      <c r="W25" s="15"/>
      <c r="X25" s="15"/>
      <c r="Y25" s="15"/>
      <c r="Z25" s="15"/>
      <c r="AA25" s="15"/>
      <c r="AB25" s="15"/>
      <c r="AC25" s="15"/>
      <c r="AD25" s="15"/>
      <c r="AE25" s="15"/>
      <c r="AF25" s="15"/>
      <c r="AG25" s="15"/>
      <c r="AH25" s="15"/>
      <c r="AI25" s="15"/>
    </row>
    <row r="26" spans="1:35" x14ac:dyDescent="0.35">
      <c r="A26" s="14"/>
      <c r="B26" s="14"/>
      <c r="C26" s="14"/>
      <c r="D26" s="14"/>
      <c r="E26" s="14"/>
      <c r="F26" s="14"/>
      <c r="G26" s="14"/>
      <c r="H26" s="14"/>
      <c r="I26" s="14"/>
      <c r="J26" s="14"/>
      <c r="K26" s="14"/>
      <c r="L26" s="14"/>
      <c r="Q26" s="28" t="s">
        <v>29</v>
      </c>
    </row>
    <row r="27" spans="1:35" ht="15" thickBot="1" x14ac:dyDescent="0.4">
      <c r="A27" s="14"/>
      <c r="B27" s="14"/>
      <c r="C27" s="14"/>
      <c r="D27" s="14"/>
      <c r="E27" s="14"/>
      <c r="F27" s="14"/>
      <c r="G27" s="14"/>
      <c r="H27" s="14"/>
      <c r="I27" s="14"/>
      <c r="J27" s="14"/>
      <c r="K27" s="14"/>
      <c r="L27" s="14"/>
      <c r="Q27" s="67">
        <f>(Q24-0.5)/0.5</f>
        <v>0.68969688344955182</v>
      </c>
    </row>
    <row r="28" spans="1:35" x14ac:dyDescent="0.35">
      <c r="A28" s="14"/>
      <c r="B28" s="14"/>
      <c r="C28" s="14"/>
      <c r="D28" s="14"/>
      <c r="E28" s="14"/>
      <c r="F28" s="14"/>
      <c r="G28" s="14"/>
      <c r="H28" s="14"/>
      <c r="I28" s="14"/>
      <c r="J28" s="14"/>
      <c r="K28" s="14"/>
      <c r="L28" s="14"/>
    </row>
    <row r="29" spans="1:35" x14ac:dyDescent="0.35">
      <c r="A29" s="14"/>
      <c r="B29" s="14"/>
      <c r="C29" s="14"/>
      <c r="D29" s="14"/>
      <c r="E29" s="14"/>
      <c r="F29" s="14"/>
      <c r="G29" s="14"/>
      <c r="H29" s="14"/>
      <c r="I29" s="14"/>
      <c r="J29" s="14"/>
      <c r="K29" s="14"/>
      <c r="L29" s="14"/>
    </row>
    <row r="30" spans="1:35" x14ac:dyDescent="0.35">
      <c r="A30" s="14"/>
      <c r="B30" s="14"/>
      <c r="C30" s="14"/>
      <c r="D30" s="14"/>
      <c r="E30" s="14"/>
      <c r="F30" s="14"/>
      <c r="G30" s="14"/>
      <c r="H30" s="14"/>
      <c r="I30" s="14"/>
      <c r="J30" s="14"/>
      <c r="K30" s="14"/>
      <c r="L30" s="14"/>
    </row>
    <row r="31" spans="1:35" x14ac:dyDescent="0.35">
      <c r="A31" s="14"/>
      <c r="B31" s="14"/>
      <c r="C31" s="14"/>
      <c r="D31" s="14"/>
      <c r="E31" s="14"/>
      <c r="F31" s="14"/>
      <c r="G31" s="14"/>
      <c r="H31" s="14"/>
      <c r="I31" s="14"/>
      <c r="J31" s="14"/>
      <c r="K31" s="14"/>
      <c r="L31" s="14"/>
    </row>
    <row r="32" spans="1:35" x14ac:dyDescent="0.35">
      <c r="A32" s="14"/>
      <c r="B32" s="14"/>
      <c r="C32" s="14"/>
      <c r="D32" s="14"/>
      <c r="E32" s="14"/>
      <c r="F32" s="14"/>
      <c r="G32" s="14"/>
      <c r="H32" s="14"/>
      <c r="I32" s="14"/>
      <c r="J32" s="14"/>
      <c r="K32" s="14"/>
      <c r="L32" s="14"/>
    </row>
    <row r="33" spans="1:12" x14ac:dyDescent="0.35">
      <c r="A33" s="14"/>
      <c r="B33" s="14"/>
      <c r="C33" s="14"/>
      <c r="D33" s="14"/>
      <c r="E33" s="14"/>
      <c r="F33" s="14"/>
      <c r="G33" s="14"/>
      <c r="H33" s="14"/>
      <c r="I33" s="14"/>
      <c r="J33" s="14"/>
      <c r="K33" s="14"/>
      <c r="L33" s="14"/>
    </row>
    <row r="34" spans="1:12" x14ac:dyDescent="0.35">
      <c r="A34" s="14"/>
      <c r="B34" s="14"/>
      <c r="C34" s="14"/>
      <c r="D34" s="14"/>
      <c r="E34" s="14"/>
      <c r="F34" s="14"/>
      <c r="G34" s="14"/>
      <c r="H34" s="14"/>
      <c r="I34" s="14"/>
      <c r="J34" s="14"/>
      <c r="K34" s="14"/>
      <c r="L34" s="14"/>
    </row>
    <row r="35" spans="1:12" x14ac:dyDescent="0.35">
      <c r="A35" s="14"/>
      <c r="B35" s="14"/>
      <c r="C35" s="14"/>
      <c r="D35" s="14"/>
      <c r="E35" s="14"/>
      <c r="F35" s="14"/>
      <c r="G35" s="14"/>
      <c r="H35" s="14"/>
      <c r="I35" s="14"/>
      <c r="J35" s="14"/>
      <c r="K35" s="14"/>
      <c r="L35" s="14"/>
    </row>
    <row r="36" spans="1:12" x14ac:dyDescent="0.35">
      <c r="A36" s="14"/>
      <c r="B36" s="14"/>
      <c r="C36" s="14"/>
      <c r="D36" s="14"/>
      <c r="E36" s="14"/>
      <c r="F36" s="14"/>
      <c r="G36" s="14"/>
      <c r="H36" s="14"/>
      <c r="I36" s="14"/>
      <c r="J36" s="14"/>
      <c r="K36" s="14"/>
      <c r="L36" s="14"/>
    </row>
    <row r="37" spans="1:12" x14ac:dyDescent="0.35">
      <c r="A37" s="14"/>
      <c r="B37" s="14"/>
      <c r="C37" s="14"/>
      <c r="D37" s="14"/>
      <c r="E37" s="14"/>
      <c r="F37" s="14"/>
      <c r="G37" s="14"/>
      <c r="H37" s="14"/>
      <c r="I37" s="14"/>
      <c r="J37" s="14"/>
      <c r="K37" s="14"/>
      <c r="L37" s="14"/>
    </row>
  </sheetData>
  <sortState ref="U14:U23">
    <sortCondition ref="U14"/>
  </sortState>
  <mergeCells count="17">
    <mergeCell ref="J11:J13"/>
    <mergeCell ref="K11:K13"/>
    <mergeCell ref="L11:L13"/>
    <mergeCell ref="B11:B13"/>
    <mergeCell ref="C11:C13"/>
    <mergeCell ref="D11:D13"/>
    <mergeCell ref="E11:E13"/>
    <mergeCell ref="F11:F13"/>
    <mergeCell ref="G11:G13"/>
    <mergeCell ref="H11:H13"/>
    <mergeCell ref="I11:I13"/>
    <mergeCell ref="B8:L8"/>
    <mergeCell ref="B9:L9"/>
    <mergeCell ref="B10:L10"/>
    <mergeCell ref="B1:L1"/>
    <mergeCell ref="B6:L6"/>
    <mergeCell ref="B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A9E73-C0CB-47F0-ACD8-EC21BE99040B}">
  <dimension ref="A1:AC41"/>
  <sheetViews>
    <sheetView showGridLines="0" topLeftCell="A4" zoomScale="80" zoomScaleNormal="80" workbookViewId="0">
      <selection activeCell="P9" sqref="P9"/>
    </sheetView>
  </sheetViews>
  <sheetFormatPr defaultColWidth="0" defaultRowHeight="14.5" zeroHeight="1" x14ac:dyDescent="0.35"/>
  <cols>
    <col min="1" max="1" width="2.90625" customWidth="1"/>
    <col min="2" max="2" width="6.7265625" bestFit="1" customWidth="1"/>
    <col min="3" max="13" width="9.453125" customWidth="1"/>
    <col min="14" max="14" width="6.7265625" customWidth="1"/>
    <col min="15" max="15" width="8.7265625" bestFit="1" customWidth="1"/>
    <col min="16" max="16" width="11.54296875" customWidth="1"/>
    <col min="17" max="17" width="2.26953125" customWidth="1"/>
    <col min="18" max="18" width="8.7265625" hidden="1" customWidth="1"/>
    <col min="19" max="19" width="10.54296875" hidden="1" customWidth="1"/>
    <col min="20" max="20" width="2.81640625" hidden="1" customWidth="1"/>
    <col min="21" max="21" width="7.1796875" bestFit="1" customWidth="1"/>
    <col min="22" max="22" width="9.6328125" bestFit="1" customWidth="1"/>
    <col min="23" max="24" width="1.81640625" customWidth="1"/>
    <col min="25" max="25" width="5" hidden="1" customWidth="1"/>
    <col min="26" max="26" width="7.7265625" hidden="1" customWidth="1"/>
    <col min="27" max="27" width="5.36328125" hidden="1" customWidth="1"/>
    <col min="28" max="28" width="7.81640625" hidden="1" customWidth="1"/>
    <col min="29" max="29" width="2.08984375" customWidth="1"/>
    <col min="30" max="16384" width="2.08984375" hidden="1"/>
  </cols>
  <sheetData>
    <row r="1" spans="2:28" ht="21" x14ac:dyDescent="0.5">
      <c r="B1" s="110" t="s">
        <v>29</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row>
    <row r="2" spans="2:28" ht="44.5" customHeight="1" x14ac:dyDescent="0.35">
      <c r="B2" s="109" t="s">
        <v>55</v>
      </c>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row>
    <row r="3" spans="2:28" x14ac:dyDescent="0.35"/>
    <row r="4" spans="2:28" x14ac:dyDescent="0.35">
      <c r="B4" s="58" t="s">
        <v>37</v>
      </c>
      <c r="C4" s="63">
        <f>SUM(C9:C180)</f>
        <v>222460</v>
      </c>
      <c r="D4" s="63">
        <f t="shared" ref="D4:E4" si="0">SUM(D9:D180)</f>
        <v>215433</v>
      </c>
      <c r="E4" s="63">
        <f t="shared" si="0"/>
        <v>7027</v>
      </c>
      <c r="J4" s="59">
        <f>E4/C4</f>
        <v>3.1587701159759056E-2</v>
      </c>
      <c r="O4" s="69" t="s">
        <v>41</v>
      </c>
      <c r="P4" s="59">
        <f>SUM(P9:P18)</f>
        <v>0.84484844172477569</v>
      </c>
      <c r="R4" s="69" t="s">
        <v>41</v>
      </c>
      <c r="S4" s="61">
        <f>SUM(S9:S18)</f>
        <v>0.84484844172477591</v>
      </c>
      <c r="U4" s="69" t="s">
        <v>41</v>
      </c>
      <c r="V4" s="61">
        <f>SUM(V9:V18)</f>
        <v>0.85609671845118263</v>
      </c>
    </row>
    <row r="5" spans="2:28" x14ac:dyDescent="0.35">
      <c r="O5" s="69" t="s">
        <v>43</v>
      </c>
      <c r="P5" s="59">
        <f>2*P4-1</f>
        <v>0.68969688344955138</v>
      </c>
      <c r="R5" s="69" t="s">
        <v>43</v>
      </c>
      <c r="S5" s="59">
        <f>2*S4-1</f>
        <v>0.68969688344955182</v>
      </c>
      <c r="U5" s="69" t="s">
        <v>29</v>
      </c>
      <c r="V5" s="59">
        <f>2*V4-1</f>
        <v>0.71219343690236525</v>
      </c>
    </row>
    <row r="6" spans="2:28" x14ac:dyDescent="0.35">
      <c r="O6" s="69" t="s">
        <v>42</v>
      </c>
      <c r="P6" s="59">
        <f>P5/(1-J4)</f>
        <v>0.71219343690236503</v>
      </c>
      <c r="R6" s="69" t="s">
        <v>42</v>
      </c>
      <c r="S6" s="59">
        <f>S5/(1-J4)</f>
        <v>0.71219343690236547</v>
      </c>
      <c r="U6" s="69" t="s">
        <v>42</v>
      </c>
      <c r="V6" s="61">
        <f>V5</f>
        <v>0.71219343690236525</v>
      </c>
    </row>
    <row r="7" spans="2:28" x14ac:dyDescent="0.35"/>
    <row r="8" spans="2:28" ht="39" x14ac:dyDescent="0.35">
      <c r="B8" s="85" t="s">
        <v>50</v>
      </c>
      <c r="C8" s="70" t="s">
        <v>37</v>
      </c>
      <c r="D8" s="70" t="s">
        <v>35</v>
      </c>
      <c r="E8" s="70" t="s">
        <v>36</v>
      </c>
      <c r="F8" s="83" t="s">
        <v>38</v>
      </c>
      <c r="G8" s="84" t="s">
        <v>45</v>
      </c>
      <c r="H8" s="81" t="s">
        <v>39</v>
      </c>
      <c r="I8" s="82" t="s">
        <v>46</v>
      </c>
      <c r="J8" s="79" t="s">
        <v>47</v>
      </c>
      <c r="K8" s="80" t="s">
        <v>40</v>
      </c>
      <c r="L8" s="79" t="s">
        <v>48</v>
      </c>
      <c r="M8" s="79" t="s">
        <v>49</v>
      </c>
      <c r="P8" s="78" t="s">
        <v>51</v>
      </c>
      <c r="Q8" s="71"/>
      <c r="R8" s="71"/>
      <c r="S8" s="78" t="s">
        <v>52</v>
      </c>
      <c r="T8" s="72"/>
      <c r="U8" s="88"/>
      <c r="V8" s="78" t="s">
        <v>53</v>
      </c>
      <c r="Y8" s="77" t="s">
        <v>25</v>
      </c>
      <c r="Z8" s="78" t="s">
        <v>54</v>
      </c>
      <c r="AA8" s="77" t="s">
        <v>26</v>
      </c>
      <c r="AB8" s="77" t="s">
        <v>44</v>
      </c>
    </row>
    <row r="9" spans="2:28" x14ac:dyDescent="0.35">
      <c r="B9" s="64">
        <v>1</v>
      </c>
      <c r="C9" s="86">
        <f>SUM(D9:E9)</f>
        <v>22246</v>
      </c>
      <c r="D9" s="86">
        <v>17642</v>
      </c>
      <c r="E9" s="86">
        <v>4604</v>
      </c>
      <c r="F9" s="56">
        <f>C9/SUM($C$4)</f>
        <v>0.1</v>
      </c>
      <c r="G9" s="57">
        <f>F9</f>
        <v>0.1</v>
      </c>
      <c r="H9" s="54">
        <f>D9/SUM($D$4)</f>
        <v>8.1890889510892018E-2</v>
      </c>
      <c r="I9" s="54">
        <f>H9</f>
        <v>8.1890889510892018E-2</v>
      </c>
      <c r="J9" s="62">
        <f t="shared" ref="J9:J18" si="1">E9/C9</f>
        <v>0.20695855434684887</v>
      </c>
      <c r="K9" s="52">
        <f>E9/SUM($E$4)</f>
        <v>0.65518713533513595</v>
      </c>
      <c r="L9" s="53">
        <f>K9</f>
        <v>0.65518713533513595</v>
      </c>
      <c r="M9" s="53"/>
      <c r="O9" s="51"/>
      <c r="P9" s="73">
        <f>(G9*L9)/2</f>
        <v>3.27593567667568E-2</v>
      </c>
      <c r="S9" s="74">
        <f>((SUM(L9)/2)*(F9))</f>
        <v>3.27593567667568E-2</v>
      </c>
      <c r="T9" s="68"/>
      <c r="U9" s="60"/>
      <c r="V9" s="73">
        <f>(I9*L9)/2</f>
        <v>2.6826928654343735E-2</v>
      </c>
      <c r="Y9" s="75">
        <f>J9/$J$4</f>
        <v>6.5518713533513591</v>
      </c>
      <c r="Z9" s="75">
        <f>Y9</f>
        <v>6.5518713533513591</v>
      </c>
      <c r="AA9" s="76">
        <f>(J9-$J$4)/$J$4</f>
        <v>5.5518713533513591</v>
      </c>
      <c r="AB9" s="76">
        <v>1</v>
      </c>
    </row>
    <row r="10" spans="2:28" x14ac:dyDescent="0.35">
      <c r="B10" s="64">
        <v>2</v>
      </c>
      <c r="C10" s="86">
        <f t="shared" ref="C10:C18" si="2">SUM(D10:E10)</f>
        <v>22246</v>
      </c>
      <c r="D10" s="86">
        <v>21478</v>
      </c>
      <c r="E10" s="86">
        <v>768</v>
      </c>
      <c r="F10" s="56">
        <f t="shared" ref="F10:F18" si="3">C10/SUM($C$4)</f>
        <v>0.1</v>
      </c>
      <c r="G10" s="57">
        <f>G9+F10</f>
        <v>0.2</v>
      </c>
      <c r="H10" s="54">
        <f t="shared" ref="H10:H18" si="4">D10/SUM($D$4)</f>
        <v>9.9696889520175649E-2</v>
      </c>
      <c r="I10" s="55">
        <f>H10+I9</f>
        <v>0.18158777903106765</v>
      </c>
      <c r="J10" s="62">
        <f t="shared" si="1"/>
        <v>3.4523060325451764E-2</v>
      </c>
      <c r="K10" s="52">
        <f t="shared" ref="K10:K18" si="5">E10/SUM($E$4)</f>
        <v>0.10929272804895404</v>
      </c>
      <c r="L10" s="53">
        <f>L9+K10</f>
        <v>0.76447986338409002</v>
      </c>
      <c r="M10" s="53">
        <f>L9</f>
        <v>0.65518713533513595</v>
      </c>
      <c r="O10" s="51"/>
      <c r="P10" s="73">
        <f t="shared" ref="P10:P18" si="6">-(L10+L9)*(-G10+G9)/2</f>
        <v>7.0983349935961296E-2</v>
      </c>
      <c r="R10" s="60"/>
      <c r="S10" s="74">
        <f t="shared" ref="S10:S18" si="7">((SUM(L10,M10)/2)*(F10))</f>
        <v>7.0983349935961296E-2</v>
      </c>
      <c r="T10" s="68"/>
      <c r="U10" s="87"/>
      <c r="V10" s="73">
        <f>-(L10+L9)*(-I10+I9)/2</f>
        <v>7.0768191963374999E-2</v>
      </c>
      <c r="Y10" s="75">
        <f t="shared" ref="Y10:Y18" si="8">J10/$J$4</f>
        <v>1.0929272804895402</v>
      </c>
      <c r="Z10" s="75">
        <f>Z9+Y10</f>
        <v>7.6447986338408995</v>
      </c>
      <c r="AA10" s="76">
        <f t="shared" ref="AA10:AA18" si="9">(J10-$J$4)/$J$4</f>
        <v>9.2927280489540326E-2</v>
      </c>
      <c r="AB10" s="76">
        <f>AB9+1</f>
        <v>2</v>
      </c>
    </row>
    <row r="11" spans="2:28" x14ac:dyDescent="0.35">
      <c r="B11" s="64">
        <v>3</v>
      </c>
      <c r="C11" s="86">
        <f t="shared" si="2"/>
        <v>22246</v>
      </c>
      <c r="D11" s="86">
        <v>21830</v>
      </c>
      <c r="E11" s="86">
        <v>416</v>
      </c>
      <c r="F11" s="56">
        <f t="shared" si="3"/>
        <v>0.1</v>
      </c>
      <c r="G11" s="57">
        <f t="shared" ref="G11:G18" si="10">G10+F11</f>
        <v>0.30000000000000004</v>
      </c>
      <c r="H11" s="54">
        <f t="shared" si="4"/>
        <v>0.10133080818630386</v>
      </c>
      <c r="I11" s="55">
        <f t="shared" ref="I11:I18" si="11">H11+I10</f>
        <v>0.28291858721737151</v>
      </c>
      <c r="J11" s="62">
        <f t="shared" si="1"/>
        <v>1.8699991009619707E-2</v>
      </c>
      <c r="K11" s="52">
        <f t="shared" si="5"/>
        <v>5.9200227693183435E-2</v>
      </c>
      <c r="L11" s="53">
        <f t="shared" ref="L11:L18" si="12">L10+K11</f>
        <v>0.82368009107727347</v>
      </c>
      <c r="M11" s="53">
        <f t="shared" ref="M11:M18" si="13">L10</f>
        <v>0.76447986338409002</v>
      </c>
      <c r="O11" s="51"/>
      <c r="P11" s="73">
        <f t="shared" si="6"/>
        <v>7.9407997723068197E-2</v>
      </c>
      <c r="R11" s="60"/>
      <c r="S11" s="74">
        <f t="shared" si="7"/>
        <v>7.9407997723068169E-2</v>
      </c>
      <c r="T11" s="68"/>
      <c r="U11" s="87"/>
      <c r="V11" s="73">
        <f t="shared" ref="V11:V18" si="14">-(L11+L10)*(-I11+I10)/2</f>
        <v>8.0464765857346743E-2</v>
      </c>
      <c r="Y11" s="75">
        <f t="shared" si="8"/>
        <v>0.59200227693183438</v>
      </c>
      <c r="Z11" s="75">
        <f t="shared" ref="Z11:Z18" si="15">Z10+Y11</f>
        <v>8.2368009107727342</v>
      </c>
      <c r="AA11" s="76">
        <f t="shared" si="9"/>
        <v>-0.40799772306816562</v>
      </c>
      <c r="AB11" s="76">
        <f t="shared" ref="AB11:AB18" si="16">AB10+1</f>
        <v>3</v>
      </c>
    </row>
    <row r="12" spans="2:28" x14ac:dyDescent="0.35">
      <c r="B12" s="64">
        <v>4</v>
      </c>
      <c r="C12" s="86">
        <f t="shared" si="2"/>
        <v>22246</v>
      </c>
      <c r="D12" s="86">
        <v>21858</v>
      </c>
      <c r="E12" s="86">
        <v>388</v>
      </c>
      <c r="F12" s="56">
        <f t="shared" si="3"/>
        <v>0.1</v>
      </c>
      <c r="G12" s="57">
        <f t="shared" si="10"/>
        <v>0.4</v>
      </c>
      <c r="H12" s="54">
        <f t="shared" si="4"/>
        <v>0.10146077898929133</v>
      </c>
      <c r="I12" s="55">
        <f t="shared" si="11"/>
        <v>0.38437936620666285</v>
      </c>
      <c r="J12" s="62">
        <f t="shared" si="1"/>
        <v>1.7441337768587611E-2</v>
      </c>
      <c r="K12" s="52">
        <f t="shared" si="5"/>
        <v>5.5215596983065322E-2</v>
      </c>
      <c r="L12" s="53">
        <f t="shared" si="12"/>
        <v>0.8788956880603388</v>
      </c>
      <c r="M12" s="53">
        <f t="shared" si="13"/>
        <v>0.82368009107727347</v>
      </c>
      <c r="O12" s="51"/>
      <c r="P12" s="73">
        <f t="shared" si="6"/>
        <v>8.5128788956880586E-2</v>
      </c>
      <c r="R12" s="60"/>
      <c r="S12" s="74">
        <f t="shared" si="7"/>
        <v>8.5128788956880613E-2</v>
      </c>
      <c r="T12" s="68"/>
      <c r="U12" s="87"/>
      <c r="V12" s="73">
        <f t="shared" si="14"/>
        <v>8.6372332419800885E-2</v>
      </c>
      <c r="Y12" s="75">
        <f t="shared" si="8"/>
        <v>0.55215596983065318</v>
      </c>
      <c r="Z12" s="75">
        <f t="shared" si="15"/>
        <v>8.7889568806033882</v>
      </c>
      <c r="AA12" s="76">
        <f t="shared" si="9"/>
        <v>-0.44784403016934676</v>
      </c>
      <c r="AB12" s="76">
        <f t="shared" si="16"/>
        <v>4</v>
      </c>
    </row>
    <row r="13" spans="2:28" x14ac:dyDescent="0.35">
      <c r="B13" s="64">
        <v>5</v>
      </c>
      <c r="C13" s="86">
        <f t="shared" si="2"/>
        <v>22246</v>
      </c>
      <c r="D13" s="86">
        <v>21968</v>
      </c>
      <c r="E13" s="86">
        <v>278</v>
      </c>
      <c r="F13" s="56">
        <f t="shared" si="3"/>
        <v>0.1</v>
      </c>
      <c r="G13" s="57">
        <f t="shared" si="10"/>
        <v>0.5</v>
      </c>
      <c r="H13" s="54">
        <f t="shared" si="4"/>
        <v>0.1019713785724564</v>
      </c>
      <c r="I13" s="55">
        <f t="shared" si="11"/>
        <v>0.48635074477911927</v>
      </c>
      <c r="J13" s="62">
        <f t="shared" si="1"/>
        <v>1.2496628607390092E-2</v>
      </c>
      <c r="K13" s="52">
        <f t="shared" si="5"/>
        <v>3.9561690621887011E-2</v>
      </c>
      <c r="L13" s="53">
        <f t="shared" si="12"/>
        <v>0.91845737868222577</v>
      </c>
      <c r="M13" s="53">
        <f t="shared" si="13"/>
        <v>0.8788956880603388</v>
      </c>
      <c r="O13" s="51"/>
      <c r="P13" s="73">
        <f t="shared" si="6"/>
        <v>8.9867653337128206E-2</v>
      </c>
      <c r="R13" s="60"/>
      <c r="S13" s="74">
        <f t="shared" si="7"/>
        <v>8.9867653337128234E-2</v>
      </c>
      <c r="T13" s="68"/>
      <c r="U13" s="87"/>
      <c r="V13" s="73">
        <f t="shared" si="14"/>
        <v>9.1639284998585785E-2</v>
      </c>
      <c r="Y13" s="75">
        <f t="shared" si="8"/>
        <v>0.39561690621887008</v>
      </c>
      <c r="Z13" s="75">
        <f t="shared" si="15"/>
        <v>9.1845737868222574</v>
      </c>
      <c r="AA13" s="76">
        <f t="shared" si="9"/>
        <v>-0.60438309378112987</v>
      </c>
      <c r="AB13" s="76">
        <f t="shared" si="16"/>
        <v>5</v>
      </c>
    </row>
    <row r="14" spans="2:28" x14ac:dyDescent="0.35">
      <c r="B14" s="64">
        <v>6</v>
      </c>
      <c r="C14" s="86">
        <f t="shared" si="2"/>
        <v>22246</v>
      </c>
      <c r="D14" s="86">
        <v>21999</v>
      </c>
      <c r="E14" s="86">
        <v>247</v>
      </c>
      <c r="F14" s="56">
        <f t="shared" si="3"/>
        <v>0.1</v>
      </c>
      <c r="G14" s="57">
        <f t="shared" si="10"/>
        <v>0.6</v>
      </c>
      <c r="H14" s="54">
        <f t="shared" si="4"/>
        <v>0.10211527481862111</v>
      </c>
      <c r="I14" s="55">
        <f t="shared" si="11"/>
        <v>0.58846601959774036</v>
      </c>
      <c r="J14" s="62">
        <f t="shared" si="1"/>
        <v>1.1103119661961701E-2</v>
      </c>
      <c r="K14" s="52">
        <f t="shared" si="5"/>
        <v>3.5150135192827663E-2</v>
      </c>
      <c r="L14" s="53">
        <f t="shared" si="12"/>
        <v>0.95360751387505338</v>
      </c>
      <c r="M14" s="53">
        <f t="shared" si="13"/>
        <v>0.91845737868222577</v>
      </c>
      <c r="O14" s="51"/>
      <c r="P14" s="73">
        <f t="shared" si="6"/>
        <v>9.3603244627863944E-2</v>
      </c>
      <c r="R14" s="60"/>
      <c r="S14" s="74">
        <f t="shared" si="7"/>
        <v>9.3603244627863957E-2</v>
      </c>
      <c r="T14" s="68"/>
      <c r="U14" s="87"/>
      <c r="V14" s="73">
        <f t="shared" si="14"/>
        <v>9.558321049088947E-2</v>
      </c>
      <c r="Y14" s="75">
        <f t="shared" si="8"/>
        <v>0.35150135192827664</v>
      </c>
      <c r="Z14" s="75">
        <f t="shared" si="15"/>
        <v>9.5360751387505349</v>
      </c>
      <c r="AA14" s="76">
        <f t="shared" si="9"/>
        <v>-0.6484986480717233</v>
      </c>
      <c r="AB14" s="76">
        <f t="shared" si="16"/>
        <v>6</v>
      </c>
    </row>
    <row r="15" spans="2:28" x14ac:dyDescent="0.35">
      <c r="B15" s="64">
        <v>7</v>
      </c>
      <c r="C15" s="86">
        <f t="shared" si="2"/>
        <v>22246</v>
      </c>
      <c r="D15" s="86">
        <v>22113</v>
      </c>
      <c r="E15" s="86">
        <v>133</v>
      </c>
      <c r="F15" s="56">
        <f t="shared" si="3"/>
        <v>0.1</v>
      </c>
      <c r="G15" s="57">
        <f t="shared" si="10"/>
        <v>0.7</v>
      </c>
      <c r="H15" s="54">
        <f t="shared" si="4"/>
        <v>0.10264444165935581</v>
      </c>
      <c r="I15" s="55">
        <f t="shared" si="11"/>
        <v>0.69111046125709619</v>
      </c>
      <c r="J15" s="62">
        <f t="shared" si="1"/>
        <v>5.9786028949024546E-3</v>
      </c>
      <c r="K15" s="52">
        <f t="shared" si="5"/>
        <v>1.8926995873061049E-2</v>
      </c>
      <c r="L15" s="53">
        <f t="shared" si="12"/>
        <v>0.9725345097481144</v>
      </c>
      <c r="M15" s="53">
        <f t="shared" si="13"/>
        <v>0.95360751387505338</v>
      </c>
      <c r="O15" s="51"/>
      <c r="P15" s="73">
        <f t="shared" si="6"/>
        <v>9.6307101181158372E-2</v>
      </c>
      <c r="R15" s="60"/>
      <c r="S15" s="74">
        <f t="shared" si="7"/>
        <v>9.63071011811584E-2</v>
      </c>
      <c r="T15" s="68"/>
      <c r="U15" s="87"/>
      <c r="V15" s="73">
        <f t="shared" si="14"/>
        <v>9.8853886285710915E-2</v>
      </c>
      <c r="Y15" s="75">
        <f t="shared" si="8"/>
        <v>0.18926995873061053</v>
      </c>
      <c r="Z15" s="75">
        <f t="shared" si="15"/>
        <v>9.7253450974811457</v>
      </c>
      <c r="AA15" s="76">
        <f t="shared" si="9"/>
        <v>-0.81073004126938952</v>
      </c>
      <c r="AB15" s="76">
        <f t="shared" si="16"/>
        <v>7</v>
      </c>
    </row>
    <row r="16" spans="2:28" x14ac:dyDescent="0.35">
      <c r="B16" s="64">
        <v>8</v>
      </c>
      <c r="C16" s="86">
        <f t="shared" si="2"/>
        <v>22246</v>
      </c>
      <c r="D16" s="86">
        <v>22148</v>
      </c>
      <c r="E16" s="86">
        <v>98</v>
      </c>
      <c r="F16" s="56">
        <f t="shared" si="3"/>
        <v>0.1</v>
      </c>
      <c r="G16" s="57">
        <f t="shared" si="10"/>
        <v>0.79999999999999993</v>
      </c>
      <c r="H16" s="54">
        <f t="shared" si="4"/>
        <v>0.10280690516309014</v>
      </c>
      <c r="I16" s="55">
        <f t="shared" si="11"/>
        <v>0.79391736642018629</v>
      </c>
      <c r="J16" s="62">
        <f t="shared" si="1"/>
        <v>4.4052863436123352E-3</v>
      </c>
      <c r="K16" s="52">
        <f t="shared" si="5"/>
        <v>1.3946207485413406E-2</v>
      </c>
      <c r="L16" s="53">
        <f t="shared" si="12"/>
        <v>0.98648071723352782</v>
      </c>
      <c r="M16" s="53">
        <f t="shared" si="13"/>
        <v>0.9725345097481144</v>
      </c>
      <c r="O16" s="51"/>
      <c r="P16" s="73">
        <f t="shared" si="6"/>
        <v>9.7950761349082094E-2</v>
      </c>
      <c r="R16" s="60"/>
      <c r="S16" s="74">
        <f t="shared" si="7"/>
        <v>9.7950761349082122E-2</v>
      </c>
      <c r="U16" s="87"/>
      <c r="V16" s="73">
        <f t="shared" si="14"/>
        <v>0.10070014632667557</v>
      </c>
      <c r="Y16" s="75">
        <f t="shared" si="8"/>
        <v>0.13946207485413409</v>
      </c>
      <c r="Z16" s="75">
        <f t="shared" si="15"/>
        <v>9.8648071723352793</v>
      </c>
      <c r="AA16" s="76">
        <f t="shared" si="9"/>
        <v>-0.86053792514586591</v>
      </c>
      <c r="AB16" s="76">
        <f t="shared" si="16"/>
        <v>8</v>
      </c>
    </row>
    <row r="17" spans="2:28" x14ac:dyDescent="0.35">
      <c r="B17" s="64">
        <v>9</v>
      </c>
      <c r="C17" s="86">
        <f t="shared" si="2"/>
        <v>22246</v>
      </c>
      <c r="D17" s="86">
        <v>22185</v>
      </c>
      <c r="E17" s="86">
        <v>61</v>
      </c>
      <c r="F17" s="56">
        <f t="shared" si="3"/>
        <v>0.1</v>
      </c>
      <c r="G17" s="57">
        <f t="shared" si="10"/>
        <v>0.89999999999999991</v>
      </c>
      <c r="H17" s="54">
        <f t="shared" si="4"/>
        <v>0.1029786522956093</v>
      </c>
      <c r="I17" s="55">
        <f t="shared" si="11"/>
        <v>0.89689601871579561</v>
      </c>
      <c r="J17" s="62">
        <f t="shared" si="1"/>
        <v>2.7420659893913511E-3</v>
      </c>
      <c r="K17" s="52">
        <f t="shared" si="5"/>
        <v>8.6808026184716103E-3</v>
      </c>
      <c r="L17" s="53">
        <f t="shared" si="12"/>
        <v>0.99516151985199941</v>
      </c>
      <c r="M17" s="53">
        <f t="shared" si="13"/>
        <v>0.98648071723352782</v>
      </c>
      <c r="O17" s="51"/>
      <c r="P17" s="73">
        <f t="shared" si="6"/>
        <v>9.9082111854276331E-2</v>
      </c>
      <c r="R17" s="60"/>
      <c r="S17" s="74">
        <f t="shared" si="7"/>
        <v>9.9082111854276358E-2</v>
      </c>
      <c r="U17" s="87"/>
      <c r="V17" s="73">
        <f t="shared" si="14"/>
        <v>0.10203342345356195</v>
      </c>
      <c r="Y17" s="75">
        <f t="shared" si="8"/>
        <v>8.68080261847161E-2</v>
      </c>
      <c r="Z17" s="75">
        <f t="shared" si="15"/>
        <v>9.9516151985199954</v>
      </c>
      <c r="AA17" s="76">
        <f t="shared" si="9"/>
        <v>-0.91319197381528383</v>
      </c>
      <c r="AB17" s="76">
        <f t="shared" si="16"/>
        <v>9</v>
      </c>
    </row>
    <row r="18" spans="2:28" x14ac:dyDescent="0.35">
      <c r="B18" s="64">
        <v>10</v>
      </c>
      <c r="C18" s="86">
        <f t="shared" si="2"/>
        <v>22246</v>
      </c>
      <c r="D18" s="86">
        <v>22212</v>
      </c>
      <c r="E18" s="86">
        <v>34</v>
      </c>
      <c r="F18" s="56">
        <f t="shared" si="3"/>
        <v>0.1</v>
      </c>
      <c r="G18" s="57">
        <f t="shared" si="10"/>
        <v>0.99999999999999989</v>
      </c>
      <c r="H18" s="54">
        <f t="shared" si="4"/>
        <v>0.10310398128420437</v>
      </c>
      <c r="I18" s="55">
        <f t="shared" si="11"/>
        <v>1</v>
      </c>
      <c r="J18" s="62">
        <f t="shared" si="1"/>
        <v>1.5283646498246875E-3</v>
      </c>
      <c r="K18" s="52">
        <f t="shared" si="5"/>
        <v>4.8384801480005693E-3</v>
      </c>
      <c r="L18" s="53">
        <f t="shared" si="12"/>
        <v>1</v>
      </c>
      <c r="M18" s="53">
        <f t="shared" si="13"/>
        <v>0.99516151985199941</v>
      </c>
      <c r="O18" s="51"/>
      <c r="P18" s="73">
        <f t="shared" si="6"/>
        <v>9.9758075992599948E-2</v>
      </c>
      <c r="R18" s="60"/>
      <c r="S18" s="74">
        <f t="shared" si="7"/>
        <v>9.9758075992599976E-2</v>
      </c>
      <c r="U18" s="87"/>
      <c r="V18" s="73">
        <f t="shared" si="14"/>
        <v>0.10285454800089266</v>
      </c>
      <c r="Y18" s="75">
        <f t="shared" si="8"/>
        <v>4.8384801480005693E-2</v>
      </c>
      <c r="Z18" s="75">
        <f t="shared" si="15"/>
        <v>10.000000000000002</v>
      </c>
      <c r="AA18" s="76">
        <f t="shared" si="9"/>
        <v>-0.95161519851999432</v>
      </c>
      <c r="AB18" s="76">
        <f t="shared" si="16"/>
        <v>10</v>
      </c>
    </row>
    <row r="19" spans="2:28" x14ac:dyDescent="0.35"/>
    <row r="20" spans="2:28" hidden="1" x14ac:dyDescent="0.35"/>
    <row r="21" spans="2:28" hidden="1" x14ac:dyDescent="0.35"/>
    <row r="22" spans="2:28" hidden="1" x14ac:dyDescent="0.35"/>
    <row r="23" spans="2:28" hidden="1" x14ac:dyDescent="0.35"/>
    <row r="24" spans="2:28" hidden="1" x14ac:dyDescent="0.35"/>
    <row r="25" spans="2:28" hidden="1" x14ac:dyDescent="0.35"/>
    <row r="26" spans="2:28" hidden="1" x14ac:dyDescent="0.35"/>
    <row r="27" spans="2:28" hidden="1" x14ac:dyDescent="0.35"/>
    <row r="28" spans="2:28" hidden="1" x14ac:dyDescent="0.35"/>
    <row r="29" spans="2:28" hidden="1" x14ac:dyDescent="0.35"/>
    <row r="30" spans="2:28" hidden="1" x14ac:dyDescent="0.35"/>
    <row r="31" spans="2:28" hidden="1" x14ac:dyDescent="0.35"/>
    <row r="32" spans="2:28"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sheetData>
  <mergeCells count="2">
    <mergeCell ref="B2:AB2"/>
    <mergeCell ref="B1:AB1"/>
  </mergeCells>
  <pageMargins left="0.7" right="0.7" top="0.75" bottom="0.75" header="0.3" footer="0.3"/>
  <pageSetup orientation="portrait" r:id="rId1"/>
  <ignoredErrors>
    <ignoredError sqref="H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9611-436F-4469-91E8-251DC27C00FE}">
  <dimension ref="A1:AC41"/>
  <sheetViews>
    <sheetView showGridLines="0" showRowColHeaders="0" tabSelected="1" zoomScale="80" zoomScaleNormal="80" workbookViewId="0">
      <selection activeCell="B2" sqref="B2:AB2"/>
    </sheetView>
  </sheetViews>
  <sheetFormatPr defaultColWidth="0" defaultRowHeight="14.5" customHeight="1" zeroHeight="1" x14ac:dyDescent="0.35"/>
  <cols>
    <col min="1" max="1" width="2.90625" customWidth="1"/>
    <col min="2" max="2" width="6.7265625" bestFit="1" customWidth="1"/>
    <col min="3" max="13" width="9.453125" customWidth="1"/>
    <col min="14" max="14" width="8.90625" customWidth="1"/>
    <col min="15" max="15" width="8.7265625" bestFit="1" customWidth="1"/>
    <col min="16" max="16" width="7.1796875" bestFit="1" customWidth="1"/>
    <col min="17" max="17" width="6.6328125" customWidth="1"/>
    <col min="18" max="18" width="8.7265625" hidden="1" customWidth="1"/>
    <col min="19" max="19" width="10.54296875" hidden="1" customWidth="1"/>
    <col min="20" max="20" width="2.81640625" hidden="1" customWidth="1"/>
    <col min="21" max="21" width="7.1796875" bestFit="1" customWidth="1"/>
    <col min="22" max="22" width="9.6328125" bestFit="1" customWidth="1"/>
    <col min="23" max="24" width="1.81640625" customWidth="1"/>
    <col min="25" max="25" width="5" hidden="1" customWidth="1"/>
    <col min="26" max="26" width="7.7265625" hidden="1" customWidth="1"/>
    <col min="27" max="27" width="5.36328125" hidden="1" customWidth="1"/>
    <col min="28" max="28" width="7.81640625" hidden="1" customWidth="1"/>
    <col min="29" max="29" width="2.08984375" customWidth="1"/>
    <col min="30" max="16384" width="2.08984375" hidden="1"/>
  </cols>
  <sheetData>
    <row r="1" spans="2:28" ht="21" x14ac:dyDescent="0.5">
      <c r="B1" s="110" t="s">
        <v>56</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row>
    <row r="2" spans="2:28" ht="73.5" customHeight="1" x14ac:dyDescent="0.35">
      <c r="B2" s="111" t="s">
        <v>57</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row>
    <row r="3" spans="2:28" x14ac:dyDescent="0.35"/>
    <row r="4" spans="2:28" x14ac:dyDescent="0.35">
      <c r="B4" s="58" t="s">
        <v>37</v>
      </c>
      <c r="C4" s="63">
        <f>SUM(C9:C180)</f>
        <v>222460</v>
      </c>
      <c r="D4" s="63">
        <f t="shared" ref="D4:E4" si="0">SUM(D9:D180)</f>
        <v>215433</v>
      </c>
      <c r="E4" s="63">
        <f t="shared" si="0"/>
        <v>7027</v>
      </c>
      <c r="J4" s="59">
        <f>E4/C4</f>
        <v>3.1587701159759056E-2</v>
      </c>
      <c r="O4" s="69" t="s">
        <v>41</v>
      </c>
      <c r="P4" s="59">
        <f>SUM(P9:P180)</f>
        <v>0.84484844172477591</v>
      </c>
      <c r="R4" s="69" t="s">
        <v>41</v>
      </c>
      <c r="S4" s="61">
        <f>SUM(S9:S18)</f>
        <v>0.84484844172477591</v>
      </c>
      <c r="U4" s="69" t="s">
        <v>41</v>
      </c>
      <c r="V4" s="61">
        <f>SUM(V9:V180)</f>
        <v>0.85609671845118263</v>
      </c>
    </row>
    <row r="5" spans="2:28" x14ac:dyDescent="0.35">
      <c r="O5" s="69" t="s">
        <v>43</v>
      </c>
      <c r="P5" s="59">
        <f>2*P4-1</f>
        <v>0.68969688344955182</v>
      </c>
      <c r="R5" s="69" t="s">
        <v>43</v>
      </c>
      <c r="S5" s="59">
        <f>2*S4-1</f>
        <v>0.68969688344955182</v>
      </c>
      <c r="U5" s="69" t="s">
        <v>29</v>
      </c>
      <c r="V5" s="59">
        <f>2*V4-1</f>
        <v>0.71219343690236525</v>
      </c>
    </row>
    <row r="6" spans="2:28" x14ac:dyDescent="0.35">
      <c r="O6" s="69" t="s">
        <v>42</v>
      </c>
      <c r="P6" s="59">
        <f>P5/(1-J4)</f>
        <v>0.71219343690236547</v>
      </c>
      <c r="R6" s="69" t="s">
        <v>42</v>
      </c>
      <c r="S6" s="59">
        <f>S5/(1-J4)</f>
        <v>0.71219343690236547</v>
      </c>
      <c r="U6" s="69" t="s">
        <v>42</v>
      </c>
      <c r="V6" s="61">
        <f>V5</f>
        <v>0.71219343690236525</v>
      </c>
    </row>
    <row r="7" spans="2:28" x14ac:dyDescent="0.35"/>
    <row r="8" spans="2:28" ht="39" x14ac:dyDescent="0.35">
      <c r="B8" s="85" t="s">
        <v>50</v>
      </c>
      <c r="C8" s="70" t="s">
        <v>37</v>
      </c>
      <c r="D8" s="70" t="s">
        <v>35</v>
      </c>
      <c r="E8" s="70" t="s">
        <v>36</v>
      </c>
      <c r="F8" s="83" t="s">
        <v>38</v>
      </c>
      <c r="G8" s="84" t="s">
        <v>45</v>
      </c>
      <c r="H8" s="81" t="s">
        <v>39</v>
      </c>
      <c r="I8" s="82" t="s">
        <v>46</v>
      </c>
      <c r="J8" s="79" t="s">
        <v>47</v>
      </c>
      <c r="K8" s="80" t="s">
        <v>40</v>
      </c>
      <c r="L8" s="79" t="s">
        <v>48</v>
      </c>
      <c r="M8" s="79" t="s">
        <v>49</v>
      </c>
      <c r="O8" s="89"/>
      <c r="P8" s="78" t="s">
        <v>51</v>
      </c>
      <c r="Q8" s="71"/>
      <c r="R8" s="71"/>
      <c r="S8" s="78" t="s">
        <v>52</v>
      </c>
      <c r="T8" s="72"/>
      <c r="U8" s="88"/>
      <c r="V8" s="78" t="s">
        <v>53</v>
      </c>
      <c r="Y8" s="77" t="s">
        <v>25</v>
      </c>
      <c r="Z8" s="78" t="s">
        <v>54</v>
      </c>
      <c r="AA8" s="77" t="s">
        <v>26</v>
      </c>
      <c r="AB8" s="77" t="s">
        <v>44</v>
      </c>
    </row>
    <row r="9" spans="2:28" x14ac:dyDescent="0.35">
      <c r="B9" s="64">
        <v>1</v>
      </c>
      <c r="C9" s="86">
        <f>SUM(D9:E9)</f>
        <v>22246</v>
      </c>
      <c r="D9" s="86">
        <v>17642</v>
      </c>
      <c r="E9" s="86">
        <v>4604</v>
      </c>
      <c r="F9" s="56">
        <f>C9/SUM($C$4)</f>
        <v>0.1</v>
      </c>
      <c r="G9" s="57">
        <f>F9</f>
        <v>0.1</v>
      </c>
      <c r="H9" s="54">
        <f>D9/SUM($D$4)</f>
        <v>8.1890889510892018E-2</v>
      </c>
      <c r="I9" s="54">
        <f>H9</f>
        <v>8.1890889510892018E-2</v>
      </c>
      <c r="J9" s="62">
        <f t="shared" ref="J9:J18" si="1">E9/C9</f>
        <v>0.20695855434684887</v>
      </c>
      <c r="K9" s="52">
        <f>E9/SUM($E$4)</f>
        <v>0.65518713533513595</v>
      </c>
      <c r="L9" s="53">
        <f>K9</f>
        <v>0.65518713533513595</v>
      </c>
      <c r="M9" s="53"/>
      <c r="O9" s="89"/>
      <c r="P9" s="73">
        <f>(F9*L9)/2</f>
        <v>3.27593567667568E-2</v>
      </c>
      <c r="S9" s="74">
        <f>((SUM(L9)/2)*(F9))</f>
        <v>3.27593567667568E-2</v>
      </c>
      <c r="T9" s="68"/>
      <c r="U9" s="60"/>
      <c r="V9" s="73">
        <f>(I9*L9)/2</f>
        <v>2.6826928654343735E-2</v>
      </c>
      <c r="Y9" s="75">
        <f>J9/$J$4</f>
        <v>6.5518713533513591</v>
      </c>
      <c r="Z9" s="75">
        <f>Y9</f>
        <v>6.5518713533513591</v>
      </c>
      <c r="AA9" s="76">
        <f>(J9-$J$4)/$J$4</f>
        <v>5.5518713533513591</v>
      </c>
      <c r="AB9" s="76">
        <v>1</v>
      </c>
    </row>
    <row r="10" spans="2:28" x14ac:dyDescent="0.35">
      <c r="B10" s="64">
        <v>2</v>
      </c>
      <c r="C10" s="86">
        <f t="shared" ref="C10:C18" si="2">SUM(D10:E10)</f>
        <v>22246</v>
      </c>
      <c r="D10" s="86">
        <v>21478</v>
      </c>
      <c r="E10" s="86">
        <v>768</v>
      </c>
      <c r="F10" s="56">
        <f t="shared" ref="F10:F18" si="3">C10/SUM($C$4)</f>
        <v>0.1</v>
      </c>
      <c r="G10" s="57">
        <f>G9+F10</f>
        <v>0.2</v>
      </c>
      <c r="H10" s="54">
        <f t="shared" ref="H10:H18" si="4">D10/SUM($D$4)</f>
        <v>9.9696889520175649E-2</v>
      </c>
      <c r="I10" s="55">
        <f>H10+I9</f>
        <v>0.18158777903106765</v>
      </c>
      <c r="J10" s="62">
        <f t="shared" si="1"/>
        <v>3.4523060325451764E-2</v>
      </c>
      <c r="K10" s="52">
        <f t="shared" ref="K10:K18" si="5">E10/SUM($E$4)</f>
        <v>0.10929272804895404</v>
      </c>
      <c r="L10" s="53">
        <f>L9+K10</f>
        <v>0.76447986338409002</v>
      </c>
      <c r="M10" s="53">
        <f>L9</f>
        <v>0.65518713533513595</v>
      </c>
      <c r="O10" s="89"/>
      <c r="P10" s="73">
        <f>(L10+L9)*(F10)/2</f>
        <v>7.0983349935961296E-2</v>
      </c>
      <c r="R10" s="60"/>
      <c r="S10" s="74">
        <f t="shared" ref="S10:S18" si="6">((SUM(L10,M10)/2)*(F10))</f>
        <v>7.0983349935961296E-2</v>
      </c>
      <c r="T10" s="68"/>
      <c r="U10" s="60"/>
      <c r="V10" s="73">
        <f>(L10+L9)*(H10)/2</f>
        <v>7.0768191963374999E-2</v>
      </c>
      <c r="Y10" s="75">
        <f t="shared" ref="Y10:Y18" si="7">J10/$J$4</f>
        <v>1.0929272804895402</v>
      </c>
      <c r="Z10" s="75">
        <f>Z9+Y10</f>
        <v>7.6447986338408995</v>
      </c>
      <c r="AA10" s="76">
        <f t="shared" ref="AA10:AA18" si="8">(J10-$J$4)/$J$4</f>
        <v>9.2927280489540326E-2</v>
      </c>
      <c r="AB10" s="76">
        <f>AB9+1</f>
        <v>2</v>
      </c>
    </row>
    <row r="11" spans="2:28" x14ac:dyDescent="0.35">
      <c r="B11" s="64">
        <v>3</v>
      </c>
      <c r="C11" s="86">
        <f t="shared" si="2"/>
        <v>22246</v>
      </c>
      <c r="D11" s="86">
        <v>21830</v>
      </c>
      <c r="E11" s="86">
        <v>416</v>
      </c>
      <c r="F11" s="56">
        <f t="shared" si="3"/>
        <v>0.1</v>
      </c>
      <c r="G11" s="57">
        <f t="shared" ref="G11:G18" si="9">G10+F11</f>
        <v>0.30000000000000004</v>
      </c>
      <c r="H11" s="54">
        <f t="shared" si="4"/>
        <v>0.10133080818630386</v>
      </c>
      <c r="I11" s="55">
        <f t="shared" ref="I11:I18" si="10">H11+I10</f>
        <v>0.28291858721737151</v>
      </c>
      <c r="J11" s="62">
        <f t="shared" si="1"/>
        <v>1.8699991009619707E-2</v>
      </c>
      <c r="K11" s="52">
        <f t="shared" si="5"/>
        <v>5.9200227693183435E-2</v>
      </c>
      <c r="L11" s="53">
        <f t="shared" ref="L11:L18" si="11">L10+K11</f>
        <v>0.82368009107727347</v>
      </c>
      <c r="M11" s="53">
        <f t="shared" ref="M11:M18" si="12">L10</f>
        <v>0.76447986338409002</v>
      </c>
      <c r="O11" s="89"/>
      <c r="P11" s="73">
        <f t="shared" ref="P11:P18" si="13">(L11+L10)*(F11)/2</f>
        <v>7.9407997723068169E-2</v>
      </c>
      <c r="R11" s="60"/>
      <c r="S11" s="74">
        <f t="shared" si="6"/>
        <v>7.9407997723068169E-2</v>
      </c>
      <c r="T11" s="68"/>
      <c r="U11" s="60"/>
      <c r="V11" s="73">
        <f t="shared" ref="V11:V18" si="14">(L11+L10)*(H11)/2</f>
        <v>8.0464765857346743E-2</v>
      </c>
      <c r="Y11" s="75">
        <f t="shared" si="7"/>
        <v>0.59200227693183438</v>
      </c>
      <c r="Z11" s="75">
        <f t="shared" ref="Z11:Z18" si="15">Z10+Y11</f>
        <v>8.2368009107727342</v>
      </c>
      <c r="AA11" s="76">
        <f t="shared" si="8"/>
        <v>-0.40799772306816562</v>
      </c>
      <c r="AB11" s="76">
        <f t="shared" ref="AB11:AB18" si="16">AB10+1</f>
        <v>3</v>
      </c>
    </row>
    <row r="12" spans="2:28" x14ac:dyDescent="0.35">
      <c r="B12" s="64">
        <v>4</v>
      </c>
      <c r="C12" s="86">
        <f t="shared" si="2"/>
        <v>22246</v>
      </c>
      <c r="D12" s="86">
        <v>21858</v>
      </c>
      <c r="E12" s="86">
        <v>388</v>
      </c>
      <c r="F12" s="56">
        <f t="shared" si="3"/>
        <v>0.1</v>
      </c>
      <c r="G12" s="57">
        <f t="shared" si="9"/>
        <v>0.4</v>
      </c>
      <c r="H12" s="54">
        <f t="shared" si="4"/>
        <v>0.10146077898929133</v>
      </c>
      <c r="I12" s="55">
        <f t="shared" si="10"/>
        <v>0.38437936620666285</v>
      </c>
      <c r="J12" s="62">
        <f t="shared" si="1"/>
        <v>1.7441337768587611E-2</v>
      </c>
      <c r="K12" s="52">
        <f t="shared" si="5"/>
        <v>5.5215596983065322E-2</v>
      </c>
      <c r="L12" s="53">
        <f t="shared" si="11"/>
        <v>0.8788956880603388</v>
      </c>
      <c r="M12" s="53">
        <f t="shared" si="12"/>
        <v>0.82368009107727347</v>
      </c>
      <c r="O12" s="89"/>
      <c r="P12" s="73">
        <f t="shared" si="13"/>
        <v>8.5128788956880613E-2</v>
      </c>
      <c r="R12" s="60"/>
      <c r="S12" s="74">
        <f t="shared" si="6"/>
        <v>8.5128788956880613E-2</v>
      </c>
      <c r="T12" s="68"/>
      <c r="U12" s="60"/>
      <c r="V12" s="73">
        <f t="shared" si="14"/>
        <v>8.6372332419800885E-2</v>
      </c>
      <c r="Y12" s="75">
        <f t="shared" si="7"/>
        <v>0.55215596983065318</v>
      </c>
      <c r="Z12" s="75">
        <f t="shared" si="15"/>
        <v>8.7889568806033882</v>
      </c>
      <c r="AA12" s="76">
        <f t="shared" si="8"/>
        <v>-0.44784403016934676</v>
      </c>
      <c r="AB12" s="76">
        <f t="shared" si="16"/>
        <v>4</v>
      </c>
    </row>
    <row r="13" spans="2:28" x14ac:dyDescent="0.35">
      <c r="B13" s="64">
        <v>5</v>
      </c>
      <c r="C13" s="86">
        <f t="shared" si="2"/>
        <v>22246</v>
      </c>
      <c r="D13" s="86">
        <v>21968</v>
      </c>
      <c r="E13" s="86">
        <v>278</v>
      </c>
      <c r="F13" s="56">
        <f t="shared" si="3"/>
        <v>0.1</v>
      </c>
      <c r="G13" s="57">
        <f t="shared" si="9"/>
        <v>0.5</v>
      </c>
      <c r="H13" s="54">
        <f t="shared" si="4"/>
        <v>0.1019713785724564</v>
      </c>
      <c r="I13" s="55">
        <f t="shared" si="10"/>
        <v>0.48635074477911927</v>
      </c>
      <c r="J13" s="62">
        <f t="shared" si="1"/>
        <v>1.2496628607390092E-2</v>
      </c>
      <c r="K13" s="52">
        <f t="shared" si="5"/>
        <v>3.9561690621887011E-2</v>
      </c>
      <c r="L13" s="53">
        <f t="shared" si="11"/>
        <v>0.91845737868222577</v>
      </c>
      <c r="M13" s="53">
        <f t="shared" si="12"/>
        <v>0.8788956880603388</v>
      </c>
      <c r="O13" s="89"/>
      <c r="P13" s="73">
        <f t="shared" si="13"/>
        <v>8.9867653337128234E-2</v>
      </c>
      <c r="R13" s="60"/>
      <c r="S13" s="74">
        <f t="shared" si="6"/>
        <v>8.9867653337128234E-2</v>
      </c>
      <c r="T13" s="68"/>
      <c r="U13" s="60"/>
      <c r="V13" s="73">
        <f t="shared" si="14"/>
        <v>9.1639284998585771E-2</v>
      </c>
      <c r="Y13" s="75">
        <f t="shared" si="7"/>
        <v>0.39561690621887008</v>
      </c>
      <c r="Z13" s="75">
        <f t="shared" si="15"/>
        <v>9.1845737868222574</v>
      </c>
      <c r="AA13" s="76">
        <f t="shared" si="8"/>
        <v>-0.60438309378112987</v>
      </c>
      <c r="AB13" s="76">
        <f t="shared" si="16"/>
        <v>5</v>
      </c>
    </row>
    <row r="14" spans="2:28" x14ac:dyDescent="0.35">
      <c r="B14" s="64">
        <v>6</v>
      </c>
      <c r="C14" s="86">
        <f t="shared" si="2"/>
        <v>22246</v>
      </c>
      <c r="D14" s="86">
        <v>21999</v>
      </c>
      <c r="E14" s="86">
        <v>247</v>
      </c>
      <c r="F14" s="56">
        <f t="shared" si="3"/>
        <v>0.1</v>
      </c>
      <c r="G14" s="57">
        <f t="shared" si="9"/>
        <v>0.6</v>
      </c>
      <c r="H14" s="54">
        <f t="shared" si="4"/>
        <v>0.10211527481862111</v>
      </c>
      <c r="I14" s="55">
        <f t="shared" si="10"/>
        <v>0.58846601959774036</v>
      </c>
      <c r="J14" s="62">
        <f t="shared" si="1"/>
        <v>1.1103119661961701E-2</v>
      </c>
      <c r="K14" s="52">
        <f t="shared" si="5"/>
        <v>3.5150135192827663E-2</v>
      </c>
      <c r="L14" s="53">
        <f t="shared" si="11"/>
        <v>0.95360751387505338</v>
      </c>
      <c r="M14" s="53">
        <f t="shared" si="12"/>
        <v>0.91845737868222577</v>
      </c>
      <c r="O14" s="89"/>
      <c r="P14" s="73">
        <f t="shared" si="13"/>
        <v>9.3603244627863957E-2</v>
      </c>
      <c r="R14" s="60"/>
      <c r="S14" s="74">
        <f t="shared" si="6"/>
        <v>9.3603244627863957E-2</v>
      </c>
      <c r="T14" s="68"/>
      <c r="U14" s="60"/>
      <c r="V14" s="73">
        <f t="shared" si="14"/>
        <v>9.5583210490889484E-2</v>
      </c>
      <c r="Y14" s="75">
        <f t="shared" si="7"/>
        <v>0.35150135192827664</v>
      </c>
      <c r="Z14" s="75">
        <f t="shared" si="15"/>
        <v>9.5360751387505349</v>
      </c>
      <c r="AA14" s="76">
        <f t="shared" si="8"/>
        <v>-0.6484986480717233</v>
      </c>
      <c r="AB14" s="76">
        <f t="shared" si="16"/>
        <v>6</v>
      </c>
    </row>
    <row r="15" spans="2:28" x14ac:dyDescent="0.35">
      <c r="B15" s="64">
        <v>7</v>
      </c>
      <c r="C15" s="86">
        <f t="shared" si="2"/>
        <v>22246</v>
      </c>
      <c r="D15" s="86">
        <v>22113</v>
      </c>
      <c r="E15" s="86">
        <v>133</v>
      </c>
      <c r="F15" s="56">
        <f t="shared" si="3"/>
        <v>0.1</v>
      </c>
      <c r="G15" s="57">
        <f t="shared" si="9"/>
        <v>0.7</v>
      </c>
      <c r="H15" s="54">
        <f t="shared" si="4"/>
        <v>0.10264444165935581</v>
      </c>
      <c r="I15" s="55">
        <f t="shared" si="10"/>
        <v>0.69111046125709619</v>
      </c>
      <c r="J15" s="62">
        <f t="shared" si="1"/>
        <v>5.9786028949024546E-3</v>
      </c>
      <c r="K15" s="52">
        <f t="shared" si="5"/>
        <v>1.8926995873061049E-2</v>
      </c>
      <c r="L15" s="53">
        <f t="shared" si="11"/>
        <v>0.9725345097481144</v>
      </c>
      <c r="M15" s="53">
        <f t="shared" si="12"/>
        <v>0.95360751387505338</v>
      </c>
      <c r="O15" s="89"/>
      <c r="P15" s="73">
        <f t="shared" si="13"/>
        <v>9.63071011811584E-2</v>
      </c>
      <c r="R15" s="60"/>
      <c r="S15" s="74">
        <f t="shared" si="6"/>
        <v>9.63071011811584E-2</v>
      </c>
      <c r="T15" s="68"/>
      <c r="U15" s="60"/>
      <c r="V15" s="73">
        <f t="shared" si="14"/>
        <v>9.8853886285710901E-2</v>
      </c>
      <c r="Y15" s="75">
        <f t="shared" si="7"/>
        <v>0.18926995873061053</v>
      </c>
      <c r="Z15" s="75">
        <f t="shared" si="15"/>
        <v>9.7253450974811457</v>
      </c>
      <c r="AA15" s="76">
        <f t="shared" si="8"/>
        <v>-0.81073004126938952</v>
      </c>
      <c r="AB15" s="76">
        <f t="shared" si="16"/>
        <v>7</v>
      </c>
    </row>
    <row r="16" spans="2:28" x14ac:dyDescent="0.35">
      <c r="B16" s="64">
        <v>8</v>
      </c>
      <c r="C16" s="86">
        <f t="shared" si="2"/>
        <v>22246</v>
      </c>
      <c r="D16" s="86">
        <v>22148</v>
      </c>
      <c r="E16" s="86">
        <v>98</v>
      </c>
      <c r="F16" s="56">
        <f t="shared" si="3"/>
        <v>0.1</v>
      </c>
      <c r="G16" s="57">
        <f t="shared" si="9"/>
        <v>0.79999999999999993</v>
      </c>
      <c r="H16" s="54">
        <f t="shared" si="4"/>
        <v>0.10280690516309014</v>
      </c>
      <c r="I16" s="55">
        <f t="shared" si="10"/>
        <v>0.79391736642018629</v>
      </c>
      <c r="J16" s="62">
        <f t="shared" si="1"/>
        <v>4.4052863436123352E-3</v>
      </c>
      <c r="K16" s="52">
        <f t="shared" si="5"/>
        <v>1.3946207485413406E-2</v>
      </c>
      <c r="L16" s="53">
        <f t="shared" si="11"/>
        <v>0.98648071723352782</v>
      </c>
      <c r="M16" s="53">
        <f t="shared" si="12"/>
        <v>0.9725345097481144</v>
      </c>
      <c r="O16" s="89"/>
      <c r="P16" s="73">
        <f t="shared" si="13"/>
        <v>9.7950761349082122E-2</v>
      </c>
      <c r="R16" s="60"/>
      <c r="S16" s="74">
        <f t="shared" si="6"/>
        <v>9.7950761349082122E-2</v>
      </c>
      <c r="U16" s="60"/>
      <c r="V16" s="73">
        <f t="shared" si="14"/>
        <v>0.10070014632667561</v>
      </c>
      <c r="Y16" s="75">
        <f t="shared" si="7"/>
        <v>0.13946207485413409</v>
      </c>
      <c r="Z16" s="75">
        <f t="shared" si="15"/>
        <v>9.8648071723352793</v>
      </c>
      <c r="AA16" s="76">
        <f t="shared" si="8"/>
        <v>-0.86053792514586591</v>
      </c>
      <c r="AB16" s="76">
        <f t="shared" si="16"/>
        <v>8</v>
      </c>
    </row>
    <row r="17" spans="2:28" x14ac:dyDescent="0.35">
      <c r="B17" s="64">
        <v>9</v>
      </c>
      <c r="C17" s="86">
        <f t="shared" si="2"/>
        <v>22246</v>
      </c>
      <c r="D17" s="86">
        <v>22185</v>
      </c>
      <c r="E17" s="86">
        <v>61</v>
      </c>
      <c r="F17" s="56">
        <f t="shared" si="3"/>
        <v>0.1</v>
      </c>
      <c r="G17" s="57">
        <f t="shared" si="9"/>
        <v>0.89999999999999991</v>
      </c>
      <c r="H17" s="54">
        <f t="shared" si="4"/>
        <v>0.1029786522956093</v>
      </c>
      <c r="I17" s="55">
        <f t="shared" si="10"/>
        <v>0.89689601871579561</v>
      </c>
      <c r="J17" s="62">
        <f t="shared" si="1"/>
        <v>2.7420659893913511E-3</v>
      </c>
      <c r="K17" s="52">
        <f t="shared" si="5"/>
        <v>8.6808026184716103E-3</v>
      </c>
      <c r="L17" s="53">
        <f t="shared" si="11"/>
        <v>0.99516151985199941</v>
      </c>
      <c r="M17" s="53">
        <f t="shared" si="12"/>
        <v>0.98648071723352782</v>
      </c>
      <c r="O17" s="89"/>
      <c r="P17" s="73">
        <f t="shared" si="13"/>
        <v>9.9082111854276358E-2</v>
      </c>
      <c r="R17" s="60"/>
      <c r="S17" s="74">
        <f t="shared" si="6"/>
        <v>9.9082111854276358E-2</v>
      </c>
      <c r="U17" s="60"/>
      <c r="V17" s="73">
        <f t="shared" si="14"/>
        <v>0.10203342345356194</v>
      </c>
      <c r="Y17" s="75">
        <f t="shared" si="7"/>
        <v>8.68080261847161E-2</v>
      </c>
      <c r="Z17" s="75">
        <f t="shared" si="15"/>
        <v>9.9516151985199954</v>
      </c>
      <c r="AA17" s="76">
        <f t="shared" si="8"/>
        <v>-0.91319197381528383</v>
      </c>
      <c r="AB17" s="76">
        <f t="shared" si="16"/>
        <v>9</v>
      </c>
    </row>
    <row r="18" spans="2:28" x14ac:dyDescent="0.35">
      <c r="B18" s="64">
        <v>10</v>
      </c>
      <c r="C18" s="86">
        <f t="shared" si="2"/>
        <v>22246</v>
      </c>
      <c r="D18" s="86">
        <v>22212</v>
      </c>
      <c r="E18" s="86">
        <v>34</v>
      </c>
      <c r="F18" s="56">
        <f t="shared" si="3"/>
        <v>0.1</v>
      </c>
      <c r="G18" s="57">
        <f t="shared" si="9"/>
        <v>0.99999999999999989</v>
      </c>
      <c r="H18" s="54">
        <f t="shared" si="4"/>
        <v>0.10310398128420437</v>
      </c>
      <c r="I18" s="55">
        <f t="shared" si="10"/>
        <v>1</v>
      </c>
      <c r="J18" s="62">
        <f t="shared" si="1"/>
        <v>1.5283646498246875E-3</v>
      </c>
      <c r="K18" s="52">
        <f t="shared" si="5"/>
        <v>4.8384801480005693E-3</v>
      </c>
      <c r="L18" s="53">
        <f t="shared" si="11"/>
        <v>1</v>
      </c>
      <c r="M18" s="53">
        <f t="shared" si="12"/>
        <v>0.99516151985199941</v>
      </c>
      <c r="O18" s="89"/>
      <c r="P18" s="73">
        <f t="shared" si="13"/>
        <v>9.9758075992599976E-2</v>
      </c>
      <c r="R18" s="60"/>
      <c r="S18" s="74">
        <f t="shared" si="6"/>
        <v>9.9758075992599976E-2</v>
      </c>
      <c r="U18" s="60"/>
      <c r="V18" s="73">
        <f t="shared" si="14"/>
        <v>0.10285454800089264</v>
      </c>
      <c r="Y18" s="75">
        <f t="shared" si="7"/>
        <v>4.8384801480005693E-2</v>
      </c>
      <c r="Z18" s="75">
        <f t="shared" si="15"/>
        <v>10.000000000000002</v>
      </c>
      <c r="AA18" s="76">
        <f t="shared" si="8"/>
        <v>-0.95161519851999432</v>
      </c>
      <c r="AB18" s="76">
        <f t="shared" si="16"/>
        <v>10</v>
      </c>
    </row>
    <row r="19" spans="2:28" x14ac:dyDescent="0.35"/>
    <row r="20" spans="2:28" hidden="1" x14ac:dyDescent="0.35"/>
    <row r="21" spans="2:28" hidden="1" x14ac:dyDescent="0.35"/>
    <row r="22" spans="2:28" hidden="1" x14ac:dyDescent="0.35"/>
    <row r="23" spans="2:28" hidden="1" x14ac:dyDescent="0.35"/>
    <row r="24" spans="2:28" hidden="1" x14ac:dyDescent="0.35"/>
    <row r="25" spans="2:28" hidden="1" x14ac:dyDescent="0.35"/>
    <row r="26" spans="2:28" hidden="1" x14ac:dyDescent="0.35"/>
    <row r="27" spans="2:28" hidden="1" x14ac:dyDescent="0.35"/>
    <row r="28" spans="2:28" hidden="1" x14ac:dyDescent="0.35"/>
    <row r="29" spans="2:28" hidden="1" x14ac:dyDescent="0.35"/>
    <row r="30" spans="2:28" hidden="1" x14ac:dyDescent="0.35"/>
    <row r="31" spans="2:28" hidden="1" x14ac:dyDescent="0.35"/>
    <row r="32" spans="2:28"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sheetData>
  <mergeCells count="2">
    <mergeCell ref="B1:AB1"/>
    <mergeCell ref="B2:AB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7"/>
  <sheetViews>
    <sheetView showGridLines="0" topLeftCell="A19" zoomScale="80" zoomScaleNormal="80" workbookViewId="0">
      <selection activeCell="P16" sqref="P16"/>
    </sheetView>
  </sheetViews>
  <sheetFormatPr defaultRowHeight="14.5" x14ac:dyDescent="0.35"/>
  <cols>
    <col min="1" max="1" width="2.54296875" customWidth="1"/>
    <col min="2" max="2" width="11.26953125" bestFit="1" customWidth="1"/>
    <col min="12" max="12" width="6.7265625" bestFit="1" customWidth="1"/>
    <col min="13" max="13" width="9.26953125" style="14" bestFit="1" customWidth="1"/>
    <col min="14" max="14" width="10.26953125" style="14" bestFit="1" customWidth="1"/>
    <col min="15" max="15" width="10.453125" style="14" customWidth="1"/>
    <col min="16" max="16" width="9.26953125" style="14" bestFit="1" customWidth="1"/>
    <col min="17" max="17" width="11.1796875" style="14" customWidth="1"/>
    <col min="18" max="18" width="10.7265625" style="14" customWidth="1"/>
    <col min="19" max="23" width="9.26953125" style="14" bestFit="1" customWidth="1"/>
    <col min="24" max="35" width="9.1796875" style="14"/>
  </cols>
  <sheetData>
    <row r="1" spans="1:35" x14ac:dyDescent="0.35">
      <c r="B1" s="96" t="s">
        <v>0</v>
      </c>
      <c r="C1" s="96"/>
      <c r="D1" s="96"/>
      <c r="E1" s="96"/>
      <c r="F1" s="96"/>
      <c r="G1" s="96"/>
      <c r="H1" s="96"/>
      <c r="I1" s="96"/>
      <c r="J1" s="96"/>
      <c r="K1" s="96"/>
      <c r="L1" s="96"/>
      <c r="M1" s="13"/>
      <c r="N1" s="13"/>
      <c r="O1" s="13"/>
      <c r="P1" s="13"/>
      <c r="Q1" s="13"/>
      <c r="R1" s="13"/>
      <c r="S1" s="13"/>
      <c r="T1" s="13"/>
      <c r="U1" s="13"/>
      <c r="V1" s="13"/>
      <c r="W1" s="13"/>
      <c r="X1" s="13"/>
      <c r="Y1" s="13"/>
      <c r="Z1" s="13"/>
      <c r="AA1" s="13"/>
      <c r="AB1" s="13"/>
      <c r="AC1" s="13"/>
      <c r="AD1" s="13"/>
      <c r="AE1" s="13"/>
      <c r="AF1" s="13"/>
      <c r="AG1" s="13"/>
      <c r="AH1" s="13"/>
      <c r="AI1" s="13"/>
    </row>
    <row r="2" spans="1:35" x14ac:dyDescent="0.35">
      <c r="A2" s="1"/>
      <c r="B2" s="2"/>
      <c r="C2" s="2"/>
      <c r="D2" s="2"/>
      <c r="E2" s="2"/>
      <c r="F2" s="2"/>
      <c r="G2" s="2"/>
      <c r="H2" s="2"/>
      <c r="I2" s="2"/>
      <c r="J2" s="2"/>
      <c r="K2" s="2"/>
      <c r="L2" s="2"/>
      <c r="M2" s="13"/>
      <c r="N2" s="13"/>
      <c r="O2" s="13"/>
      <c r="P2" s="13"/>
      <c r="Q2" s="13"/>
      <c r="R2" s="13"/>
      <c r="S2" s="13"/>
      <c r="T2" s="13"/>
      <c r="U2" s="13"/>
      <c r="V2" s="13"/>
      <c r="W2" s="13"/>
      <c r="X2" s="13"/>
      <c r="Y2" s="13"/>
      <c r="Z2" s="13"/>
      <c r="AA2" s="13"/>
      <c r="AB2" s="13"/>
      <c r="AC2" s="13"/>
      <c r="AD2" s="13"/>
      <c r="AE2" s="13"/>
      <c r="AF2" s="13"/>
      <c r="AG2" s="13"/>
      <c r="AH2" s="13"/>
      <c r="AI2" s="13"/>
    </row>
    <row r="3" spans="1:35" x14ac:dyDescent="0.35">
      <c r="B3" s="3"/>
      <c r="C3" s="3"/>
      <c r="D3" s="3"/>
      <c r="E3" s="3"/>
      <c r="F3" s="3"/>
      <c r="G3" s="3"/>
      <c r="H3" s="3"/>
      <c r="I3" s="3"/>
      <c r="J3" s="3"/>
      <c r="K3" s="3"/>
      <c r="L3" s="3"/>
      <c r="M3" s="14" t="s">
        <v>14</v>
      </c>
    </row>
    <row r="4" spans="1:35" x14ac:dyDescent="0.35">
      <c r="M4" s="14" t="s">
        <v>15</v>
      </c>
    </row>
    <row r="5" spans="1:35" ht="15" thickBot="1" x14ac:dyDescent="0.4">
      <c r="M5" s="14" t="s">
        <v>16</v>
      </c>
    </row>
    <row r="6" spans="1:35" x14ac:dyDescent="0.35">
      <c r="B6" s="97" t="s">
        <v>1</v>
      </c>
      <c r="C6" s="98"/>
      <c r="D6" s="98"/>
      <c r="E6" s="98"/>
      <c r="F6" s="98"/>
      <c r="G6" s="98"/>
      <c r="H6" s="98"/>
      <c r="I6" s="98"/>
      <c r="J6" s="98"/>
      <c r="K6" s="98"/>
      <c r="L6" s="99"/>
      <c r="M6" s="14" t="s">
        <v>17</v>
      </c>
      <c r="N6" s="15"/>
      <c r="O6" s="15"/>
      <c r="P6" s="15"/>
      <c r="Q6" s="15"/>
      <c r="R6" s="15"/>
      <c r="S6" s="15"/>
      <c r="T6" s="15"/>
      <c r="U6" s="15"/>
      <c r="V6" s="15"/>
      <c r="W6" s="15"/>
      <c r="X6" s="15"/>
      <c r="Y6" s="15"/>
      <c r="Z6" s="15"/>
      <c r="AA6" s="15"/>
      <c r="AB6" s="15"/>
      <c r="AC6" s="15"/>
      <c r="AD6" s="15"/>
      <c r="AE6" s="15"/>
      <c r="AF6" s="15"/>
      <c r="AG6" s="15"/>
      <c r="AH6" s="15"/>
      <c r="AI6" s="15"/>
    </row>
    <row r="7" spans="1:35" x14ac:dyDescent="0.35">
      <c r="B7" s="90" t="s">
        <v>2</v>
      </c>
      <c r="C7" s="91"/>
      <c r="D7" s="91"/>
      <c r="E7" s="91"/>
      <c r="F7" s="91"/>
      <c r="G7" s="91"/>
      <c r="H7" s="91"/>
      <c r="I7" s="91"/>
      <c r="J7" s="91"/>
      <c r="K7" s="91"/>
      <c r="L7" s="92"/>
      <c r="M7" s="15"/>
      <c r="N7" s="15"/>
      <c r="O7" s="15"/>
      <c r="P7" s="15"/>
      <c r="Q7" s="15"/>
      <c r="R7" t="s">
        <v>20</v>
      </c>
      <c r="S7" s="15"/>
      <c r="T7" s="20" t="s">
        <v>22</v>
      </c>
      <c r="U7" s="15"/>
      <c r="V7" s="20" t="s">
        <v>21</v>
      </c>
      <c r="W7" s="15"/>
      <c r="X7" s="15"/>
      <c r="Y7" s="15"/>
      <c r="Z7" s="15"/>
      <c r="AA7" s="15"/>
      <c r="AB7" s="15"/>
      <c r="AC7" s="15"/>
      <c r="AD7" s="15"/>
      <c r="AE7" s="15"/>
      <c r="AF7" s="15"/>
      <c r="AG7" s="15"/>
      <c r="AH7" s="15"/>
      <c r="AI7" s="15"/>
    </row>
    <row r="8" spans="1:35" x14ac:dyDescent="0.35">
      <c r="B8" s="90"/>
      <c r="C8" s="91"/>
      <c r="D8" s="91"/>
      <c r="E8" s="91"/>
      <c r="F8" s="91"/>
      <c r="G8" s="91"/>
      <c r="H8" s="91"/>
      <c r="I8" s="91"/>
      <c r="J8" s="91"/>
      <c r="K8" s="91"/>
      <c r="L8" s="92"/>
      <c r="M8" s="15"/>
      <c r="N8" s="15"/>
      <c r="O8" s="15"/>
      <c r="P8" s="15"/>
      <c r="Q8" s="15"/>
      <c r="R8" s="15"/>
      <c r="S8" s="15"/>
      <c r="T8" s="15"/>
      <c r="U8" s="15"/>
      <c r="V8" s="15"/>
      <c r="W8" s="15"/>
      <c r="X8" s="15"/>
      <c r="Y8" s="15"/>
      <c r="Z8" s="15"/>
      <c r="AA8" s="15"/>
      <c r="AB8" s="15"/>
      <c r="AC8" s="15"/>
      <c r="AD8" s="15"/>
      <c r="AE8" s="15"/>
      <c r="AF8" s="15"/>
      <c r="AG8" s="15"/>
      <c r="AH8" s="15"/>
      <c r="AI8" s="15"/>
    </row>
    <row r="9" spans="1:35" x14ac:dyDescent="0.35">
      <c r="B9" s="90"/>
      <c r="C9" s="91"/>
      <c r="D9" s="91"/>
      <c r="E9" s="91"/>
      <c r="F9" s="91"/>
      <c r="G9" s="91"/>
      <c r="H9" s="91"/>
      <c r="I9" s="91"/>
      <c r="J9" s="91"/>
      <c r="K9" s="91"/>
      <c r="L9" s="92"/>
      <c r="M9" s="15"/>
      <c r="N9" s="15"/>
      <c r="O9" s="15"/>
      <c r="P9" s="15"/>
      <c r="Q9" s="15"/>
      <c r="R9" s="15"/>
      <c r="S9" s="15"/>
      <c r="T9" s="15"/>
      <c r="U9" s="15"/>
      <c r="V9" s="15"/>
      <c r="W9" s="15"/>
      <c r="X9" s="15"/>
      <c r="Y9" s="15"/>
      <c r="Z9" s="15"/>
      <c r="AA9" s="15"/>
      <c r="AB9" s="15"/>
      <c r="AC9" s="15"/>
      <c r="AD9" s="15"/>
      <c r="AE9" s="15"/>
      <c r="AF9" s="15"/>
      <c r="AG9" s="15"/>
      <c r="AH9" s="15"/>
      <c r="AI9" s="15"/>
    </row>
    <row r="10" spans="1:35" ht="15" thickBot="1" x14ac:dyDescent="0.4">
      <c r="B10" s="93" t="s">
        <v>34</v>
      </c>
      <c r="C10" s="94"/>
      <c r="D10" s="94"/>
      <c r="E10" s="94"/>
      <c r="F10" s="94"/>
      <c r="G10" s="94"/>
      <c r="H10" s="94"/>
      <c r="I10" s="94"/>
      <c r="J10" s="94"/>
      <c r="K10" s="94"/>
      <c r="L10" s="9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5.75" customHeight="1" x14ac:dyDescent="0.35">
      <c r="B11" s="106" t="s">
        <v>3</v>
      </c>
      <c r="C11" s="100" t="s">
        <v>4</v>
      </c>
      <c r="D11" s="100" t="s">
        <v>5</v>
      </c>
      <c r="E11" s="100" t="s">
        <v>6</v>
      </c>
      <c r="F11" s="100" t="s">
        <v>7</v>
      </c>
      <c r="G11" s="100" t="s">
        <v>8</v>
      </c>
      <c r="H11" s="100" t="s">
        <v>9</v>
      </c>
      <c r="I11" s="100" t="s">
        <v>10</v>
      </c>
      <c r="J11" s="100" t="s">
        <v>11</v>
      </c>
      <c r="K11" s="100" t="s">
        <v>12</v>
      </c>
      <c r="L11" s="103" t="s">
        <v>13</v>
      </c>
      <c r="M11" s="16"/>
      <c r="N11" s="16"/>
      <c r="O11" s="16"/>
      <c r="P11" s="16"/>
      <c r="Q11" s="16"/>
      <c r="R11" s="16"/>
      <c r="S11" s="16"/>
      <c r="T11" s="16"/>
      <c r="U11" s="16"/>
      <c r="V11" s="16"/>
      <c r="W11" s="16"/>
      <c r="X11" s="16"/>
      <c r="Y11" s="16"/>
      <c r="Z11" s="16"/>
      <c r="AA11" s="16"/>
      <c r="AB11" s="16"/>
      <c r="AC11" s="16"/>
      <c r="AD11" s="16"/>
      <c r="AE11" s="16"/>
      <c r="AF11" s="16"/>
      <c r="AG11" s="16"/>
      <c r="AH11" s="16"/>
      <c r="AI11" s="16"/>
    </row>
    <row r="12" spans="1:35" ht="15" customHeight="1" x14ac:dyDescent="0.35">
      <c r="B12" s="107"/>
      <c r="C12" s="101"/>
      <c r="D12" s="101"/>
      <c r="E12" s="101"/>
      <c r="F12" s="101"/>
      <c r="G12" s="101"/>
      <c r="H12" s="101"/>
      <c r="I12" s="101"/>
      <c r="J12" s="101"/>
      <c r="K12" s="101"/>
      <c r="L12" s="104"/>
      <c r="M12" s="16"/>
      <c r="N12" s="16"/>
      <c r="O12" s="16"/>
      <c r="P12" s="16"/>
      <c r="Q12" s="16"/>
      <c r="R12" s="16"/>
      <c r="S12" s="16"/>
      <c r="T12" s="16"/>
      <c r="U12" s="16"/>
      <c r="V12" s="16"/>
      <c r="W12" s="16"/>
      <c r="X12" s="16"/>
      <c r="Y12" s="16"/>
      <c r="Z12" s="16"/>
      <c r="AA12" s="16"/>
      <c r="AB12" s="16"/>
      <c r="AC12" s="16"/>
      <c r="AD12" s="16"/>
      <c r="AE12" s="16"/>
      <c r="AF12" s="16"/>
      <c r="AG12" s="16"/>
      <c r="AH12" s="16"/>
      <c r="AI12" s="16"/>
    </row>
    <row r="13" spans="1:35" ht="26.5" thickBot="1" x14ac:dyDescent="0.4">
      <c r="B13" s="108"/>
      <c r="C13" s="102"/>
      <c r="D13" s="102"/>
      <c r="E13" s="102"/>
      <c r="F13" s="102"/>
      <c r="G13" s="102"/>
      <c r="H13" s="102"/>
      <c r="I13" s="102"/>
      <c r="J13" s="102"/>
      <c r="K13" s="102"/>
      <c r="L13" s="105"/>
      <c r="M13" s="24" t="s">
        <v>30</v>
      </c>
      <c r="N13" s="24" t="s">
        <v>19</v>
      </c>
      <c r="O13" s="24" t="s">
        <v>32</v>
      </c>
      <c r="P13" s="24" t="s">
        <v>31</v>
      </c>
      <c r="Q13" s="33" t="s">
        <v>18</v>
      </c>
      <c r="R13" s="24" t="s">
        <v>23</v>
      </c>
      <c r="S13" s="24" t="s">
        <v>24</v>
      </c>
      <c r="T13" s="24" t="s">
        <v>25</v>
      </c>
      <c r="U13" s="24" t="s">
        <v>26</v>
      </c>
      <c r="V13" s="24" t="s">
        <v>26</v>
      </c>
      <c r="W13" s="24" t="s">
        <v>27</v>
      </c>
      <c r="X13" s="24" t="s">
        <v>28</v>
      </c>
      <c r="Y13" s="16"/>
      <c r="Z13" s="16"/>
      <c r="AA13" s="16"/>
      <c r="AB13" s="16"/>
      <c r="AC13" s="16"/>
      <c r="AD13" s="16"/>
      <c r="AE13" s="16"/>
      <c r="AF13" s="16"/>
      <c r="AG13" s="16"/>
      <c r="AH13" s="16"/>
      <c r="AI13" s="16"/>
    </row>
    <row r="14" spans="1:35" x14ac:dyDescent="0.35">
      <c r="B14" s="36">
        <v>1</v>
      </c>
      <c r="C14" s="37">
        <v>1</v>
      </c>
      <c r="D14" s="4">
        <v>1666</v>
      </c>
      <c r="E14" s="5">
        <v>0.10222740381665338</v>
      </c>
      <c r="F14" s="37">
        <v>1664</v>
      </c>
      <c r="G14" s="37">
        <v>2</v>
      </c>
      <c r="H14" s="5">
        <v>4.6479200557750407E-4</v>
      </c>
      <c r="I14" s="5">
        <v>4.6479200557750407E-4</v>
      </c>
      <c r="J14" s="5">
        <v>1.2004801920768306E-3</v>
      </c>
      <c r="K14" s="5">
        <v>1.2004801920768306E-3</v>
      </c>
      <c r="L14" s="21">
        <v>0.13827124267843116</v>
      </c>
      <c r="M14" s="25">
        <f>D14/$D$24</f>
        <v>0.10222740381665338</v>
      </c>
      <c r="N14" s="27">
        <f>G14</f>
        <v>2</v>
      </c>
      <c r="O14" s="25">
        <f>N14/$G$24</f>
        <v>4.6479200557750407E-4</v>
      </c>
      <c r="P14" s="25"/>
      <c r="Q14" s="25">
        <f>((SUM(O14)/2)*(M14))</f>
        <v>2.375724002246186E-5</v>
      </c>
      <c r="R14" s="25">
        <f>G24/D24</f>
        <v>0.26403632570411734</v>
      </c>
      <c r="S14" s="25">
        <f t="shared" ref="S14:S23" si="0">G14/D14</f>
        <v>1.2004801920768306E-3</v>
      </c>
      <c r="T14" s="23">
        <f>S14/$R$14</f>
        <v>4.5466478480771805E-3</v>
      </c>
      <c r="U14" s="23">
        <f t="shared" ref="U14:U23" si="1">T14-1</f>
        <v>-0.99545335215192277</v>
      </c>
      <c r="V14" s="23">
        <f>(S14-$R$14)/$R$14</f>
        <v>-0.99545335215192277</v>
      </c>
      <c r="W14" s="30">
        <f>T14</f>
        <v>4.5466478480771805E-3</v>
      </c>
      <c r="X14" s="31">
        <v>1</v>
      </c>
      <c r="Y14" s="17"/>
      <c r="Z14" s="17"/>
      <c r="AA14" s="17"/>
      <c r="AB14" s="17"/>
      <c r="AC14" s="17"/>
      <c r="AD14" s="17"/>
      <c r="AE14" s="17"/>
      <c r="AF14" s="17"/>
      <c r="AG14" s="17"/>
      <c r="AH14" s="17"/>
      <c r="AI14" s="17"/>
    </row>
    <row r="15" spans="1:35" x14ac:dyDescent="0.35">
      <c r="B15" s="38">
        <v>2</v>
      </c>
      <c r="C15" s="39">
        <v>4</v>
      </c>
      <c r="D15" s="4">
        <v>1959</v>
      </c>
      <c r="E15" s="6">
        <v>0.12020617291526048</v>
      </c>
      <c r="F15" s="37">
        <v>1953</v>
      </c>
      <c r="G15" s="37">
        <v>6</v>
      </c>
      <c r="H15" s="6">
        <v>1.3943760167325122E-3</v>
      </c>
      <c r="I15" s="6">
        <v>1.8591680223100163E-3</v>
      </c>
      <c r="J15" s="6">
        <v>3.0627871362940277E-3</v>
      </c>
      <c r="K15" s="6">
        <v>2.206896551724138E-3</v>
      </c>
      <c r="L15" s="21">
        <v>0.2997082823695526</v>
      </c>
      <c r="M15" s="25">
        <f t="shared" ref="M15:M23" si="2">D15/$D$24</f>
        <v>0.12020617291526048</v>
      </c>
      <c r="N15" s="27">
        <f t="shared" ref="N15:N23" si="3">N14+G15</f>
        <v>8</v>
      </c>
      <c r="O15" s="25">
        <f t="shared" ref="O15:O23" si="4">N15/$G$24</f>
        <v>1.8591680223100163E-3</v>
      </c>
      <c r="P15" s="25">
        <f>O14</f>
        <v>4.6479200557750407E-4</v>
      </c>
      <c r="Q15" s="25">
        <f t="shared" ref="Q15:Q23" si="5">((SUM(P15,O15)/2)*(M15))</f>
        <v>1.3967717048020043E-4</v>
      </c>
      <c r="R15" s="25"/>
      <c r="S15" s="25">
        <f t="shared" si="0"/>
        <v>3.0627871362940277E-3</v>
      </c>
      <c r="T15" s="23">
        <f t="shared" ref="T15:T23" si="6">S15/$R$14</f>
        <v>1.159987031377731E-2</v>
      </c>
      <c r="U15" s="23">
        <f t="shared" si="1"/>
        <v>-0.98840012968622271</v>
      </c>
      <c r="V15" s="23">
        <f t="shared" ref="V15:V23" si="7">(S15-$R$14)/$R$14</f>
        <v>-0.98840012968622259</v>
      </c>
      <c r="W15" s="32">
        <f>W14+T15</f>
        <v>1.614651816185449E-2</v>
      </c>
      <c r="X15" s="31">
        <v>2</v>
      </c>
      <c r="Y15" s="17"/>
      <c r="Z15" s="17"/>
      <c r="AA15" s="17">
        <f>SUM($G$14:G15)/SUM($D$14:D15)</f>
        <v>2.206896551724138E-3</v>
      </c>
      <c r="AB15" s="17" t="b">
        <f t="shared" ref="AB15:AB23" si="8">AA15=K15</f>
        <v>1</v>
      </c>
      <c r="AC15" s="17"/>
      <c r="AD15" s="17"/>
      <c r="AE15" s="17"/>
      <c r="AF15" s="17"/>
      <c r="AG15" s="17"/>
      <c r="AH15" s="17"/>
      <c r="AI15" s="17"/>
    </row>
    <row r="16" spans="1:35" x14ac:dyDescent="0.35">
      <c r="B16" s="38">
        <v>5</v>
      </c>
      <c r="C16" s="39">
        <v>11</v>
      </c>
      <c r="D16" s="4">
        <v>1271</v>
      </c>
      <c r="E16" s="6">
        <v>7.7989814076210348E-2</v>
      </c>
      <c r="F16" s="37">
        <v>1261</v>
      </c>
      <c r="G16" s="37">
        <v>10</v>
      </c>
      <c r="H16" s="6">
        <v>2.3239600278875203E-3</v>
      </c>
      <c r="I16" s="6">
        <v>4.1831280501975366E-3</v>
      </c>
      <c r="J16" s="6">
        <v>7.8678206136900079E-3</v>
      </c>
      <c r="K16" s="6">
        <v>3.6764705882352941E-3</v>
      </c>
      <c r="L16" s="21">
        <v>0.40252022362564038</v>
      </c>
      <c r="M16" s="25">
        <f t="shared" si="2"/>
        <v>7.7989814076210348E-2</v>
      </c>
      <c r="N16" s="27">
        <f t="shared" si="3"/>
        <v>18</v>
      </c>
      <c r="O16" s="25">
        <f t="shared" si="4"/>
        <v>4.1831280501975366E-3</v>
      </c>
      <c r="P16" s="25">
        <f t="shared" ref="P16:P23" si="9">O15</f>
        <v>1.8591680223100163E-3</v>
      </c>
      <c r="Q16" s="25">
        <f t="shared" si="5"/>
        <v>2.3561877364414004E-4</v>
      </c>
      <c r="R16" s="25"/>
      <c r="S16" s="25">
        <f t="shared" si="0"/>
        <v>7.8678206136900079E-3</v>
      </c>
      <c r="T16" s="23">
        <f t="shared" si="6"/>
        <v>2.9798250648688369E-2</v>
      </c>
      <c r="U16" s="23">
        <f t="shared" si="1"/>
        <v>-0.97020174935131165</v>
      </c>
      <c r="V16" s="23">
        <f t="shared" si="7"/>
        <v>-0.97020174935131165</v>
      </c>
      <c r="W16" s="32">
        <f t="shared" ref="W16:W23" si="10">W15+T16</f>
        <v>4.5944768810542859E-2</v>
      </c>
      <c r="X16" s="31">
        <v>3</v>
      </c>
      <c r="Y16" s="17"/>
      <c r="Z16" s="17"/>
      <c r="AA16" s="17">
        <f>SUM($G$14:G16)/SUM($D$14:D16)</f>
        <v>3.6764705882352941E-3</v>
      </c>
      <c r="AB16" s="17" t="b">
        <f t="shared" si="8"/>
        <v>1</v>
      </c>
      <c r="AC16" s="17"/>
      <c r="AD16" s="17"/>
      <c r="AE16" s="17"/>
      <c r="AF16" s="17"/>
      <c r="AG16" s="17"/>
      <c r="AH16" s="17"/>
      <c r="AI16" s="17"/>
    </row>
    <row r="17" spans="1:35" x14ac:dyDescent="0.35">
      <c r="B17" s="38">
        <v>12</v>
      </c>
      <c r="C17" s="39">
        <v>49</v>
      </c>
      <c r="D17" s="4">
        <v>1640</v>
      </c>
      <c r="E17" s="6">
        <v>0.10063201816285205</v>
      </c>
      <c r="F17" s="37">
        <v>1599</v>
      </c>
      <c r="G17" s="37">
        <v>41</v>
      </c>
      <c r="H17" s="6">
        <v>9.5282361143388342E-3</v>
      </c>
      <c r="I17" s="6">
        <v>1.3711364164536371E-2</v>
      </c>
      <c r="J17" s="6">
        <v>2.5000000000000001E-2</v>
      </c>
      <c r="K17" s="6">
        <v>9.0269277845777228E-3</v>
      </c>
      <c r="L17" s="21">
        <v>0.52630864584046622</v>
      </c>
      <c r="M17" s="25">
        <f t="shared" si="2"/>
        <v>0.10063201816285205</v>
      </c>
      <c r="N17" s="27">
        <f t="shared" si="3"/>
        <v>59</v>
      </c>
      <c r="O17" s="25">
        <f t="shared" si="4"/>
        <v>1.3711364164536371E-2</v>
      </c>
      <c r="P17" s="25">
        <f t="shared" si="9"/>
        <v>4.1831280501975366E-3</v>
      </c>
      <c r="Q17" s="25">
        <f t="shared" si="5"/>
        <v>9.0037943278405868E-4</v>
      </c>
      <c r="R17" s="25"/>
      <c r="S17" s="25">
        <f t="shared" si="0"/>
        <v>2.5000000000000001E-2</v>
      </c>
      <c r="T17" s="23">
        <f t="shared" si="6"/>
        <v>9.46839414362073E-2</v>
      </c>
      <c r="U17" s="23">
        <f t="shared" si="1"/>
        <v>-0.90531605856379271</v>
      </c>
      <c r="V17" s="23">
        <f t="shared" si="7"/>
        <v>-0.90531605856379271</v>
      </c>
      <c r="W17" s="32">
        <f t="shared" si="10"/>
        <v>0.14062871024675017</v>
      </c>
      <c r="X17" s="31">
        <v>4</v>
      </c>
      <c r="Y17" s="17"/>
      <c r="Z17" s="17"/>
      <c r="AA17" s="17">
        <f>SUM($G$14:G17)/SUM($D$14:D17)</f>
        <v>9.0269277845777228E-3</v>
      </c>
      <c r="AB17" s="17" t="b">
        <f t="shared" si="8"/>
        <v>1</v>
      </c>
      <c r="AC17" s="17"/>
      <c r="AD17" s="17"/>
      <c r="AE17" s="17"/>
      <c r="AF17" s="17"/>
      <c r="AG17" s="17"/>
      <c r="AH17" s="17"/>
      <c r="AI17" s="17"/>
    </row>
    <row r="18" spans="1:35" x14ac:dyDescent="0.35">
      <c r="B18" s="38">
        <v>50</v>
      </c>
      <c r="C18" s="39">
        <v>114</v>
      </c>
      <c r="D18" s="4">
        <v>1628</v>
      </c>
      <c r="E18" s="6">
        <v>9.9895686322636068E-2</v>
      </c>
      <c r="F18" s="37">
        <v>1531</v>
      </c>
      <c r="G18" s="37">
        <v>97</v>
      </c>
      <c r="H18" s="6">
        <v>2.2542412270508946E-2</v>
      </c>
      <c r="I18" s="6">
        <v>3.6253776435045321E-2</v>
      </c>
      <c r="J18" s="6">
        <v>5.9582309582309582E-2</v>
      </c>
      <c r="K18" s="6">
        <v>1.9108280254777069E-2</v>
      </c>
      <c r="L18" s="21">
        <v>0.63141339048174638</v>
      </c>
      <c r="M18" s="25">
        <f t="shared" si="2"/>
        <v>9.9895686322636068E-2</v>
      </c>
      <c r="N18" s="27">
        <f t="shared" si="3"/>
        <v>156</v>
      </c>
      <c r="O18" s="25">
        <f t="shared" si="4"/>
        <v>3.6253776435045321E-2</v>
      </c>
      <c r="P18" s="25">
        <f t="shared" si="9"/>
        <v>1.3711364164536371E-2</v>
      </c>
      <c r="Q18" s="25">
        <f t="shared" si="5"/>
        <v>2.4956510062011106E-3</v>
      </c>
      <c r="R18" s="25"/>
      <c r="S18" s="25">
        <f t="shared" si="0"/>
        <v>5.9582309582309582E-2</v>
      </c>
      <c r="T18" s="23">
        <f t="shared" si="6"/>
        <v>0.22565951644501492</v>
      </c>
      <c r="U18" s="23">
        <f t="shared" si="1"/>
        <v>-0.77434048355498508</v>
      </c>
      <c r="V18" s="23">
        <f t="shared" si="7"/>
        <v>-0.77434048355498508</v>
      </c>
      <c r="W18" s="32">
        <f t="shared" si="10"/>
        <v>0.36628822669176508</v>
      </c>
      <c r="X18" s="31">
        <v>5</v>
      </c>
      <c r="Y18" s="17"/>
      <c r="Z18" s="17"/>
      <c r="AA18" s="17">
        <f>SUM($G$14:G18)/SUM($D$14:D18)</f>
        <v>1.9108280254777069E-2</v>
      </c>
      <c r="AB18" s="17" t="b">
        <f t="shared" si="8"/>
        <v>1</v>
      </c>
      <c r="AC18" s="17"/>
      <c r="AD18" s="17"/>
      <c r="AE18" s="17"/>
      <c r="AF18" s="17"/>
      <c r="AG18" s="17"/>
      <c r="AH18" s="17"/>
      <c r="AI18" s="17"/>
    </row>
    <row r="19" spans="1:35" x14ac:dyDescent="0.35">
      <c r="B19" s="38">
        <v>115</v>
      </c>
      <c r="C19" s="39">
        <v>229</v>
      </c>
      <c r="D19" s="4">
        <v>1615</v>
      </c>
      <c r="E19" s="6">
        <v>9.9097993495735406E-2</v>
      </c>
      <c r="F19" s="37">
        <v>1410</v>
      </c>
      <c r="G19" s="37">
        <v>205</v>
      </c>
      <c r="H19" s="6">
        <v>4.7641180571694169E-2</v>
      </c>
      <c r="I19" s="6">
        <v>8.389495700673949E-2</v>
      </c>
      <c r="J19" s="6">
        <v>0.12693498452012383</v>
      </c>
      <c r="K19" s="6">
        <v>3.6915840065446362E-2</v>
      </c>
      <c r="L19" s="21">
        <v>0.70133098929974702</v>
      </c>
      <c r="M19" s="25">
        <f t="shared" si="2"/>
        <v>9.9097993495735406E-2</v>
      </c>
      <c r="N19" s="27">
        <f t="shared" si="3"/>
        <v>361</v>
      </c>
      <c r="O19" s="25">
        <f t="shared" si="4"/>
        <v>8.389495700673949E-2</v>
      </c>
      <c r="P19" s="25">
        <f t="shared" si="9"/>
        <v>3.6253776435045321E-2</v>
      </c>
      <c r="Q19" s="25">
        <f t="shared" si="5"/>
        <v>5.9532492025674193E-3</v>
      </c>
      <c r="R19" s="25"/>
      <c r="S19" s="25">
        <f t="shared" si="0"/>
        <v>0.12693498452012383</v>
      </c>
      <c r="T19" s="23">
        <f t="shared" si="6"/>
        <v>0.48074818562037136</v>
      </c>
      <c r="U19" s="23">
        <f t="shared" si="1"/>
        <v>-0.51925181437962864</v>
      </c>
      <c r="V19" s="23">
        <f t="shared" si="7"/>
        <v>-0.51925181437962864</v>
      </c>
      <c r="W19" s="32">
        <f t="shared" si="10"/>
        <v>0.84703641231213644</v>
      </c>
      <c r="X19" s="31">
        <v>6</v>
      </c>
      <c r="Y19" s="17"/>
      <c r="Z19" s="17"/>
      <c r="AA19" s="17">
        <f>SUM($G$14:G19)/SUM($D$14:D19)</f>
        <v>3.6915840065446362E-2</v>
      </c>
      <c r="AB19" s="17" t="b">
        <f t="shared" si="8"/>
        <v>1</v>
      </c>
      <c r="AC19" s="17"/>
      <c r="AD19" s="17"/>
      <c r="AE19" s="17"/>
      <c r="AF19" s="17"/>
      <c r="AG19" s="17"/>
      <c r="AH19" s="17"/>
      <c r="AI19" s="17"/>
    </row>
    <row r="20" spans="1:35" x14ac:dyDescent="0.35">
      <c r="B20" s="40">
        <v>230</v>
      </c>
      <c r="C20" s="39">
        <v>437</v>
      </c>
      <c r="D20" s="4">
        <v>1633</v>
      </c>
      <c r="E20" s="7">
        <v>0.1002024912560594</v>
      </c>
      <c r="F20" s="37">
        <v>1170</v>
      </c>
      <c r="G20" s="37">
        <v>463</v>
      </c>
      <c r="H20" s="7">
        <v>0.10759934929119219</v>
      </c>
      <c r="I20" s="7">
        <v>0.19149430629793168</v>
      </c>
      <c r="J20" s="7">
        <v>0.2835272504592774</v>
      </c>
      <c r="K20" s="7">
        <v>7.2204696810375044E-2</v>
      </c>
      <c r="L20" s="21">
        <v>0.6912804143957485</v>
      </c>
      <c r="M20" s="25">
        <f t="shared" si="2"/>
        <v>0.1002024912560594</v>
      </c>
      <c r="N20" s="27">
        <f t="shared" si="3"/>
        <v>824</v>
      </c>
      <c r="O20" s="25">
        <f t="shared" si="4"/>
        <v>0.19149430629793168</v>
      </c>
      <c r="P20" s="25">
        <f t="shared" si="9"/>
        <v>8.389495700673949E-2</v>
      </c>
      <c r="Q20" s="25">
        <f t="shared" si="5"/>
        <v>1.3797345124149476E-2</v>
      </c>
      <c r="R20" s="25"/>
      <c r="S20" s="25">
        <f t="shared" si="0"/>
        <v>0.2835272504592774</v>
      </c>
      <c r="T20" s="23">
        <f t="shared" si="6"/>
        <v>1.073819103122204</v>
      </c>
      <c r="U20" s="23">
        <f t="shared" si="1"/>
        <v>7.3819103122203966E-2</v>
      </c>
      <c r="V20" s="23">
        <f t="shared" si="7"/>
        <v>7.3819103122203952E-2</v>
      </c>
      <c r="W20" s="32">
        <f t="shared" si="10"/>
        <v>1.9208555154343405</v>
      </c>
      <c r="X20" s="31">
        <v>7</v>
      </c>
      <c r="Y20" s="17"/>
      <c r="Z20" s="17"/>
      <c r="AA20" s="17">
        <f>SUM($G$14:G20)/SUM($D$14:D20)</f>
        <v>7.2204696810375044E-2</v>
      </c>
      <c r="AB20" s="17" t="b">
        <f t="shared" si="8"/>
        <v>1</v>
      </c>
      <c r="AC20" s="17"/>
      <c r="AD20" s="17"/>
      <c r="AE20" s="17"/>
      <c r="AF20" s="17"/>
      <c r="AG20" s="17"/>
      <c r="AH20" s="17"/>
      <c r="AI20" s="17"/>
    </row>
    <row r="21" spans="1:35" x14ac:dyDescent="0.35">
      <c r="B21" s="38">
        <v>438</v>
      </c>
      <c r="C21" s="39">
        <v>685</v>
      </c>
      <c r="D21" s="4">
        <v>1640</v>
      </c>
      <c r="E21" s="6">
        <v>0.10063201816285205</v>
      </c>
      <c r="F21" s="37">
        <v>806</v>
      </c>
      <c r="G21" s="37">
        <v>834</v>
      </c>
      <c r="H21" s="6">
        <v>0.19381826632581919</v>
      </c>
      <c r="I21" s="6">
        <v>0.38531257262375085</v>
      </c>
      <c r="J21" s="6">
        <v>0.50853658536585367</v>
      </c>
      <c r="K21" s="6">
        <v>0.12703034017775053</v>
      </c>
      <c r="L21" s="21">
        <v>0.56466241486999602</v>
      </c>
      <c r="M21" s="25">
        <f t="shared" si="2"/>
        <v>0.10063201816285205</v>
      </c>
      <c r="N21" s="27">
        <f t="shared" si="3"/>
        <v>1658</v>
      </c>
      <c r="O21" s="25">
        <f t="shared" si="4"/>
        <v>0.38531257262375085</v>
      </c>
      <c r="P21" s="25">
        <f t="shared" si="9"/>
        <v>0.19149430629793168</v>
      </c>
      <c r="Q21" s="25">
        <f t="shared" si="5"/>
        <v>2.9022620158052379E-2</v>
      </c>
      <c r="R21" s="26"/>
      <c r="S21" s="25">
        <f t="shared" si="0"/>
        <v>0.50853658536585367</v>
      </c>
      <c r="T21" s="23">
        <f t="shared" si="6"/>
        <v>1.9260099306779728</v>
      </c>
      <c r="U21" s="23">
        <f t="shared" si="1"/>
        <v>0.92600993067797277</v>
      </c>
      <c r="V21" s="23">
        <f t="shared" si="7"/>
        <v>0.92600993067797277</v>
      </c>
      <c r="W21" s="32">
        <f t="shared" si="10"/>
        <v>3.8468654461123135</v>
      </c>
      <c r="X21" s="31">
        <v>8</v>
      </c>
      <c r="Y21" s="17"/>
      <c r="Z21" s="17"/>
      <c r="AA21" s="17">
        <f>SUM($G$14:G21)/SUM($D$14:D21)</f>
        <v>0.12703034017775053</v>
      </c>
      <c r="AB21" s="17" t="b">
        <f t="shared" si="8"/>
        <v>1</v>
      </c>
      <c r="AC21" s="17"/>
      <c r="AD21" s="17"/>
      <c r="AE21" s="17"/>
      <c r="AF21" s="17"/>
      <c r="AG21" s="17"/>
      <c r="AH21" s="17"/>
      <c r="AI21" s="17"/>
    </row>
    <row r="22" spans="1:35" x14ac:dyDescent="0.35">
      <c r="B22" s="38">
        <v>686</v>
      </c>
      <c r="C22" s="39">
        <v>841</v>
      </c>
      <c r="D22" s="4">
        <v>1616</v>
      </c>
      <c r="E22" s="6">
        <v>9.9159354482420081E-2</v>
      </c>
      <c r="F22" s="37">
        <v>441</v>
      </c>
      <c r="G22" s="37">
        <v>1175</v>
      </c>
      <c r="H22" s="6">
        <v>0.27306530327678363</v>
      </c>
      <c r="I22" s="6">
        <v>0.65837787590053454</v>
      </c>
      <c r="J22" s="6">
        <v>0.72710396039603964</v>
      </c>
      <c r="K22" s="6">
        <v>0.19314153258794656</v>
      </c>
      <c r="L22" s="21">
        <v>0.32836549578530838</v>
      </c>
      <c r="M22" s="25">
        <f t="shared" si="2"/>
        <v>9.9159354482420081E-2</v>
      </c>
      <c r="N22" s="27">
        <f t="shared" si="3"/>
        <v>2833</v>
      </c>
      <c r="O22" s="25">
        <f t="shared" si="4"/>
        <v>0.65837787590053454</v>
      </c>
      <c r="P22" s="25">
        <f t="shared" si="9"/>
        <v>0.38531257262375085</v>
      </c>
      <c r="Q22" s="25">
        <f t="shared" si="5"/>
        <v>5.1745835577567817E-2</v>
      </c>
      <c r="R22" s="25"/>
      <c r="S22" s="25">
        <f t="shared" si="0"/>
        <v>0.72710396039603964</v>
      </c>
      <c r="T22" s="23">
        <f t="shared" si="6"/>
        <v>2.7538027521669202</v>
      </c>
      <c r="U22" s="23">
        <f t="shared" si="1"/>
        <v>1.7538027521669202</v>
      </c>
      <c r="V22" s="23">
        <f t="shared" si="7"/>
        <v>1.7538027521669202</v>
      </c>
      <c r="W22" s="32">
        <f t="shared" si="10"/>
        <v>6.6006681982792337</v>
      </c>
      <c r="X22" s="31">
        <v>9</v>
      </c>
      <c r="Y22" s="17"/>
      <c r="Z22" s="17"/>
      <c r="AA22" s="17">
        <f>SUM($G$14:G22)/SUM($D$14:D22)</f>
        <v>0.19314153258794656</v>
      </c>
      <c r="AB22" s="17" t="b">
        <f t="shared" si="8"/>
        <v>1</v>
      </c>
      <c r="AC22" s="17"/>
      <c r="AD22" s="17"/>
      <c r="AE22" s="17"/>
      <c r="AF22" s="17"/>
      <c r="AG22" s="17"/>
      <c r="AH22" s="17"/>
      <c r="AI22" s="17"/>
    </row>
    <row r="23" spans="1:35" ht="15" thickBot="1" x14ac:dyDescent="0.4">
      <c r="B23" s="41">
        <v>842</v>
      </c>
      <c r="C23" s="42">
        <v>982</v>
      </c>
      <c r="D23" s="8">
        <v>1629</v>
      </c>
      <c r="E23" s="9">
        <v>9.9957047309320729E-2</v>
      </c>
      <c r="F23" s="43">
        <v>159</v>
      </c>
      <c r="G23" s="43">
        <v>1470</v>
      </c>
      <c r="H23" s="9">
        <v>0.34162212409946546</v>
      </c>
      <c r="I23" s="9">
        <v>1</v>
      </c>
      <c r="J23" s="9">
        <v>0.90239410681399634</v>
      </c>
      <c r="K23" s="9">
        <v>0.26403632570411734</v>
      </c>
      <c r="L23" s="22">
        <v>0</v>
      </c>
      <c r="M23" s="25">
        <f t="shared" si="2"/>
        <v>9.9957047309320729E-2</v>
      </c>
      <c r="N23" s="27">
        <f t="shared" si="3"/>
        <v>4303</v>
      </c>
      <c r="O23" s="25">
        <f t="shared" si="4"/>
        <v>1</v>
      </c>
      <c r="P23" s="25">
        <f t="shared" si="9"/>
        <v>0.65837787590053454</v>
      </c>
      <c r="Q23" s="25">
        <f t="shared" si="5"/>
        <v>8.2883277899060276E-2</v>
      </c>
      <c r="R23" s="26"/>
      <c r="S23" s="25">
        <f t="shared" si="0"/>
        <v>0.90239410681399634</v>
      </c>
      <c r="T23" s="23">
        <f t="shared" si="6"/>
        <v>3.4176892304782007</v>
      </c>
      <c r="U23" s="23">
        <f t="shared" si="1"/>
        <v>2.4176892304782007</v>
      </c>
      <c r="V23" s="23">
        <f t="shared" si="7"/>
        <v>2.4176892304782007</v>
      </c>
      <c r="W23" s="32">
        <f t="shared" si="10"/>
        <v>10.018357428757435</v>
      </c>
      <c r="X23" s="31">
        <v>10</v>
      </c>
      <c r="Y23" s="17"/>
      <c r="Z23" s="17"/>
      <c r="AA23" s="17">
        <f>SUM($G$14:G23)/SUM($D$14:D23)</f>
        <v>0.26403632570411734</v>
      </c>
      <c r="AB23" s="17" t="b">
        <f t="shared" si="8"/>
        <v>1</v>
      </c>
      <c r="AC23" s="17"/>
      <c r="AD23" s="17"/>
      <c r="AE23" s="17"/>
      <c r="AF23" s="17"/>
      <c r="AG23" s="17"/>
      <c r="AH23" s="17"/>
      <c r="AI23" s="17"/>
    </row>
    <row r="24" spans="1:35" ht="15" thickBot="1" x14ac:dyDescent="0.4">
      <c r="B24" s="35">
        <v>1</v>
      </c>
      <c r="C24" s="10">
        <v>982</v>
      </c>
      <c r="D24" s="10">
        <v>16297</v>
      </c>
      <c r="E24" s="11">
        <v>1</v>
      </c>
      <c r="F24" s="10">
        <v>11994</v>
      </c>
      <c r="G24" s="10">
        <v>4303</v>
      </c>
      <c r="H24" s="11">
        <v>1</v>
      </c>
      <c r="I24" s="11">
        <v>1</v>
      </c>
      <c r="J24" s="11">
        <v>0.26403632570411734</v>
      </c>
      <c r="K24" s="11">
        <v>0.26403632570411734</v>
      </c>
      <c r="L24" s="12">
        <v>0.70133098929974702</v>
      </c>
      <c r="M24" s="34"/>
      <c r="N24" s="19"/>
      <c r="O24" s="19"/>
      <c r="P24" s="19"/>
      <c r="Q24" s="15">
        <f>SUM(Q14:Q23)</f>
        <v>0.18719741158452935</v>
      </c>
      <c r="S24" s="19"/>
      <c r="T24" s="18"/>
      <c r="U24" s="18"/>
      <c r="V24" s="18"/>
      <c r="W24" s="18"/>
      <c r="X24" s="18"/>
      <c r="Y24" s="18"/>
      <c r="Z24" s="18"/>
      <c r="AA24" s="18"/>
      <c r="AB24" s="18"/>
      <c r="AC24" s="18"/>
      <c r="AD24" s="18"/>
      <c r="AE24" s="18"/>
      <c r="AF24" s="18"/>
      <c r="AG24" s="18"/>
      <c r="AH24" s="18"/>
      <c r="AI24" s="18"/>
    </row>
    <row r="25" spans="1:35" ht="15" thickBot="1" x14ac:dyDescent="0.4">
      <c r="A25" s="14"/>
      <c r="B25" s="14"/>
      <c r="C25" s="14"/>
      <c r="D25" s="14"/>
      <c r="E25" s="14"/>
      <c r="F25" s="14"/>
      <c r="G25" s="14"/>
      <c r="H25" s="14"/>
      <c r="I25" s="14"/>
      <c r="J25" s="14"/>
      <c r="K25" s="14"/>
      <c r="L25" s="14"/>
      <c r="O25" s="19"/>
      <c r="P25" s="19"/>
      <c r="S25" s="19"/>
      <c r="T25" s="15"/>
      <c r="U25" s="15"/>
      <c r="V25" s="15"/>
      <c r="W25" s="15"/>
      <c r="X25" s="15"/>
      <c r="Y25" s="15"/>
      <c r="Z25" s="15"/>
      <c r="AA25" s="15"/>
      <c r="AB25" s="15"/>
      <c r="AC25" s="15"/>
      <c r="AD25" s="15"/>
      <c r="AE25" s="15"/>
      <c r="AF25" s="15"/>
      <c r="AG25" s="15"/>
      <c r="AH25" s="15"/>
      <c r="AI25" s="15"/>
    </row>
    <row r="26" spans="1:35" x14ac:dyDescent="0.35">
      <c r="A26" s="14"/>
      <c r="B26" s="14"/>
      <c r="C26" s="14"/>
      <c r="D26" s="14"/>
      <c r="E26" s="14"/>
      <c r="F26" s="14"/>
      <c r="G26" s="14"/>
      <c r="H26" s="14"/>
      <c r="I26" s="14"/>
      <c r="J26" s="14"/>
      <c r="K26" s="14"/>
      <c r="L26" s="14"/>
      <c r="Q26" s="28" t="s">
        <v>29</v>
      </c>
    </row>
    <row r="27" spans="1:35" ht="15" thickBot="1" x14ac:dyDescent="0.4">
      <c r="A27" s="14"/>
      <c r="B27" s="14"/>
      <c r="C27" s="14"/>
      <c r="D27" s="14"/>
      <c r="E27" s="14"/>
      <c r="F27" s="14"/>
      <c r="G27" s="14"/>
      <c r="H27" s="14"/>
      <c r="I27" s="14"/>
      <c r="J27" s="14"/>
      <c r="K27" s="14"/>
      <c r="L27" s="14"/>
      <c r="Q27" s="29">
        <f>(Q24-0.5)/0.5</f>
        <v>-0.6256051768309413</v>
      </c>
    </row>
    <row r="28" spans="1:35" x14ac:dyDescent="0.35">
      <c r="A28" s="14"/>
      <c r="B28" s="14"/>
      <c r="C28" s="14"/>
      <c r="D28" s="14"/>
      <c r="E28" s="14"/>
      <c r="F28" s="14"/>
      <c r="G28" s="14"/>
      <c r="H28" s="14"/>
      <c r="I28" s="14"/>
      <c r="J28" s="14"/>
      <c r="K28" s="14"/>
      <c r="L28" s="14"/>
    </row>
    <row r="29" spans="1:35" x14ac:dyDescent="0.35">
      <c r="A29" s="14"/>
      <c r="B29" s="14"/>
      <c r="C29" s="14"/>
      <c r="D29" s="14"/>
      <c r="E29" s="14"/>
      <c r="F29" s="14"/>
      <c r="G29" s="14"/>
      <c r="H29" s="14"/>
      <c r="I29" s="14"/>
      <c r="J29" s="14"/>
      <c r="K29" s="14"/>
      <c r="L29" s="14"/>
    </row>
    <row r="30" spans="1:35" x14ac:dyDescent="0.35">
      <c r="A30" s="14"/>
      <c r="B30" s="14"/>
      <c r="C30" s="14"/>
      <c r="D30" s="14"/>
      <c r="E30" s="14"/>
      <c r="F30" s="14"/>
      <c r="G30" s="14"/>
      <c r="H30" s="14"/>
      <c r="I30" s="14"/>
      <c r="J30" s="14"/>
      <c r="K30" s="14"/>
      <c r="L30" s="14"/>
    </row>
    <row r="31" spans="1:35" x14ac:dyDescent="0.35">
      <c r="A31" s="14"/>
      <c r="B31" s="14"/>
      <c r="C31" s="14"/>
      <c r="D31" s="14"/>
      <c r="E31" s="14"/>
      <c r="F31" s="14"/>
      <c r="G31" s="14"/>
      <c r="H31" s="14"/>
      <c r="I31" s="14"/>
      <c r="J31" s="14"/>
      <c r="K31" s="14"/>
      <c r="L31" s="14"/>
    </row>
    <row r="32" spans="1:35" x14ac:dyDescent="0.35">
      <c r="A32" s="14"/>
      <c r="B32" s="14"/>
      <c r="C32" s="14"/>
      <c r="D32" s="14"/>
      <c r="E32" s="14"/>
      <c r="F32" s="14"/>
      <c r="G32" s="14"/>
      <c r="H32" s="14"/>
      <c r="I32" s="14"/>
      <c r="J32" s="14"/>
      <c r="K32" s="14"/>
      <c r="L32" s="14"/>
    </row>
    <row r="33" spans="1:12" x14ac:dyDescent="0.35">
      <c r="A33" s="14"/>
      <c r="B33" s="14"/>
      <c r="C33" s="14"/>
      <c r="D33" s="14"/>
      <c r="E33" s="14"/>
      <c r="F33" s="14"/>
      <c r="G33" s="14"/>
      <c r="H33" s="14"/>
      <c r="I33" s="14"/>
      <c r="J33" s="14"/>
      <c r="K33" s="14"/>
      <c r="L33" s="14"/>
    </row>
    <row r="34" spans="1:12" x14ac:dyDescent="0.35">
      <c r="A34" s="14"/>
      <c r="B34" s="14"/>
      <c r="C34" s="14"/>
      <c r="D34" s="14"/>
      <c r="E34" s="14"/>
      <c r="F34" s="14"/>
      <c r="G34" s="14"/>
      <c r="H34" s="14"/>
      <c r="I34" s="14"/>
      <c r="J34" s="14"/>
      <c r="K34" s="14"/>
      <c r="L34" s="14"/>
    </row>
    <row r="35" spans="1:12" x14ac:dyDescent="0.35">
      <c r="A35" s="14"/>
      <c r="B35" s="14"/>
      <c r="C35" s="14"/>
      <c r="D35" s="14"/>
      <c r="E35" s="14"/>
      <c r="F35" s="14"/>
      <c r="G35" s="14"/>
      <c r="H35" s="14"/>
      <c r="I35" s="14"/>
      <c r="J35" s="14"/>
      <c r="K35" s="14"/>
      <c r="L35" s="14"/>
    </row>
    <row r="36" spans="1:12" x14ac:dyDescent="0.35">
      <c r="A36" s="14"/>
      <c r="B36" s="14"/>
      <c r="C36" s="14"/>
      <c r="D36" s="14"/>
      <c r="E36" s="14"/>
      <c r="F36" s="14"/>
      <c r="G36" s="14"/>
      <c r="H36" s="14"/>
      <c r="I36" s="14"/>
      <c r="J36" s="14"/>
      <c r="K36" s="14"/>
      <c r="L36" s="14"/>
    </row>
    <row r="37" spans="1:12" x14ac:dyDescent="0.35">
      <c r="A37" s="14"/>
      <c r="B37" s="14"/>
      <c r="C37" s="14"/>
      <c r="D37" s="14"/>
      <c r="E37" s="14"/>
      <c r="F37" s="14"/>
      <c r="G37" s="14"/>
      <c r="H37" s="14"/>
      <c r="I37" s="14"/>
      <c r="J37" s="14"/>
      <c r="K37" s="14"/>
      <c r="L37" s="14"/>
    </row>
  </sheetData>
  <mergeCells count="17">
    <mergeCell ref="B10:L10"/>
    <mergeCell ref="B11:B13"/>
    <mergeCell ref="C11:C13"/>
    <mergeCell ref="D11:D13"/>
    <mergeCell ref="E11:E13"/>
    <mergeCell ref="F11:F13"/>
    <mergeCell ref="H11:H13"/>
    <mergeCell ref="I11:I13"/>
    <mergeCell ref="J11:J13"/>
    <mergeCell ref="K11:K13"/>
    <mergeCell ref="L11:L13"/>
    <mergeCell ref="G11:G13"/>
    <mergeCell ref="B1:L1"/>
    <mergeCell ref="B6:L6"/>
    <mergeCell ref="B7:L7"/>
    <mergeCell ref="B8:L8"/>
    <mergeCell ref="B9:L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GINI_LIFT_DEV</vt:lpstr>
      <vt:lpstr>GINI - O</vt:lpstr>
      <vt:lpstr>GINI</vt:lpstr>
      <vt:lpstr>GINI_LIFT_OOT</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ak40070</dc:creator>
  <cp:lastModifiedBy>Kumar7, Amit</cp:lastModifiedBy>
  <dcterms:created xsi:type="dcterms:W3CDTF">2012-06-20T09:41:04Z</dcterms:created>
  <dcterms:modified xsi:type="dcterms:W3CDTF">2019-09-09T16:59:22Z</dcterms:modified>
</cp:coreProperties>
</file>