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MPRSVMA700VDI01.hk.standardchartered.com\UEM_Home_Share\1567478\Desktop\"/>
    </mc:Choice>
  </mc:AlternateContent>
  <bookViews>
    <workbookView xWindow="0" yWindow="0" windowWidth="28800" windowHeight="11385"/>
  </bookViews>
  <sheets>
    <sheet name="GINI_LIFT_DEV" sheetId="1" r:id="rId1"/>
    <sheet name="GINI_LIFT_OOT" sheetId="4" r:id="rId2"/>
    <sheet name="Sheet2" sheetId="2" state="hidden" r:id="rId3"/>
    <sheet name="Sheet3" sheetId="3" state="hidden" r:id="rId4"/>
  </sheets>
  <calcPr calcId="171027"/>
</workbook>
</file>

<file path=xl/calcChain.xml><?xml version="1.0" encoding="utf-8"?>
<calcChain xmlns="http://schemas.openxmlformats.org/spreadsheetml/2006/main">
  <c r="J24" i="1" l="1"/>
  <c r="K24" i="1"/>
  <c r="K14" i="1"/>
  <c r="K23" i="1"/>
  <c r="K22" i="1"/>
  <c r="K21" i="1"/>
  <c r="K20" i="1"/>
  <c r="K19" i="1"/>
  <c r="K18" i="1"/>
  <c r="K17" i="1"/>
  <c r="K16" i="1"/>
  <c r="K15" i="1"/>
  <c r="AB16" i="4"/>
  <c r="AB17" i="4"/>
  <c r="AB18" i="4"/>
  <c r="AB19" i="4"/>
  <c r="AB20" i="4"/>
  <c r="AB21" i="4"/>
  <c r="AB22" i="4"/>
  <c r="AB23" i="4"/>
  <c r="AB15" i="4"/>
  <c r="AA16" i="4"/>
  <c r="AA17" i="4"/>
  <c r="AA18" i="4"/>
  <c r="AA19" i="4"/>
  <c r="AA20" i="4"/>
  <c r="AA21" i="4"/>
  <c r="AA22" i="4"/>
  <c r="AA23" i="4"/>
  <c r="AA15" i="4"/>
  <c r="J23" i="1"/>
  <c r="J22" i="1"/>
  <c r="J21" i="1"/>
  <c r="J20" i="1"/>
  <c r="J19" i="1"/>
  <c r="J18" i="1"/>
  <c r="J17" i="1"/>
  <c r="J16" i="1"/>
  <c r="J15" i="1"/>
  <c r="J14" i="1"/>
  <c r="G24" i="1"/>
  <c r="F24" i="1"/>
  <c r="D24" i="1"/>
  <c r="H23" i="1"/>
  <c r="H22" i="1"/>
  <c r="H21" i="1"/>
  <c r="H20" i="1"/>
  <c r="H19" i="1"/>
  <c r="H18" i="1"/>
  <c r="H17" i="1"/>
  <c r="H16" i="1"/>
  <c r="H15" i="1"/>
  <c r="H14" i="1"/>
  <c r="I14" i="1" s="1"/>
  <c r="I15" i="1" s="1"/>
  <c r="I16" i="1" s="1"/>
  <c r="E23" i="1"/>
  <c r="E22" i="1"/>
  <c r="E21" i="1"/>
  <c r="E20" i="1"/>
  <c r="E19" i="1"/>
  <c r="E18" i="1"/>
  <c r="E17" i="1"/>
  <c r="E16" i="1"/>
  <c r="E15" i="1"/>
  <c r="E14" i="1"/>
  <c r="I17" i="1" l="1"/>
  <c r="I18" i="1" s="1"/>
  <c r="I19" i="1" s="1"/>
  <c r="I20" i="1" s="1"/>
  <c r="I21" i="1" s="1"/>
  <c r="I22" i="1" s="1"/>
  <c r="I23" i="1" s="1"/>
  <c r="S23" i="4"/>
  <c r="S22" i="4"/>
  <c r="S21" i="4"/>
  <c r="S20" i="4"/>
  <c r="S19" i="4"/>
  <c r="S18" i="4"/>
  <c r="S17" i="4"/>
  <c r="S16" i="4"/>
  <c r="S15" i="4"/>
  <c r="S14" i="4"/>
  <c r="N14" i="4"/>
  <c r="N15" i="4" s="1"/>
  <c r="M23" i="4" l="1"/>
  <c r="M22" i="4"/>
  <c r="M21" i="4"/>
  <c r="M20" i="4"/>
  <c r="M19" i="4"/>
  <c r="M18" i="4"/>
  <c r="M17" i="4"/>
  <c r="M16" i="4"/>
  <c r="M15" i="4"/>
  <c r="R14" i="4"/>
  <c r="V15" i="4" s="1"/>
  <c r="M14" i="4"/>
  <c r="V14" i="4"/>
  <c r="V16" i="4"/>
  <c r="V18" i="4"/>
  <c r="V20" i="4"/>
  <c r="V22" i="4"/>
  <c r="N16" i="4"/>
  <c r="O15" i="4"/>
  <c r="P16" i="4" s="1"/>
  <c r="O14" i="4"/>
  <c r="T15" i="4"/>
  <c r="U15" i="4" s="1"/>
  <c r="T17" i="4"/>
  <c r="U17" i="4" s="1"/>
  <c r="T19" i="4"/>
  <c r="U19" i="4" s="1"/>
  <c r="T21" i="4"/>
  <c r="U21" i="4" s="1"/>
  <c r="T23" i="4"/>
  <c r="U23" i="4" s="1"/>
  <c r="T22" i="4" l="1"/>
  <c r="U22" i="4" s="1"/>
  <c r="T20" i="4"/>
  <c r="U20" i="4" s="1"/>
  <c r="T18" i="4"/>
  <c r="U18" i="4" s="1"/>
  <c r="T16" i="4"/>
  <c r="U16" i="4" s="1"/>
  <c r="T14" i="4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V23" i="4"/>
  <c r="V21" i="4"/>
  <c r="V19" i="4"/>
  <c r="V17" i="4"/>
  <c r="P15" i="4"/>
  <c r="Q15" i="4" s="1"/>
  <c r="Q14" i="4"/>
  <c r="N17" i="4"/>
  <c r="O16" i="4"/>
  <c r="P17" i="4" s="1"/>
  <c r="U14" i="4" l="1"/>
  <c r="Q16" i="4"/>
  <c r="N18" i="4"/>
  <c r="O17" i="4"/>
  <c r="P18" i="4" s="1"/>
  <c r="Q17" i="4" l="1"/>
  <c r="N19" i="4"/>
  <c r="O18" i="4"/>
  <c r="P19" i="4" s="1"/>
  <c r="Q18" i="4" l="1"/>
  <c r="N20" i="4"/>
  <c r="O19" i="4"/>
  <c r="P20" i="4" s="1"/>
  <c r="Q19" i="4" l="1"/>
  <c r="N21" i="4"/>
  <c r="O20" i="4"/>
  <c r="P21" i="4" s="1"/>
  <c r="Q20" i="4" l="1"/>
  <c r="N22" i="4"/>
  <c r="O21" i="4"/>
  <c r="P22" i="4" s="1"/>
  <c r="Q21" i="4" l="1"/>
  <c r="N23" i="4"/>
  <c r="O23" i="4" s="1"/>
  <c r="O22" i="4"/>
  <c r="P23" i="4" s="1"/>
  <c r="Q23" i="4" s="1"/>
  <c r="Q22" i="4" l="1"/>
  <c r="Q24" i="4" s="1"/>
  <c r="Q27" i="4" s="1"/>
  <c r="R14" i="1" l="1"/>
  <c r="S15" i="1"/>
  <c r="S16" i="1"/>
  <c r="T16" i="1" s="1"/>
  <c r="U16" i="1" s="1"/>
  <c r="S17" i="1"/>
  <c r="S18" i="1"/>
  <c r="T18" i="1" s="1"/>
  <c r="U18" i="1" s="1"/>
  <c r="S19" i="1"/>
  <c r="S20" i="1"/>
  <c r="T20" i="1" s="1"/>
  <c r="U20" i="1" s="1"/>
  <c r="S21" i="1"/>
  <c r="S22" i="1"/>
  <c r="T22" i="1" s="1"/>
  <c r="U22" i="1" s="1"/>
  <c r="S23" i="1"/>
  <c r="S14" i="1"/>
  <c r="V14" i="1" s="1"/>
  <c r="N14" i="1"/>
  <c r="O14" i="1" s="1"/>
  <c r="P15" i="1" s="1"/>
  <c r="M15" i="1"/>
  <c r="M16" i="1"/>
  <c r="M17" i="1"/>
  <c r="M18" i="1"/>
  <c r="M19" i="1"/>
  <c r="M20" i="1"/>
  <c r="M21" i="1"/>
  <c r="M22" i="1"/>
  <c r="M23" i="1"/>
  <c r="M14" i="1"/>
  <c r="T23" i="1" l="1"/>
  <c r="U23" i="1" s="1"/>
  <c r="T21" i="1"/>
  <c r="U21" i="1" s="1"/>
  <c r="T19" i="1"/>
  <c r="U19" i="1" s="1"/>
  <c r="T17" i="1"/>
  <c r="U17" i="1" s="1"/>
  <c r="T15" i="1"/>
  <c r="U15" i="1" s="1"/>
  <c r="V23" i="1"/>
  <c r="V22" i="1"/>
  <c r="V21" i="1"/>
  <c r="V20" i="1"/>
  <c r="V19" i="1"/>
  <c r="V18" i="1"/>
  <c r="V17" i="1"/>
  <c r="V16" i="1"/>
  <c r="V15" i="1"/>
  <c r="T14" i="1"/>
  <c r="Q14" i="1"/>
  <c r="N15" i="1"/>
  <c r="W14" i="1" l="1"/>
  <c r="W15" i="1" s="1"/>
  <c r="W16" i="1" s="1"/>
  <c r="W17" i="1" s="1"/>
  <c r="W18" i="1" s="1"/>
  <c r="W19" i="1" s="1"/>
  <c r="W20" i="1" s="1"/>
  <c r="W21" i="1" s="1"/>
  <c r="W22" i="1" s="1"/>
  <c r="W23" i="1" s="1"/>
  <c r="U14" i="1"/>
  <c r="O15" i="1"/>
  <c r="P16" i="1" s="1"/>
  <c r="N16" i="1"/>
  <c r="O16" i="1" l="1"/>
  <c r="P17" i="1" s="1"/>
  <c r="N17" i="1"/>
  <c r="Q15" i="1"/>
  <c r="O17" i="1" l="1"/>
  <c r="P18" i="1" s="1"/>
  <c r="N18" i="1"/>
  <c r="Q16" i="1"/>
  <c r="O18" i="1" l="1"/>
  <c r="P19" i="1" s="1"/>
  <c r="N19" i="1"/>
  <c r="Q17" i="1"/>
  <c r="O19" i="1" l="1"/>
  <c r="P20" i="1" s="1"/>
  <c r="N20" i="1"/>
  <c r="Q18" i="1"/>
  <c r="O20" i="1" l="1"/>
  <c r="P21" i="1" s="1"/>
  <c r="N21" i="1"/>
  <c r="Q19" i="1"/>
  <c r="O21" i="1" l="1"/>
  <c r="P22" i="1" s="1"/>
  <c r="N22" i="1"/>
  <c r="Q20" i="1"/>
  <c r="O22" i="1" l="1"/>
  <c r="P23" i="1" s="1"/>
  <c r="N23" i="1"/>
  <c r="O23" i="1" s="1"/>
  <c r="Q21" i="1"/>
  <c r="Q23" i="1" l="1"/>
  <c r="Q22" i="1"/>
  <c r="Q24" i="1" l="1"/>
  <c r="Q27" i="1" s="1"/>
</calcChain>
</file>

<file path=xl/sharedStrings.xml><?xml version="1.0" encoding="utf-8"?>
<sst xmlns="http://schemas.openxmlformats.org/spreadsheetml/2006/main" count="70" uniqueCount="36">
  <si>
    <t>Current Validation</t>
  </si>
  <si>
    <t>Model Tracking and Validation</t>
  </si>
  <si>
    <t>Good Bad Separation Report</t>
  </si>
  <si>
    <t>Min. Score</t>
  </si>
  <si>
    <t>Max. Score</t>
  </si>
  <si>
    <t># Accts.</t>
  </si>
  <si>
    <t>% Accts.</t>
  </si>
  <si>
    <t>Actual # Good</t>
  </si>
  <si>
    <t>Actual # Bad</t>
  </si>
  <si>
    <t>Actual % Bad</t>
  </si>
  <si>
    <t>Actual Cum. % Bad</t>
  </si>
  <si>
    <t>Current Actual Marginal Bad Rate</t>
  </si>
  <si>
    <t>Cum.Bad Rate</t>
  </si>
  <si>
    <t>K-S</t>
  </si>
  <si>
    <t>Area_und_curve=((sum(PTCBAD_lag_fraction,PTCBAD_fraction)/2)*PTBASE_fraction);</t>
  </si>
  <si>
    <t>Area_und_curve=((PTCBAD_fraction/2)*PTBASE_fraction);</t>
  </si>
  <si>
    <t>PTBAD=ROUND(100*BAD/ 9526,.01);</t>
  </si>
  <si>
    <t>%let score_gine =%sysevalf((&amp;sumgini. -.5)/0.5);</t>
  </si>
  <si>
    <t>Gini</t>
  </si>
  <si>
    <t>Cum Bad</t>
  </si>
  <si>
    <t>,</t>
  </si>
  <si>
    <t xml:space="preserve"> = (AUC - 0.5)/0.5</t>
  </si>
  <si>
    <t xml:space="preserve"> = (2AUC/2) - (1/2)</t>
  </si>
  <si>
    <t>Total bad rate</t>
  </si>
  <si>
    <t>bin bad rate</t>
  </si>
  <si>
    <t>Lift</t>
  </si>
  <si>
    <t>Gain</t>
  </si>
  <si>
    <t>Cum Lift</t>
  </si>
  <si>
    <t xml:space="preserve">Random </t>
  </si>
  <si>
    <t>GINI</t>
  </si>
  <si>
    <t>% of a/c</t>
  </si>
  <si>
    <t>Lag of % cum bad</t>
  </si>
  <si>
    <t>% Cum bad</t>
  </si>
  <si>
    <t>SEGMENT=DEV</t>
  </si>
  <si>
    <t>SEGMENT=OOT</t>
  </si>
  <si>
    <t>Gini/AUC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</si>
</sst>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70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3" borderId="0" xfId="0" applyFill="1"/>
    <xf numFmtId="3" fontId="6" fillId="5" borderId="13" xfId="2" applyNumberFormat="1" applyFont="1" applyFill="1" applyBorder="1" applyAlignment="1">
      <alignment horizontal="center" vertical="center" wrapText="1"/>
    </xf>
    <xf numFmtId="164" fontId="6" fillId="5" borderId="13" xfId="2" applyNumberFormat="1" applyFont="1" applyFill="1" applyBorder="1" applyAlignment="1">
      <alignment horizontal="center" vertical="center" wrapText="1"/>
    </xf>
    <xf numFmtId="164" fontId="6" fillId="5" borderId="5" xfId="2" applyNumberFormat="1" applyFont="1" applyFill="1" applyBorder="1" applyAlignment="1">
      <alignment horizontal="center" vertical="center" wrapText="1"/>
    </xf>
    <xf numFmtId="164" fontId="6" fillId="5" borderId="16" xfId="2" applyNumberFormat="1" applyFont="1" applyFill="1" applyBorder="1" applyAlignment="1">
      <alignment horizontal="center" vertical="center" wrapText="1"/>
    </xf>
    <xf numFmtId="3" fontId="6" fillId="5" borderId="18" xfId="2" applyNumberFormat="1" applyFont="1" applyFill="1" applyBorder="1" applyAlignment="1">
      <alignment horizontal="center" vertical="center" wrapText="1"/>
    </xf>
    <xf numFmtId="164" fontId="6" fillId="5" borderId="19" xfId="2" applyNumberFormat="1" applyFont="1" applyFill="1" applyBorder="1" applyAlignment="1">
      <alignment horizontal="center" vertical="center" wrapText="1"/>
    </xf>
    <xf numFmtId="3" fontId="7" fillId="5" borderId="21" xfId="2" applyNumberFormat="1" applyFont="1" applyFill="1" applyBorder="1" applyAlignment="1">
      <alignment horizontal="center" vertical="center" wrapText="1"/>
    </xf>
    <xf numFmtId="164" fontId="7" fillId="5" borderId="21" xfId="2" applyNumberFormat="1" applyFont="1" applyFill="1" applyBorder="1" applyAlignment="1">
      <alignment horizontal="center" vertical="center" wrapText="1"/>
    </xf>
    <xf numFmtId="164" fontId="7" fillId="5" borderId="22" xfId="1" applyNumberFormat="1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0" fillId="6" borderId="0" xfId="0" applyFill="1"/>
    <xf numFmtId="0" fontId="4" fillId="6" borderId="0" xfId="2" applyFont="1" applyFill="1" applyBorder="1" applyAlignment="1">
      <alignment horizontal="center" vertical="center"/>
    </xf>
    <xf numFmtId="0" fontId="5" fillId="6" borderId="0" xfId="2" applyFont="1" applyFill="1" applyBorder="1" applyAlignment="1">
      <alignment horizontal="center" vertical="center" wrapText="1"/>
    </xf>
    <xf numFmtId="164" fontId="6" fillId="6" borderId="0" xfId="1" applyNumberFormat="1" applyFont="1" applyFill="1" applyBorder="1" applyAlignment="1">
      <alignment horizontal="center" vertical="center" wrapText="1"/>
    </xf>
    <xf numFmtId="164" fontId="7" fillId="6" borderId="0" xfId="1" applyNumberFormat="1" applyFont="1" applyFill="1" applyBorder="1" applyAlignment="1">
      <alignment horizontal="center" vertical="center" wrapText="1"/>
    </xf>
    <xf numFmtId="0" fontId="8" fillId="6" borderId="0" xfId="2" applyFont="1" applyFill="1" applyBorder="1" applyAlignment="1">
      <alignment horizontal="center" vertical="center"/>
    </xf>
    <xf numFmtId="0" fontId="4" fillId="6" borderId="0" xfId="2" quotePrefix="1" applyFont="1" applyFill="1" applyBorder="1" applyAlignment="1">
      <alignment horizontal="center" vertical="center"/>
    </xf>
    <xf numFmtId="164" fontId="6" fillId="5" borderId="26" xfId="1" applyNumberFormat="1" applyFont="1" applyFill="1" applyBorder="1" applyAlignment="1">
      <alignment horizontal="center" vertical="center" wrapText="1"/>
    </xf>
    <xf numFmtId="164" fontId="6" fillId="5" borderId="27" xfId="1" applyNumberFormat="1" applyFont="1" applyFill="1" applyBorder="1" applyAlignment="1">
      <alignment horizontal="center" vertical="center" wrapText="1"/>
    </xf>
    <xf numFmtId="2" fontId="6" fillId="6" borderId="5" xfId="1" applyNumberFormat="1" applyFont="1" applyFill="1" applyBorder="1" applyAlignment="1">
      <alignment horizontal="center" vertical="center" wrapText="1"/>
    </xf>
    <xf numFmtId="0" fontId="5" fillId="7" borderId="5" xfId="2" applyFont="1" applyFill="1" applyBorder="1" applyAlignment="1">
      <alignment horizontal="center" vertical="center" wrapText="1"/>
    </xf>
    <xf numFmtId="2" fontId="8" fillId="6" borderId="5" xfId="2" applyNumberFormat="1" applyFont="1" applyFill="1" applyBorder="1" applyAlignment="1">
      <alignment horizontal="center" vertical="center"/>
    </xf>
    <xf numFmtId="2" fontId="0" fillId="6" borderId="5" xfId="0" applyNumberFormat="1" applyFill="1" applyBorder="1"/>
    <xf numFmtId="1" fontId="8" fillId="6" borderId="5" xfId="2" applyNumberFormat="1" applyFont="1" applyFill="1" applyBorder="1" applyAlignment="1">
      <alignment horizontal="center" vertical="center"/>
    </xf>
    <xf numFmtId="0" fontId="4" fillId="2" borderId="23" xfId="2" applyFont="1" applyFill="1" applyBorder="1" applyAlignment="1">
      <alignment horizontal="center" vertical="center"/>
    </xf>
    <xf numFmtId="165" fontId="4" fillId="2" borderId="24" xfId="2" applyNumberFormat="1" applyFon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/>
    </xf>
    <xf numFmtId="1" fontId="6" fillId="2" borderId="5" xfId="1" applyNumberFormat="1" applyFont="1" applyFill="1" applyBorder="1" applyAlignment="1">
      <alignment horizontal="center" vertical="center" wrapText="1"/>
    </xf>
    <xf numFmtId="2" fontId="6" fillId="2" borderId="5" xfId="1" applyNumberFormat="1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 wrapText="1"/>
    </xf>
    <xf numFmtId="2" fontId="8" fillId="6" borderId="0" xfId="2" applyNumberFormat="1" applyFont="1" applyFill="1" applyBorder="1" applyAlignment="1">
      <alignment horizontal="center" vertical="center"/>
    </xf>
    <xf numFmtId="3" fontId="7" fillId="5" borderId="20" xfId="2" applyNumberFormat="1" applyFont="1" applyFill="1" applyBorder="1" applyAlignment="1">
      <alignment horizontal="center" vertical="center" wrapText="1"/>
    </xf>
    <xf numFmtId="0" fontId="6" fillId="5" borderId="12" xfId="2" applyFont="1" applyFill="1" applyBorder="1" applyAlignment="1">
      <alignment horizontal="center" vertical="center" wrapText="1"/>
    </xf>
    <xf numFmtId="0" fontId="6" fillId="5" borderId="13" xfId="2" applyFont="1" applyFill="1" applyBorder="1" applyAlignment="1">
      <alignment horizontal="center" vertical="center" wrapText="1"/>
    </xf>
    <xf numFmtId="0" fontId="6" fillId="5" borderId="14" xfId="2" applyFont="1" applyFill="1" applyBorder="1" applyAlignment="1">
      <alignment horizontal="center" vertical="center" wrapText="1"/>
    </xf>
    <xf numFmtId="0" fontId="6" fillId="5" borderId="5" xfId="2" applyFont="1" applyFill="1" applyBorder="1" applyAlignment="1">
      <alignment horizontal="center" vertical="center" wrapText="1"/>
    </xf>
    <xf numFmtId="0" fontId="6" fillId="5" borderId="15" xfId="2" applyFont="1" applyFill="1" applyBorder="1" applyAlignment="1">
      <alignment horizontal="center" vertical="center" wrapText="1"/>
    </xf>
    <xf numFmtId="0" fontId="6" fillId="5" borderId="17" xfId="2" applyFont="1" applyFill="1" applyBorder="1" applyAlignment="1">
      <alignment horizontal="center" vertical="center" wrapText="1"/>
    </xf>
    <xf numFmtId="0" fontId="6" fillId="5" borderId="8" xfId="2" applyFont="1" applyFill="1" applyBorder="1" applyAlignment="1">
      <alignment horizontal="center" vertical="center" wrapText="1"/>
    </xf>
    <xf numFmtId="0" fontId="6" fillId="5" borderId="18" xfId="2" applyFont="1" applyFill="1" applyBorder="1" applyAlignment="1">
      <alignment horizontal="center" vertical="center" wrapText="1"/>
    </xf>
    <xf numFmtId="9" fontId="8" fillId="6" borderId="5" xfId="1" applyFont="1" applyFill="1" applyBorder="1" applyAlignment="1">
      <alignment horizontal="center" vertical="center"/>
    </xf>
    <xf numFmtId="164" fontId="8" fillId="6" borderId="5" xfId="1" applyNumberFormat="1" applyFont="1" applyFill="1" applyBorder="1" applyAlignment="1">
      <alignment horizontal="center" vertical="center"/>
    </xf>
    <xf numFmtId="9" fontId="6" fillId="6" borderId="5" xfId="1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0" borderId="1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4" borderId="11" xfId="2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6" xfId="2" applyFont="1" applyFill="1" applyBorder="1" applyAlignment="1">
      <alignment horizontal="center" vertical="center" wrapText="1"/>
    </xf>
    <xf numFmtId="0" fontId="5" fillId="4" borderId="25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3" fontId="6" fillId="8" borderId="13" xfId="2" applyNumberFormat="1" applyFont="1" applyFill="1" applyBorder="1" applyAlignment="1">
      <alignment horizontal="center" vertical="center" wrapText="1"/>
    </xf>
    <xf numFmtId="3" fontId="6" fillId="8" borderId="18" xfId="2" applyNumberFormat="1" applyFont="1" applyFill="1" applyBorder="1" applyAlignment="1">
      <alignment horizontal="center" vertical="center" wrapText="1"/>
    </xf>
    <xf numFmtId="0" fontId="6" fillId="8" borderId="13" xfId="2" applyFont="1" applyFill="1" applyBorder="1" applyAlignment="1">
      <alignment horizontal="center" vertical="center" wrapText="1"/>
    </xf>
    <xf numFmtId="0" fontId="6" fillId="8" borderId="18" xfId="2" applyFont="1" applyFill="1" applyBorder="1" applyAlignment="1">
      <alignment horizontal="center" vertical="center" wrapText="1"/>
    </xf>
  </cellXfs>
  <cellStyles count="3">
    <cellStyle name="Normal" xfId="0" builtinId="0"/>
    <cellStyle name="Normal 2 2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GINI_LIFT_DEV!$W$13</c:f>
              <c:strCache>
                <c:ptCount val="1"/>
                <c:pt idx="0">
                  <c:v>Cum Lift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GINI_LIFT_DEV!$W$14:$W$23</c:f>
              <c:numCache>
                <c:formatCode>0.00</c:formatCode>
                <c:ptCount val="10"/>
                <c:pt idx="0">
                  <c:v>0.5697230273133842</c:v>
                </c:pt>
                <c:pt idx="1">
                  <c:v>3.1160724940894302</c:v>
                </c:pt>
                <c:pt idx="2">
                  <c:v>4.3434717573686807</c:v>
                </c:pt>
                <c:pt idx="3">
                  <c:v>5.4148017159512856</c:v>
                </c:pt>
                <c:pt idx="4">
                  <c:v>5.9034553064543527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C-4D99-A0CC-45AFFA20FB2C}"/>
            </c:ext>
          </c:extLst>
        </c:ser>
        <c:ser>
          <c:idx val="1"/>
          <c:order val="1"/>
          <c:tx>
            <c:strRef>
              <c:f>GINI_LIFT_DEV!$X$13</c:f>
              <c:strCache>
                <c:ptCount val="1"/>
                <c:pt idx="0">
                  <c:v>Random 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GINI_LIFT_DEV!$X$14:$X$23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C-4D99-A0CC-45AFFA20F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028032"/>
        <c:axId val="46552704"/>
      </c:lineChart>
      <c:catAx>
        <c:axId val="226028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46552704"/>
        <c:crosses val="autoZero"/>
        <c:auto val="1"/>
        <c:lblAlgn val="ctr"/>
        <c:lblOffset val="100"/>
        <c:noMultiLvlLbl val="0"/>
      </c:catAx>
      <c:valAx>
        <c:axId val="4655270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crossAx val="226028032"/>
        <c:crosses val="autoZero"/>
        <c:crossBetween val="between"/>
      </c:valAx>
    </c:plotArea>
    <c:legend>
      <c:legendPos val="b"/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GINI_LIFT_OOT!$W$13</c:f>
              <c:strCache>
                <c:ptCount val="1"/>
                <c:pt idx="0">
                  <c:v>Cum Lift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GINI_LIFT_OOT!$W$14:$W$23</c:f>
              <c:numCache>
                <c:formatCode>0.00</c:formatCode>
                <c:ptCount val="10"/>
                <c:pt idx="0">
                  <c:v>4.5466478480771805E-3</c:v>
                </c:pt>
                <c:pt idx="1">
                  <c:v>1.614651816185449E-2</c:v>
                </c:pt>
                <c:pt idx="2">
                  <c:v>4.5944768810542859E-2</c:v>
                </c:pt>
                <c:pt idx="3">
                  <c:v>0.14062871024675017</c:v>
                </c:pt>
                <c:pt idx="4">
                  <c:v>0.36628822669176508</c:v>
                </c:pt>
                <c:pt idx="5">
                  <c:v>0.84703641231213644</c:v>
                </c:pt>
                <c:pt idx="6">
                  <c:v>1.9208555154343405</c:v>
                </c:pt>
                <c:pt idx="7">
                  <c:v>3.8468654461123135</c:v>
                </c:pt>
                <c:pt idx="8">
                  <c:v>6.6006681982792337</c:v>
                </c:pt>
                <c:pt idx="9">
                  <c:v>10.018357428757435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2-4711-B9EA-EFBE18287896}"/>
            </c:ext>
          </c:extLst>
        </c:ser>
        <c:ser>
          <c:idx val="1"/>
          <c:order val="1"/>
          <c:tx>
            <c:strRef>
              <c:f>GINI_LIFT_OOT!$X$13</c:f>
              <c:strCache>
                <c:ptCount val="1"/>
                <c:pt idx="0">
                  <c:v>Random 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GINI_LIFT_OOT!$X$14:$X$23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2-4711-B9EA-EFBE18287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788992"/>
        <c:axId val="111941248"/>
      </c:lineChart>
      <c:catAx>
        <c:axId val="224788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941248"/>
        <c:crosses val="autoZero"/>
        <c:auto val="1"/>
        <c:lblAlgn val="ctr"/>
        <c:lblOffset val="100"/>
        <c:noMultiLvlLbl val="0"/>
      </c:catAx>
      <c:valAx>
        <c:axId val="11194124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crossAx val="224788992"/>
        <c:crosses val="autoZero"/>
        <c:crossBetween val="between"/>
      </c:valAx>
    </c:plotArea>
    <c:legend>
      <c:legendPos val="b"/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6</xdr:row>
      <xdr:rowOff>47625</xdr:rowOff>
    </xdr:from>
    <xdr:to>
      <xdr:col>18</xdr:col>
      <xdr:colOff>404811</xdr:colOff>
      <xdr:row>7</xdr:row>
      <xdr:rowOff>23813</xdr:rowOff>
    </xdr:to>
    <xdr:pic>
      <xdr:nvPicPr>
        <xdr:cNvPr id="1025" name="Picture 1" descr="G_1 = 2 AUC -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94093" y="1202531"/>
          <a:ext cx="1309688" cy="166688"/>
        </a:xfrm>
        <a:prstGeom prst="rect">
          <a:avLst/>
        </a:prstGeom>
        <a:noFill/>
      </xdr:spPr>
    </xdr:pic>
    <xdr:clientData/>
  </xdr:twoCellAnchor>
  <xdr:twoCellAnchor>
    <xdr:from>
      <xdr:col>1</xdr:col>
      <xdr:colOff>11906</xdr:colOff>
      <xdr:row>24</xdr:row>
      <xdr:rowOff>178594</xdr:rowOff>
    </xdr:from>
    <xdr:to>
      <xdr:col>10</xdr:col>
      <xdr:colOff>357187</xdr:colOff>
      <xdr:row>42</xdr:row>
      <xdr:rowOff>83343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511968</xdr:colOff>
      <xdr:row>6</xdr:row>
      <xdr:rowOff>71437</xdr:rowOff>
    </xdr:from>
    <xdr:to>
      <xdr:col>18</xdr:col>
      <xdr:colOff>369094</xdr:colOff>
      <xdr:row>7</xdr:row>
      <xdr:rowOff>47625</xdr:rowOff>
    </xdr:to>
    <xdr:pic>
      <xdr:nvPicPr>
        <xdr:cNvPr id="2" name="Picture 1" descr="G_1 = 2 AUC -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9343" y="1223962"/>
          <a:ext cx="1314451" cy="166688"/>
        </a:xfrm>
        <a:prstGeom prst="rect">
          <a:avLst/>
        </a:prstGeom>
        <a:noFill/>
      </xdr:spPr>
    </xdr:pic>
    <xdr:clientData/>
  </xdr:twoCellAnchor>
  <xdr:twoCellAnchor>
    <xdr:from>
      <xdr:col>1</xdr:col>
      <xdr:colOff>11906</xdr:colOff>
      <xdr:row>24</xdr:row>
      <xdr:rowOff>178594</xdr:rowOff>
    </xdr:from>
    <xdr:to>
      <xdr:col>10</xdr:col>
      <xdr:colOff>357187</xdr:colOff>
      <xdr:row>42</xdr:row>
      <xdr:rowOff>83343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showGridLines="0" tabSelected="1" zoomScale="80" zoomScaleNormal="80" workbookViewId="0">
      <selection activeCell="Z15" sqref="Z15"/>
    </sheetView>
  </sheetViews>
  <sheetFormatPr defaultRowHeight="15" x14ac:dyDescent="0.25"/>
  <cols>
    <col min="1" max="1" width="2.5703125" customWidth="1"/>
    <col min="2" max="2" width="11.28515625" bestFit="1" customWidth="1"/>
    <col min="10" max="10" width="34.42578125" bestFit="1" customWidth="1"/>
    <col min="11" max="11" width="15" bestFit="1" customWidth="1"/>
    <col min="12" max="12" width="6.7109375" bestFit="1" customWidth="1"/>
    <col min="13" max="13" width="9.28515625" style="14" bestFit="1" customWidth="1"/>
    <col min="14" max="14" width="10.28515625" style="14" bestFit="1" customWidth="1"/>
    <col min="15" max="15" width="10.42578125" style="14" customWidth="1"/>
    <col min="16" max="16" width="9.28515625" style="14" bestFit="1" customWidth="1"/>
    <col min="17" max="17" width="11.140625" style="14" customWidth="1"/>
    <col min="18" max="18" width="9.140625" style="14" customWidth="1"/>
    <col min="19" max="23" width="9.28515625" style="14" bestFit="1" customWidth="1"/>
    <col min="24" max="35" width="9.140625" style="14"/>
  </cols>
  <sheetData>
    <row r="1" spans="1:35" x14ac:dyDescent="0.25">
      <c r="B1" s="53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</row>
    <row r="3" spans="1:3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14" t="s">
        <v>14</v>
      </c>
    </row>
    <row r="4" spans="1:35" x14ac:dyDescent="0.25">
      <c r="M4" s="14" t="s">
        <v>15</v>
      </c>
    </row>
    <row r="5" spans="1:35" ht="15.75" thickBot="1" x14ac:dyDescent="0.3">
      <c r="M5" s="14" t="s">
        <v>16</v>
      </c>
    </row>
    <row r="6" spans="1:35" x14ac:dyDescent="0.25">
      <c r="B6" s="54" t="s">
        <v>1</v>
      </c>
      <c r="C6" s="55"/>
      <c r="D6" s="55"/>
      <c r="E6" s="55"/>
      <c r="F6" s="55"/>
      <c r="G6" s="55"/>
      <c r="H6" s="55"/>
      <c r="I6" s="55"/>
      <c r="J6" s="55"/>
      <c r="K6" s="55"/>
      <c r="L6" s="56"/>
      <c r="M6" s="14" t="s">
        <v>17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25">
      <c r="B7" s="47" t="s">
        <v>2</v>
      </c>
      <c r="C7" s="48"/>
      <c r="D7" s="48"/>
      <c r="E7" s="48"/>
      <c r="F7" s="48"/>
      <c r="G7" s="48"/>
      <c r="H7" s="48"/>
      <c r="I7" s="48"/>
      <c r="J7" s="48"/>
      <c r="K7" s="48"/>
      <c r="L7" s="49"/>
      <c r="M7" s="15"/>
      <c r="N7" s="15"/>
      <c r="O7" s="15"/>
      <c r="P7" s="15"/>
      <c r="Q7" s="15"/>
      <c r="R7" t="s">
        <v>20</v>
      </c>
      <c r="S7" s="15"/>
      <c r="U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x14ac:dyDescent="0.25">
      <c r="B8" s="47"/>
      <c r="C8" s="48"/>
      <c r="D8" s="48"/>
      <c r="E8" s="48"/>
      <c r="F8" s="48"/>
      <c r="G8" s="48"/>
      <c r="H8" s="48"/>
      <c r="I8" s="48"/>
      <c r="J8" s="48"/>
      <c r="K8" s="48"/>
      <c r="L8" s="49"/>
      <c r="M8" s="15"/>
      <c r="N8" s="15"/>
      <c r="O8" s="15"/>
      <c r="P8" s="15"/>
      <c r="Q8" s="15"/>
      <c r="R8" s="15"/>
      <c r="S8" s="20" t="s">
        <v>22</v>
      </c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25">
      <c r="B9" s="47"/>
      <c r="C9" s="48"/>
      <c r="D9" s="48"/>
      <c r="E9" s="48"/>
      <c r="F9" s="48"/>
      <c r="G9" s="48"/>
      <c r="H9" s="48"/>
      <c r="I9" s="48"/>
      <c r="J9" s="48"/>
      <c r="K9" s="48"/>
      <c r="L9" s="49"/>
      <c r="M9" s="15"/>
      <c r="N9" s="15"/>
      <c r="O9" s="15"/>
      <c r="P9" s="15"/>
      <c r="Q9" s="15"/>
      <c r="R9" s="15"/>
      <c r="T9" s="20" t="s">
        <v>21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5.75" thickBot="1" x14ac:dyDescent="0.3">
      <c r="B10" s="50" t="s">
        <v>33</v>
      </c>
      <c r="C10" s="51"/>
      <c r="D10" s="51"/>
      <c r="E10" s="51"/>
      <c r="F10" s="51"/>
      <c r="G10" s="51"/>
      <c r="H10" s="51"/>
      <c r="I10" s="51"/>
      <c r="J10" s="51"/>
      <c r="K10" s="51"/>
      <c r="L10" s="52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5.75" customHeight="1" x14ac:dyDescent="0.25">
      <c r="B11" s="63" t="s">
        <v>3</v>
      </c>
      <c r="C11" s="57" t="s">
        <v>4</v>
      </c>
      <c r="D11" s="57" t="s">
        <v>5</v>
      </c>
      <c r="E11" s="57" t="s">
        <v>6</v>
      </c>
      <c r="F11" s="57" t="s">
        <v>7</v>
      </c>
      <c r="G11" s="57" t="s">
        <v>8</v>
      </c>
      <c r="H11" s="57" t="s">
        <v>9</v>
      </c>
      <c r="I11" s="57" t="s">
        <v>10</v>
      </c>
      <c r="J11" s="57" t="s">
        <v>11</v>
      </c>
      <c r="K11" s="57" t="s">
        <v>12</v>
      </c>
      <c r="L11" s="60" t="s">
        <v>13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</row>
    <row r="12" spans="1:35" ht="15" customHeight="1" x14ac:dyDescent="0.25">
      <c r="B12" s="64"/>
      <c r="C12" s="58"/>
      <c r="D12" s="58"/>
      <c r="E12" s="58"/>
      <c r="F12" s="58"/>
      <c r="G12" s="58"/>
      <c r="H12" s="58"/>
      <c r="I12" s="58"/>
      <c r="J12" s="58"/>
      <c r="K12" s="58"/>
      <c r="L12" s="61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</row>
    <row r="13" spans="1:35" ht="26.25" thickBot="1" x14ac:dyDescent="0.3">
      <c r="B13" s="65"/>
      <c r="C13" s="59"/>
      <c r="D13" s="59"/>
      <c r="E13" s="59"/>
      <c r="F13" s="59"/>
      <c r="G13" s="59"/>
      <c r="H13" s="59"/>
      <c r="I13" s="59"/>
      <c r="J13" s="59"/>
      <c r="K13" s="59"/>
      <c r="L13" s="62"/>
      <c r="M13" s="24" t="s">
        <v>30</v>
      </c>
      <c r="N13" s="24" t="s">
        <v>19</v>
      </c>
      <c r="O13" s="24" t="s">
        <v>32</v>
      </c>
      <c r="P13" s="24" t="s">
        <v>31</v>
      </c>
      <c r="Q13" s="33" t="s">
        <v>35</v>
      </c>
      <c r="R13" s="24" t="s">
        <v>23</v>
      </c>
      <c r="S13" s="24" t="s">
        <v>24</v>
      </c>
      <c r="T13" s="24" t="s">
        <v>25</v>
      </c>
      <c r="U13" s="24" t="s">
        <v>26</v>
      </c>
      <c r="V13" s="24" t="s">
        <v>26</v>
      </c>
      <c r="W13" s="24" t="s">
        <v>27</v>
      </c>
      <c r="X13" s="24" t="s">
        <v>28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 x14ac:dyDescent="0.25">
      <c r="B14" s="36">
        <v>1</v>
      </c>
      <c r="C14" s="37">
        <v>1</v>
      </c>
      <c r="D14" s="66">
        <v>983</v>
      </c>
      <c r="E14" s="5">
        <f>D14/SUM($D$14:$D$23)</f>
        <v>0.28150057273768614</v>
      </c>
      <c r="F14" s="68">
        <v>966</v>
      </c>
      <c r="G14" s="68">
        <v>17</v>
      </c>
      <c r="H14" s="5">
        <f>G14/SUM($G$14:$G$23)</f>
        <v>0.16037735849056603</v>
      </c>
      <c r="I14" s="5">
        <f>H14</f>
        <v>0.16037735849056603</v>
      </c>
      <c r="J14" s="5">
        <f>IFERROR((G14/D14),0)</f>
        <v>1.7293997965412006E-2</v>
      </c>
      <c r="K14" s="5">
        <f>SUM($G$14:G14)/SUM($D$14:D14)</f>
        <v>1.7293997965412006E-2</v>
      </c>
      <c r="L14" s="21">
        <v>0.14219707409581228</v>
      </c>
      <c r="M14" s="45">
        <f>D14/$D$24</f>
        <v>0.28150057273768614</v>
      </c>
      <c r="N14" s="27">
        <f>G14</f>
        <v>17</v>
      </c>
      <c r="O14" s="45">
        <f>N14/$G$24</f>
        <v>0.16037735849056603</v>
      </c>
      <c r="P14" s="44"/>
      <c r="Q14" s="25">
        <f>((SUM(O14)/2)*(M14))</f>
        <v>2.2573159134625775E-2</v>
      </c>
      <c r="R14" s="25">
        <f>G24/D24</f>
        <v>3.0355097365406643E-2</v>
      </c>
      <c r="S14" s="45">
        <f>G14/D14</f>
        <v>1.7293997965412006E-2</v>
      </c>
      <c r="T14" s="46">
        <f>S14/$R$14</f>
        <v>0.5697230273133842</v>
      </c>
      <c r="U14" s="23">
        <f t="shared" ref="U14:U23" si="0">T14-1</f>
        <v>-0.4302769726866158</v>
      </c>
      <c r="V14" s="23">
        <f>(S14-$R$14)/$R$14</f>
        <v>-0.4302769726866158</v>
      </c>
      <c r="W14" s="30">
        <f>T14</f>
        <v>0.5697230273133842</v>
      </c>
      <c r="X14" s="31">
        <v>1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 spans="1:35" x14ac:dyDescent="0.25">
      <c r="B15" s="38">
        <v>2</v>
      </c>
      <c r="C15" s="39">
        <v>4</v>
      </c>
      <c r="D15" s="66">
        <v>414</v>
      </c>
      <c r="E15" s="6">
        <f t="shared" ref="E15:E23" si="1">D15/SUM($D$14:$D$23)</f>
        <v>0.11855670103092783</v>
      </c>
      <c r="F15" s="68">
        <v>382</v>
      </c>
      <c r="G15" s="68">
        <v>32</v>
      </c>
      <c r="H15" s="6">
        <f t="shared" ref="H15:H23" si="2">G15/SUM($G$14:$G$23)</f>
        <v>0.30188679245283018</v>
      </c>
      <c r="I15" s="6">
        <f>I14+H15</f>
        <v>0.46226415094339623</v>
      </c>
      <c r="J15" s="6">
        <f t="shared" ref="J15:J23" si="3">IFERROR((G15/D15),0)</f>
        <v>7.7294685990338161E-2</v>
      </c>
      <c r="K15" s="6">
        <f>SUM($G$14:G15)/SUM($D$14:D15)</f>
        <v>3.5075161059413031E-2</v>
      </c>
      <c r="L15" s="21">
        <v>0.31136653013966775</v>
      </c>
      <c r="M15" s="45">
        <f t="shared" ref="M15:M23" si="4">D15/$D$24</f>
        <v>0.11855670103092783</v>
      </c>
      <c r="N15" s="27">
        <f t="shared" ref="N15:N23" si="5">N14+G15</f>
        <v>49</v>
      </c>
      <c r="O15" s="45">
        <f t="shared" ref="O15:O23" si="6">N15/$G$24</f>
        <v>0.46226415094339623</v>
      </c>
      <c r="P15" s="44">
        <f>O14</f>
        <v>0.16037735849056603</v>
      </c>
      <c r="Q15" s="25">
        <f>((SUM(P15,O15)/2)*(M15))</f>
        <v>3.6909161641703943E-2</v>
      </c>
      <c r="R15" s="25"/>
      <c r="S15" s="45">
        <f t="shared" ref="S15:S23" si="7">G15/D15</f>
        <v>7.7294685990338161E-2</v>
      </c>
      <c r="T15" s="46">
        <f t="shared" ref="T15:T23" si="8">S15/$R$14</f>
        <v>2.546349466776046</v>
      </c>
      <c r="U15" s="23">
        <f t="shared" si="0"/>
        <v>1.546349466776046</v>
      </c>
      <c r="V15" s="23">
        <f t="shared" ref="V15:V23" si="9">(S15-$R$14)/$R$14</f>
        <v>1.5463494667760458</v>
      </c>
      <c r="W15" s="32">
        <f>W14+T15</f>
        <v>3.1160724940894302</v>
      </c>
      <c r="X15" s="31">
        <v>2</v>
      </c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spans="1:35" x14ac:dyDescent="0.25">
      <c r="B16" s="38">
        <v>5</v>
      </c>
      <c r="C16" s="39">
        <v>11</v>
      </c>
      <c r="D16" s="66">
        <v>671</v>
      </c>
      <c r="E16" s="6">
        <f t="shared" si="1"/>
        <v>0.19215349369988546</v>
      </c>
      <c r="F16" s="68">
        <v>646</v>
      </c>
      <c r="G16" s="68">
        <v>25</v>
      </c>
      <c r="H16" s="6">
        <f t="shared" si="2"/>
        <v>0.23584905660377359</v>
      </c>
      <c r="I16" s="6">
        <f t="shared" ref="I16:I23" si="10">I15+H16</f>
        <v>0.69811320754716988</v>
      </c>
      <c r="J16" s="6">
        <f t="shared" si="3"/>
        <v>3.7257824143070044E-2</v>
      </c>
      <c r="K16" s="6">
        <f>SUM($G$14:G16)/SUM($D$14:D16)</f>
        <v>3.5783365570599614E-2</v>
      </c>
      <c r="L16" s="21">
        <v>0.41251972962459893</v>
      </c>
      <c r="M16" s="45">
        <f t="shared" si="4"/>
        <v>0.19215349369988546</v>
      </c>
      <c r="N16" s="27">
        <f t="shared" si="5"/>
        <v>74</v>
      </c>
      <c r="O16" s="45">
        <f t="shared" si="6"/>
        <v>0.69811320754716977</v>
      </c>
      <c r="P16" s="44">
        <f t="shared" ref="P16:P23" si="11">O15</f>
        <v>0.46226415094339623</v>
      </c>
      <c r="Q16" s="25">
        <f t="shared" ref="Q16:Q23" si="12">((SUM(P16,O16)/2)*(M16))</f>
        <v>0.11148528172210337</v>
      </c>
      <c r="R16" s="25"/>
      <c r="S16" s="45">
        <f t="shared" si="7"/>
        <v>3.7257824143070044E-2</v>
      </c>
      <c r="T16" s="46">
        <f t="shared" si="8"/>
        <v>1.227399263279251</v>
      </c>
      <c r="U16" s="23">
        <f t="shared" si="0"/>
        <v>0.22739926327925097</v>
      </c>
      <c r="V16" s="23">
        <f t="shared" si="9"/>
        <v>0.22739926327925089</v>
      </c>
      <c r="W16" s="32">
        <f t="shared" ref="W16:W23" si="13">W15+T16</f>
        <v>4.3434717573686807</v>
      </c>
      <c r="X16" s="31">
        <v>3</v>
      </c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 spans="1:35" x14ac:dyDescent="0.25">
      <c r="B17" s="38">
        <v>12</v>
      </c>
      <c r="C17" s="39">
        <v>51</v>
      </c>
      <c r="D17" s="66">
        <v>615</v>
      </c>
      <c r="E17" s="6">
        <f t="shared" si="1"/>
        <v>0.17611683848797252</v>
      </c>
      <c r="F17" s="68">
        <v>595</v>
      </c>
      <c r="G17" s="68">
        <v>20</v>
      </c>
      <c r="H17" s="6">
        <f t="shared" si="2"/>
        <v>0.18867924528301888</v>
      </c>
      <c r="I17" s="6">
        <f t="shared" si="10"/>
        <v>0.8867924528301887</v>
      </c>
      <c r="J17" s="6">
        <f t="shared" si="3"/>
        <v>3.2520325203252036E-2</v>
      </c>
      <c r="K17" s="6">
        <f>SUM($G$14:G17)/SUM($D$14:D17)</f>
        <v>3.5035408125232946E-2</v>
      </c>
      <c r="L17" s="21">
        <v>0.53668582721497859</v>
      </c>
      <c r="M17" s="45">
        <f t="shared" si="4"/>
        <v>0.17611683848797252</v>
      </c>
      <c r="N17" s="27">
        <f t="shared" si="5"/>
        <v>94</v>
      </c>
      <c r="O17" s="45">
        <f t="shared" si="6"/>
        <v>0.8867924528301887</v>
      </c>
      <c r="P17" s="44">
        <f t="shared" si="11"/>
        <v>0.69811320754716977</v>
      </c>
      <c r="Q17" s="25">
        <f t="shared" si="12"/>
        <v>0.13956428710367635</v>
      </c>
      <c r="R17" s="25"/>
      <c r="S17" s="45">
        <f t="shared" si="7"/>
        <v>3.2520325203252036E-2</v>
      </c>
      <c r="T17" s="46">
        <f t="shared" si="8"/>
        <v>1.0713299585826048</v>
      </c>
      <c r="U17" s="23">
        <f t="shared" si="0"/>
        <v>7.1329958582604824E-2</v>
      </c>
      <c r="V17" s="23">
        <f t="shared" si="9"/>
        <v>7.1329958582604824E-2</v>
      </c>
      <c r="W17" s="32">
        <f t="shared" si="13"/>
        <v>5.4148017159512856</v>
      </c>
      <c r="X17" s="31">
        <v>4</v>
      </c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x14ac:dyDescent="0.25">
      <c r="B18" s="38">
        <v>52</v>
      </c>
      <c r="C18" s="39">
        <v>121</v>
      </c>
      <c r="D18" s="66">
        <v>809</v>
      </c>
      <c r="E18" s="6">
        <f t="shared" si="1"/>
        <v>0.23167239404352807</v>
      </c>
      <c r="F18" s="68">
        <v>797</v>
      </c>
      <c r="G18" s="68">
        <v>12</v>
      </c>
      <c r="H18" s="6">
        <f t="shared" si="2"/>
        <v>0.11320754716981132</v>
      </c>
      <c r="I18" s="6">
        <f t="shared" si="10"/>
        <v>1</v>
      </c>
      <c r="J18" s="6">
        <f t="shared" si="3"/>
        <v>1.4833127317676144E-2</v>
      </c>
      <c r="K18" s="6">
        <f>SUM($G$14:G18)/SUM($D$14:D18)</f>
        <v>3.0355097365406643E-2</v>
      </c>
      <c r="L18" s="21">
        <v>0.63398956991326116</v>
      </c>
      <c r="M18" s="45">
        <f t="shared" si="4"/>
        <v>0.23167239404352807</v>
      </c>
      <c r="N18" s="27">
        <f t="shared" si="5"/>
        <v>106</v>
      </c>
      <c r="O18" s="45">
        <f t="shared" si="6"/>
        <v>1</v>
      </c>
      <c r="P18" s="44">
        <f t="shared" si="11"/>
        <v>0.8867924528301887</v>
      </c>
      <c r="Q18" s="25">
        <f t="shared" si="12"/>
        <v>0.21855886230521518</v>
      </c>
      <c r="R18" s="25"/>
      <c r="S18" s="45">
        <f t="shared" si="7"/>
        <v>1.4833127317676144E-2</v>
      </c>
      <c r="T18" s="46">
        <f t="shared" si="8"/>
        <v>0.48865359050306695</v>
      </c>
      <c r="U18" s="23">
        <f t="shared" si="0"/>
        <v>-0.51134640949693311</v>
      </c>
      <c r="V18" s="23">
        <f t="shared" si="9"/>
        <v>-0.51134640949693311</v>
      </c>
      <c r="W18" s="32">
        <f t="shared" si="13"/>
        <v>5.9034553064543527</v>
      </c>
      <c r="X18" s="31">
        <v>5</v>
      </c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spans="1:35" x14ac:dyDescent="0.25">
      <c r="B19" s="38">
        <v>122</v>
      </c>
      <c r="C19" s="39">
        <v>227</v>
      </c>
      <c r="D19" s="66"/>
      <c r="E19" s="6">
        <f t="shared" si="1"/>
        <v>0</v>
      </c>
      <c r="F19" s="68"/>
      <c r="G19" s="68"/>
      <c r="H19" s="6">
        <f t="shared" si="2"/>
        <v>0</v>
      </c>
      <c r="I19" s="6">
        <f t="shared" si="10"/>
        <v>1</v>
      </c>
      <c r="J19" s="6">
        <f t="shared" si="3"/>
        <v>0</v>
      </c>
      <c r="K19" s="6">
        <f>SUM($G$14:G19)/SUM($D$14:D19)</f>
        <v>3.0355097365406643E-2</v>
      </c>
      <c r="L19" s="21">
        <v>0.68749186751203162</v>
      </c>
      <c r="M19" s="45">
        <f t="shared" si="4"/>
        <v>0</v>
      </c>
      <c r="N19" s="27">
        <f t="shared" si="5"/>
        <v>106</v>
      </c>
      <c r="O19" s="45">
        <f t="shared" si="6"/>
        <v>1</v>
      </c>
      <c r="P19" s="44">
        <f t="shared" si="11"/>
        <v>1</v>
      </c>
      <c r="Q19" s="25">
        <f t="shared" si="12"/>
        <v>0</v>
      </c>
      <c r="R19" s="25"/>
      <c r="S19" s="45" t="e">
        <f t="shared" si="7"/>
        <v>#DIV/0!</v>
      </c>
      <c r="T19" s="46" t="e">
        <f t="shared" si="8"/>
        <v>#DIV/0!</v>
      </c>
      <c r="U19" s="23" t="e">
        <f t="shared" si="0"/>
        <v>#DIV/0!</v>
      </c>
      <c r="V19" s="23" t="e">
        <f t="shared" si="9"/>
        <v>#DIV/0!</v>
      </c>
      <c r="W19" s="32" t="e">
        <f t="shared" si="13"/>
        <v>#DIV/0!</v>
      </c>
      <c r="X19" s="31">
        <v>6</v>
      </c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spans="1:35" x14ac:dyDescent="0.25">
      <c r="B20" s="40">
        <v>228</v>
      </c>
      <c r="C20" s="39">
        <v>428</v>
      </c>
      <c r="D20" s="66"/>
      <c r="E20" s="7">
        <f t="shared" si="1"/>
        <v>0</v>
      </c>
      <c r="F20" s="68"/>
      <c r="G20" s="68"/>
      <c r="H20" s="7">
        <f t="shared" si="2"/>
        <v>0</v>
      </c>
      <c r="I20" s="7">
        <f t="shared" si="10"/>
        <v>1</v>
      </c>
      <c r="J20" s="7">
        <f t="shared" si="3"/>
        <v>0</v>
      </c>
      <c r="K20" s="7">
        <f>SUM($G$14:G20)/SUM($D$14:D20)</f>
        <v>3.0355097365406643E-2</v>
      </c>
      <c r="L20" s="21">
        <v>0.66840151009718896</v>
      </c>
      <c r="M20" s="45">
        <f t="shared" si="4"/>
        <v>0</v>
      </c>
      <c r="N20" s="27">
        <f t="shared" si="5"/>
        <v>106</v>
      </c>
      <c r="O20" s="45">
        <f t="shared" si="6"/>
        <v>1</v>
      </c>
      <c r="P20" s="44">
        <f t="shared" si="11"/>
        <v>1</v>
      </c>
      <c r="Q20" s="25">
        <f t="shared" si="12"/>
        <v>0</v>
      </c>
      <c r="R20" s="25"/>
      <c r="S20" s="45" t="e">
        <f t="shared" si="7"/>
        <v>#DIV/0!</v>
      </c>
      <c r="T20" s="46" t="e">
        <f t="shared" si="8"/>
        <v>#DIV/0!</v>
      </c>
      <c r="U20" s="23" t="e">
        <f t="shared" si="0"/>
        <v>#DIV/0!</v>
      </c>
      <c r="V20" s="23" t="e">
        <f t="shared" si="9"/>
        <v>#DIV/0!</v>
      </c>
      <c r="W20" s="32" t="e">
        <f t="shared" si="13"/>
        <v>#DIV/0!</v>
      </c>
      <c r="X20" s="31">
        <v>7</v>
      </c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spans="1:35" x14ac:dyDescent="0.25">
      <c r="B21" s="38">
        <v>429</v>
      </c>
      <c r="C21" s="39">
        <v>668</v>
      </c>
      <c r="D21" s="66"/>
      <c r="E21" s="6">
        <f t="shared" si="1"/>
        <v>0</v>
      </c>
      <c r="F21" s="68"/>
      <c r="G21" s="68"/>
      <c r="H21" s="6">
        <f t="shared" si="2"/>
        <v>0</v>
      </c>
      <c r="I21" s="6">
        <f t="shared" si="10"/>
        <v>1</v>
      </c>
      <c r="J21" s="6">
        <f t="shared" si="3"/>
        <v>0</v>
      </c>
      <c r="K21" s="6">
        <f>SUM($G$14:G21)/SUM($D$14:D21)</f>
        <v>3.0355097365406643E-2</v>
      </c>
      <c r="L21" s="21">
        <v>0.5376681285958369</v>
      </c>
      <c r="M21" s="45">
        <f t="shared" si="4"/>
        <v>0</v>
      </c>
      <c r="N21" s="27">
        <f t="shared" si="5"/>
        <v>106</v>
      </c>
      <c r="O21" s="45">
        <f t="shared" si="6"/>
        <v>1</v>
      </c>
      <c r="P21" s="44">
        <f t="shared" si="11"/>
        <v>1</v>
      </c>
      <c r="Q21" s="25">
        <f t="shared" si="12"/>
        <v>0</v>
      </c>
      <c r="R21" s="26"/>
      <c r="S21" s="45" t="e">
        <f t="shared" si="7"/>
        <v>#DIV/0!</v>
      </c>
      <c r="T21" s="46" t="e">
        <f t="shared" si="8"/>
        <v>#DIV/0!</v>
      </c>
      <c r="U21" s="23" t="e">
        <f t="shared" si="0"/>
        <v>#DIV/0!</v>
      </c>
      <c r="V21" s="23" t="e">
        <f t="shared" si="9"/>
        <v>#DIV/0!</v>
      </c>
      <c r="W21" s="32" t="e">
        <f t="shared" si="13"/>
        <v>#DIV/0!</v>
      </c>
      <c r="X21" s="31">
        <v>8</v>
      </c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spans="1:35" x14ac:dyDescent="0.25">
      <c r="B22" s="38">
        <v>669</v>
      </c>
      <c r="C22" s="39">
        <v>828</v>
      </c>
      <c r="D22" s="66"/>
      <c r="E22" s="6">
        <f t="shared" si="1"/>
        <v>0</v>
      </c>
      <c r="F22" s="68"/>
      <c r="G22" s="68"/>
      <c r="H22" s="6">
        <f t="shared" si="2"/>
        <v>0</v>
      </c>
      <c r="I22" s="6">
        <f t="shared" si="10"/>
        <v>1</v>
      </c>
      <c r="J22" s="6">
        <f t="shared" si="3"/>
        <v>0</v>
      </c>
      <c r="K22" s="6">
        <f>SUM($G$14:G22)/SUM($D$14:D22)</f>
        <v>3.0355097365406643E-2</v>
      </c>
      <c r="L22" s="21">
        <v>0.31181721694332165</v>
      </c>
      <c r="M22" s="45">
        <f t="shared" si="4"/>
        <v>0</v>
      </c>
      <c r="N22" s="27">
        <f t="shared" si="5"/>
        <v>106</v>
      </c>
      <c r="O22" s="45">
        <f t="shared" si="6"/>
        <v>1</v>
      </c>
      <c r="P22" s="44">
        <f t="shared" si="11"/>
        <v>1</v>
      </c>
      <c r="Q22" s="25">
        <f t="shared" si="12"/>
        <v>0</v>
      </c>
      <c r="R22" s="25"/>
      <c r="S22" s="45" t="e">
        <f t="shared" si="7"/>
        <v>#DIV/0!</v>
      </c>
      <c r="T22" s="46" t="e">
        <f t="shared" si="8"/>
        <v>#DIV/0!</v>
      </c>
      <c r="U22" s="23" t="e">
        <f t="shared" si="0"/>
        <v>#DIV/0!</v>
      </c>
      <c r="V22" s="23" t="e">
        <f t="shared" si="9"/>
        <v>#DIV/0!</v>
      </c>
      <c r="W22" s="32" t="e">
        <f t="shared" si="13"/>
        <v>#DIV/0!</v>
      </c>
      <c r="X22" s="31">
        <v>9</v>
      </c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spans="1:35" ht="15.75" thickBot="1" x14ac:dyDescent="0.3">
      <c r="B23" s="41">
        <v>829</v>
      </c>
      <c r="C23" s="42">
        <v>979</v>
      </c>
      <c r="D23" s="67"/>
      <c r="E23" s="9">
        <f t="shared" si="1"/>
        <v>0</v>
      </c>
      <c r="F23" s="69"/>
      <c r="G23" s="69"/>
      <c r="H23" s="9">
        <f t="shared" si="2"/>
        <v>0</v>
      </c>
      <c r="I23" s="9">
        <f t="shared" si="10"/>
        <v>1</v>
      </c>
      <c r="J23" s="9">
        <f t="shared" si="3"/>
        <v>0</v>
      </c>
      <c r="K23" s="9">
        <f>SUM($G$14:G23)/SUM($D$14:D23)</f>
        <v>3.0355097365406643E-2</v>
      </c>
      <c r="L23" s="22">
        <v>0</v>
      </c>
      <c r="M23" s="45">
        <f t="shared" si="4"/>
        <v>0</v>
      </c>
      <c r="N23" s="27">
        <f t="shared" si="5"/>
        <v>106</v>
      </c>
      <c r="O23" s="45">
        <f t="shared" si="6"/>
        <v>1</v>
      </c>
      <c r="P23" s="44">
        <f t="shared" si="11"/>
        <v>1</v>
      </c>
      <c r="Q23" s="25">
        <f t="shared" si="12"/>
        <v>0</v>
      </c>
      <c r="R23" s="26"/>
      <c r="S23" s="45" t="e">
        <f t="shared" si="7"/>
        <v>#DIV/0!</v>
      </c>
      <c r="T23" s="46" t="e">
        <f t="shared" si="8"/>
        <v>#DIV/0!</v>
      </c>
      <c r="U23" s="23" t="e">
        <f t="shared" si="0"/>
        <v>#DIV/0!</v>
      </c>
      <c r="V23" s="23" t="e">
        <f t="shared" si="9"/>
        <v>#DIV/0!</v>
      </c>
      <c r="W23" s="32" t="e">
        <f t="shared" si="13"/>
        <v>#DIV/0!</v>
      </c>
      <c r="X23" s="31">
        <v>10</v>
      </c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spans="1:35" ht="15.75" thickBot="1" x14ac:dyDescent="0.3">
      <c r="B24" s="35">
        <v>1</v>
      </c>
      <c r="C24" s="10">
        <v>979</v>
      </c>
      <c r="D24" s="10">
        <f>SUM(D14:D23)</f>
        <v>3492</v>
      </c>
      <c r="E24" s="11">
        <v>1</v>
      </c>
      <c r="F24" s="10">
        <f>SUM(F14:F23)</f>
        <v>3386</v>
      </c>
      <c r="G24" s="10">
        <f>SUM(G14:G23)</f>
        <v>106</v>
      </c>
      <c r="H24" s="11">
        <v>1</v>
      </c>
      <c r="I24" s="11">
        <v>1</v>
      </c>
      <c r="J24" s="11">
        <f>G24/D24</f>
        <v>3.0355097365406643E-2</v>
      </c>
      <c r="K24" s="11">
        <f>G24/D24</f>
        <v>3.0355097365406643E-2</v>
      </c>
      <c r="L24" s="12">
        <v>0.68749186751203162</v>
      </c>
      <c r="M24" s="34"/>
      <c r="N24" s="19"/>
      <c r="O24" s="19"/>
      <c r="P24" s="19"/>
      <c r="Q24" s="15">
        <f>SUM(Q14:Q23)</f>
        <v>0.52909075190732457</v>
      </c>
      <c r="S24" s="19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spans="1:35" ht="15.75" thickBo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O25" s="19"/>
      <c r="P25" s="19"/>
      <c r="S25" s="19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Q26" s="28" t="s">
        <v>29</v>
      </c>
    </row>
    <row r="27" spans="1:35" ht="15.75" thickBo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Q27" s="29">
        <f>(Q24-0.5)/0.5</f>
        <v>5.8181503814649149E-2</v>
      </c>
    </row>
    <row r="28" spans="1:35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35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3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35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35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</sheetData>
  <sortState ref="U14:U23">
    <sortCondition ref="U14"/>
  </sortState>
  <mergeCells count="17">
    <mergeCell ref="J11:J13"/>
    <mergeCell ref="K11:K13"/>
    <mergeCell ref="L11:L13"/>
    <mergeCell ref="B11:B13"/>
    <mergeCell ref="C11:C13"/>
    <mergeCell ref="D11:D13"/>
    <mergeCell ref="E11:E13"/>
    <mergeCell ref="F11:F13"/>
    <mergeCell ref="G11:G13"/>
    <mergeCell ref="H11:H13"/>
    <mergeCell ref="I11:I13"/>
    <mergeCell ref="B8:L8"/>
    <mergeCell ref="B9:L9"/>
    <mergeCell ref="B10:L10"/>
    <mergeCell ref="B1:L1"/>
    <mergeCell ref="B6:L6"/>
    <mergeCell ref="B7:L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showGridLines="0" zoomScale="80" zoomScaleNormal="80" workbookViewId="0">
      <selection activeCell="AB23" sqref="AB15:AB23"/>
    </sheetView>
  </sheetViews>
  <sheetFormatPr defaultRowHeight="15" x14ac:dyDescent="0.25"/>
  <cols>
    <col min="1" max="1" width="2.5703125" customWidth="1"/>
    <col min="2" max="2" width="11.28515625" bestFit="1" customWidth="1"/>
    <col min="12" max="12" width="6.7109375" bestFit="1" customWidth="1"/>
    <col min="13" max="13" width="9.28515625" style="14" bestFit="1" customWidth="1"/>
    <col min="14" max="14" width="10.28515625" style="14" bestFit="1" customWidth="1"/>
    <col min="15" max="15" width="10.42578125" style="14" customWidth="1"/>
    <col min="16" max="16" width="9.28515625" style="14" bestFit="1" customWidth="1"/>
    <col min="17" max="17" width="11.140625" style="14" customWidth="1"/>
    <col min="18" max="18" width="10.7109375" style="14" customWidth="1"/>
    <col min="19" max="23" width="9.28515625" style="14" bestFit="1" customWidth="1"/>
    <col min="24" max="35" width="9.140625" style="14"/>
  </cols>
  <sheetData>
    <row r="1" spans="1:35" x14ac:dyDescent="0.25">
      <c r="B1" s="53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</row>
    <row r="3" spans="1:3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14" t="s">
        <v>14</v>
      </c>
    </row>
    <row r="4" spans="1:35" x14ac:dyDescent="0.25">
      <c r="M4" s="14" t="s">
        <v>15</v>
      </c>
    </row>
    <row r="5" spans="1:35" ht="15.75" thickBot="1" x14ac:dyDescent="0.3">
      <c r="M5" s="14" t="s">
        <v>16</v>
      </c>
    </row>
    <row r="6" spans="1:35" x14ac:dyDescent="0.25">
      <c r="B6" s="54" t="s">
        <v>1</v>
      </c>
      <c r="C6" s="55"/>
      <c r="D6" s="55"/>
      <c r="E6" s="55"/>
      <c r="F6" s="55"/>
      <c r="G6" s="55"/>
      <c r="H6" s="55"/>
      <c r="I6" s="55"/>
      <c r="J6" s="55"/>
      <c r="K6" s="55"/>
      <c r="L6" s="56"/>
      <c r="M6" s="14" t="s">
        <v>17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25">
      <c r="B7" s="47" t="s">
        <v>2</v>
      </c>
      <c r="C7" s="48"/>
      <c r="D7" s="48"/>
      <c r="E7" s="48"/>
      <c r="F7" s="48"/>
      <c r="G7" s="48"/>
      <c r="H7" s="48"/>
      <c r="I7" s="48"/>
      <c r="J7" s="48"/>
      <c r="K7" s="48"/>
      <c r="L7" s="49"/>
      <c r="M7" s="15"/>
      <c r="N7" s="15"/>
      <c r="O7" s="15"/>
      <c r="P7" s="15"/>
      <c r="Q7" s="15"/>
      <c r="R7" t="s">
        <v>20</v>
      </c>
      <c r="S7" s="15"/>
      <c r="T7" s="20" t="s">
        <v>22</v>
      </c>
      <c r="U7" s="15"/>
      <c r="V7" s="20" t="s">
        <v>21</v>
      </c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x14ac:dyDescent="0.25">
      <c r="B8" s="47"/>
      <c r="C8" s="48"/>
      <c r="D8" s="48"/>
      <c r="E8" s="48"/>
      <c r="F8" s="48"/>
      <c r="G8" s="48"/>
      <c r="H8" s="48"/>
      <c r="I8" s="48"/>
      <c r="J8" s="48"/>
      <c r="K8" s="48"/>
      <c r="L8" s="49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25">
      <c r="B9" s="47"/>
      <c r="C9" s="48"/>
      <c r="D9" s="48"/>
      <c r="E9" s="48"/>
      <c r="F9" s="48"/>
      <c r="G9" s="48"/>
      <c r="H9" s="48"/>
      <c r="I9" s="48"/>
      <c r="J9" s="48"/>
      <c r="K9" s="48"/>
      <c r="L9" s="49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5.75" thickBot="1" x14ac:dyDescent="0.3">
      <c r="B10" s="50" t="s">
        <v>34</v>
      </c>
      <c r="C10" s="51"/>
      <c r="D10" s="51"/>
      <c r="E10" s="51"/>
      <c r="F10" s="51"/>
      <c r="G10" s="51"/>
      <c r="H10" s="51"/>
      <c r="I10" s="51"/>
      <c r="J10" s="51"/>
      <c r="K10" s="51"/>
      <c r="L10" s="52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5.75" customHeight="1" x14ac:dyDescent="0.25">
      <c r="B11" s="63" t="s">
        <v>3</v>
      </c>
      <c r="C11" s="57" t="s">
        <v>4</v>
      </c>
      <c r="D11" s="57" t="s">
        <v>5</v>
      </c>
      <c r="E11" s="57" t="s">
        <v>6</v>
      </c>
      <c r="F11" s="57" t="s">
        <v>7</v>
      </c>
      <c r="G11" s="57" t="s">
        <v>8</v>
      </c>
      <c r="H11" s="57" t="s">
        <v>9</v>
      </c>
      <c r="I11" s="57" t="s">
        <v>10</v>
      </c>
      <c r="J11" s="57" t="s">
        <v>11</v>
      </c>
      <c r="K11" s="57" t="s">
        <v>12</v>
      </c>
      <c r="L11" s="60" t="s">
        <v>13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</row>
    <row r="12" spans="1:35" ht="15" customHeight="1" x14ac:dyDescent="0.25">
      <c r="B12" s="64"/>
      <c r="C12" s="58"/>
      <c r="D12" s="58"/>
      <c r="E12" s="58"/>
      <c r="F12" s="58"/>
      <c r="G12" s="58"/>
      <c r="H12" s="58"/>
      <c r="I12" s="58"/>
      <c r="J12" s="58"/>
      <c r="K12" s="58"/>
      <c r="L12" s="61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</row>
    <row r="13" spans="1:35" ht="26.25" thickBot="1" x14ac:dyDescent="0.3">
      <c r="B13" s="65"/>
      <c r="C13" s="59"/>
      <c r="D13" s="59"/>
      <c r="E13" s="59"/>
      <c r="F13" s="59"/>
      <c r="G13" s="59"/>
      <c r="H13" s="59"/>
      <c r="I13" s="59"/>
      <c r="J13" s="59"/>
      <c r="K13" s="59"/>
      <c r="L13" s="62"/>
      <c r="M13" s="24" t="s">
        <v>30</v>
      </c>
      <c r="N13" s="24" t="s">
        <v>19</v>
      </c>
      <c r="O13" s="24" t="s">
        <v>32</v>
      </c>
      <c r="P13" s="24" t="s">
        <v>31</v>
      </c>
      <c r="Q13" s="33" t="s">
        <v>18</v>
      </c>
      <c r="R13" s="24" t="s">
        <v>23</v>
      </c>
      <c r="S13" s="24" t="s">
        <v>24</v>
      </c>
      <c r="T13" s="24" t="s">
        <v>25</v>
      </c>
      <c r="U13" s="24" t="s">
        <v>26</v>
      </c>
      <c r="V13" s="24" t="s">
        <v>26</v>
      </c>
      <c r="W13" s="24" t="s">
        <v>27</v>
      </c>
      <c r="X13" s="24" t="s">
        <v>28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 x14ac:dyDescent="0.25">
      <c r="B14" s="36">
        <v>1</v>
      </c>
      <c r="C14" s="37">
        <v>1</v>
      </c>
      <c r="D14" s="4">
        <v>1666</v>
      </c>
      <c r="E14" s="5">
        <v>0.10222740381665338</v>
      </c>
      <c r="F14" s="37">
        <v>1664</v>
      </c>
      <c r="G14" s="37">
        <v>2</v>
      </c>
      <c r="H14" s="5">
        <v>4.6479200557750407E-4</v>
      </c>
      <c r="I14" s="5">
        <v>4.6479200557750407E-4</v>
      </c>
      <c r="J14" s="5">
        <v>1.2004801920768306E-3</v>
      </c>
      <c r="K14" s="5">
        <v>1.2004801920768306E-3</v>
      </c>
      <c r="L14" s="21">
        <v>0.13827124267843116</v>
      </c>
      <c r="M14" s="25">
        <f>D14/$D$24</f>
        <v>0.10222740381665338</v>
      </c>
      <c r="N14" s="27">
        <f>G14</f>
        <v>2</v>
      </c>
      <c r="O14" s="25">
        <f>N14/$G$24</f>
        <v>4.6479200557750407E-4</v>
      </c>
      <c r="P14" s="25"/>
      <c r="Q14" s="25">
        <f>((SUM(O14)/2)*(M14))</f>
        <v>2.375724002246186E-5</v>
      </c>
      <c r="R14" s="25">
        <f>G24/D24</f>
        <v>0.26403632570411734</v>
      </c>
      <c r="S14" s="25">
        <f>G14/D14</f>
        <v>1.2004801920768306E-3</v>
      </c>
      <c r="T14" s="23">
        <f>S14/$R$14</f>
        <v>4.5466478480771805E-3</v>
      </c>
      <c r="U14" s="23">
        <f t="shared" ref="U14:U23" si="0">T14-1</f>
        <v>-0.99545335215192277</v>
      </c>
      <c r="V14" s="23">
        <f>(S14-$R$14)/$R$14</f>
        <v>-0.99545335215192277</v>
      </c>
      <c r="W14" s="30">
        <f>T14</f>
        <v>4.5466478480771805E-3</v>
      </c>
      <c r="X14" s="31">
        <v>1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 spans="1:35" x14ac:dyDescent="0.25">
      <c r="B15" s="38">
        <v>2</v>
      </c>
      <c r="C15" s="39">
        <v>4</v>
      </c>
      <c r="D15" s="4">
        <v>1959</v>
      </c>
      <c r="E15" s="6">
        <v>0.12020617291526048</v>
      </c>
      <c r="F15" s="37">
        <v>1953</v>
      </c>
      <c r="G15" s="37">
        <v>6</v>
      </c>
      <c r="H15" s="6">
        <v>1.3943760167325122E-3</v>
      </c>
      <c r="I15" s="6">
        <v>1.8591680223100163E-3</v>
      </c>
      <c r="J15" s="6">
        <v>3.0627871362940277E-3</v>
      </c>
      <c r="K15" s="6">
        <v>2.206896551724138E-3</v>
      </c>
      <c r="L15" s="21">
        <v>0.2997082823695526</v>
      </c>
      <c r="M15" s="25">
        <f t="shared" ref="M15:M23" si="1">D15/$D$24</f>
        <v>0.12020617291526048</v>
      </c>
      <c r="N15" s="27">
        <f t="shared" ref="N15:N23" si="2">N14+G15</f>
        <v>8</v>
      </c>
      <c r="O15" s="25">
        <f t="shared" ref="O15:O23" si="3">N15/$G$24</f>
        <v>1.8591680223100163E-3</v>
      </c>
      <c r="P15" s="25">
        <f>O14</f>
        <v>4.6479200557750407E-4</v>
      </c>
      <c r="Q15" s="25">
        <f>((SUM(P15,O15)/2)*(M15))</f>
        <v>1.3967717048020043E-4</v>
      </c>
      <c r="R15" s="25"/>
      <c r="S15" s="25">
        <f t="shared" ref="S15:S23" si="4">G15/D15</f>
        <v>3.0627871362940277E-3</v>
      </c>
      <c r="T15" s="23">
        <f t="shared" ref="T15:T23" si="5">S15/$R$14</f>
        <v>1.159987031377731E-2</v>
      </c>
      <c r="U15" s="23">
        <f t="shared" si="0"/>
        <v>-0.98840012968622271</v>
      </c>
      <c r="V15" s="23">
        <f t="shared" ref="V15:V23" si="6">(S15-$R$14)/$R$14</f>
        <v>-0.98840012968622259</v>
      </c>
      <c r="W15" s="32">
        <f>W14+T15</f>
        <v>1.614651816185449E-2</v>
      </c>
      <c r="X15" s="31">
        <v>2</v>
      </c>
      <c r="Y15" s="17"/>
      <c r="Z15" s="17"/>
      <c r="AA15" s="17">
        <f>SUM($G$14:G15)/SUM($D$14:D15)</f>
        <v>2.206896551724138E-3</v>
      </c>
      <c r="AB15" s="17" t="b">
        <f>AA15=K15</f>
        <v>1</v>
      </c>
      <c r="AC15" s="17"/>
      <c r="AD15" s="17"/>
      <c r="AE15" s="17"/>
      <c r="AF15" s="17"/>
      <c r="AG15" s="17"/>
      <c r="AH15" s="17"/>
      <c r="AI15" s="17"/>
    </row>
    <row r="16" spans="1:35" x14ac:dyDescent="0.25">
      <c r="B16" s="38">
        <v>5</v>
      </c>
      <c r="C16" s="39">
        <v>11</v>
      </c>
      <c r="D16" s="4">
        <v>1271</v>
      </c>
      <c r="E16" s="6">
        <v>7.7989814076210348E-2</v>
      </c>
      <c r="F16" s="37">
        <v>1261</v>
      </c>
      <c r="G16" s="37">
        <v>10</v>
      </c>
      <c r="H16" s="6">
        <v>2.3239600278875203E-3</v>
      </c>
      <c r="I16" s="6">
        <v>4.1831280501975366E-3</v>
      </c>
      <c r="J16" s="6">
        <v>7.8678206136900079E-3</v>
      </c>
      <c r="K16" s="6">
        <v>3.6764705882352941E-3</v>
      </c>
      <c r="L16" s="21">
        <v>0.40252022362564038</v>
      </c>
      <c r="M16" s="25">
        <f t="shared" si="1"/>
        <v>7.7989814076210348E-2</v>
      </c>
      <c r="N16" s="27">
        <f t="shared" si="2"/>
        <v>18</v>
      </c>
      <c r="O16" s="25">
        <f t="shared" si="3"/>
        <v>4.1831280501975366E-3</v>
      </c>
      <c r="P16" s="25">
        <f t="shared" ref="P16:P23" si="7">O15</f>
        <v>1.8591680223100163E-3</v>
      </c>
      <c r="Q16" s="25">
        <f>((SUM(P16,O16)/2)*(M16))</f>
        <v>2.3561877364414004E-4</v>
      </c>
      <c r="R16" s="25"/>
      <c r="S16" s="25">
        <f t="shared" si="4"/>
        <v>7.8678206136900079E-3</v>
      </c>
      <c r="T16" s="23">
        <f t="shared" si="5"/>
        <v>2.9798250648688369E-2</v>
      </c>
      <c r="U16" s="23">
        <f t="shared" si="0"/>
        <v>-0.97020174935131165</v>
      </c>
      <c r="V16" s="23">
        <f t="shared" si="6"/>
        <v>-0.97020174935131165</v>
      </c>
      <c r="W16" s="32">
        <f t="shared" ref="W16:W23" si="8">W15+T16</f>
        <v>4.5944768810542859E-2</v>
      </c>
      <c r="X16" s="31">
        <v>3</v>
      </c>
      <c r="Y16" s="17"/>
      <c r="Z16" s="17"/>
      <c r="AA16" s="17">
        <f>SUM($G$14:G16)/SUM($D$14:D16)</f>
        <v>3.6764705882352941E-3</v>
      </c>
      <c r="AB16" s="17" t="b">
        <f t="shared" ref="AB16:AB23" si="9">AA16=K16</f>
        <v>1</v>
      </c>
      <c r="AC16" s="17"/>
      <c r="AD16" s="17"/>
      <c r="AE16" s="17"/>
      <c r="AF16" s="17"/>
      <c r="AG16" s="17"/>
      <c r="AH16" s="17"/>
      <c r="AI16" s="17"/>
    </row>
    <row r="17" spans="1:35" x14ac:dyDescent="0.25">
      <c r="B17" s="38">
        <v>12</v>
      </c>
      <c r="C17" s="39">
        <v>49</v>
      </c>
      <c r="D17" s="4">
        <v>1640</v>
      </c>
      <c r="E17" s="6">
        <v>0.10063201816285205</v>
      </c>
      <c r="F17" s="37">
        <v>1599</v>
      </c>
      <c r="G17" s="37">
        <v>41</v>
      </c>
      <c r="H17" s="6">
        <v>9.5282361143388342E-3</v>
      </c>
      <c r="I17" s="6">
        <v>1.3711364164536371E-2</v>
      </c>
      <c r="J17" s="6">
        <v>2.5000000000000001E-2</v>
      </c>
      <c r="K17" s="6">
        <v>9.0269277845777228E-3</v>
      </c>
      <c r="L17" s="21">
        <v>0.52630864584046622</v>
      </c>
      <c r="M17" s="25">
        <f t="shared" si="1"/>
        <v>0.10063201816285205</v>
      </c>
      <c r="N17" s="27">
        <f t="shared" si="2"/>
        <v>59</v>
      </c>
      <c r="O17" s="25">
        <f t="shared" si="3"/>
        <v>1.3711364164536371E-2</v>
      </c>
      <c r="P17" s="25">
        <f t="shared" si="7"/>
        <v>4.1831280501975366E-3</v>
      </c>
      <c r="Q17" s="25">
        <f t="shared" ref="Q17:Q23" si="10">((SUM(P17,O17)/2)*(M17))</f>
        <v>9.0037943278405868E-4</v>
      </c>
      <c r="R17" s="25"/>
      <c r="S17" s="25">
        <f t="shared" si="4"/>
        <v>2.5000000000000001E-2</v>
      </c>
      <c r="T17" s="23">
        <f t="shared" si="5"/>
        <v>9.46839414362073E-2</v>
      </c>
      <c r="U17" s="23">
        <f t="shared" si="0"/>
        <v>-0.90531605856379271</v>
      </c>
      <c r="V17" s="23">
        <f t="shared" si="6"/>
        <v>-0.90531605856379271</v>
      </c>
      <c r="W17" s="32">
        <f t="shared" si="8"/>
        <v>0.14062871024675017</v>
      </c>
      <c r="X17" s="31">
        <v>4</v>
      </c>
      <c r="Y17" s="17"/>
      <c r="Z17" s="17"/>
      <c r="AA17" s="17">
        <f>SUM($G$14:G17)/SUM($D$14:D17)</f>
        <v>9.0269277845777228E-3</v>
      </c>
      <c r="AB17" s="17" t="b">
        <f t="shared" si="9"/>
        <v>1</v>
      </c>
      <c r="AC17" s="17"/>
      <c r="AD17" s="17"/>
      <c r="AE17" s="17"/>
      <c r="AF17" s="17"/>
      <c r="AG17" s="17"/>
      <c r="AH17" s="17"/>
      <c r="AI17" s="17"/>
    </row>
    <row r="18" spans="1:35" x14ac:dyDescent="0.25">
      <c r="B18" s="38">
        <v>50</v>
      </c>
      <c r="C18" s="39">
        <v>114</v>
      </c>
      <c r="D18" s="4">
        <v>1628</v>
      </c>
      <c r="E18" s="6">
        <v>9.9895686322636068E-2</v>
      </c>
      <c r="F18" s="37">
        <v>1531</v>
      </c>
      <c r="G18" s="37">
        <v>97</v>
      </c>
      <c r="H18" s="6">
        <v>2.2542412270508946E-2</v>
      </c>
      <c r="I18" s="6">
        <v>3.6253776435045321E-2</v>
      </c>
      <c r="J18" s="6">
        <v>5.9582309582309582E-2</v>
      </c>
      <c r="K18" s="6">
        <v>1.9108280254777069E-2</v>
      </c>
      <c r="L18" s="21">
        <v>0.63141339048174638</v>
      </c>
      <c r="M18" s="25">
        <f t="shared" si="1"/>
        <v>9.9895686322636068E-2</v>
      </c>
      <c r="N18" s="27">
        <f t="shared" si="2"/>
        <v>156</v>
      </c>
      <c r="O18" s="25">
        <f t="shared" si="3"/>
        <v>3.6253776435045321E-2</v>
      </c>
      <c r="P18" s="25">
        <f t="shared" si="7"/>
        <v>1.3711364164536371E-2</v>
      </c>
      <c r="Q18" s="25">
        <f t="shared" si="10"/>
        <v>2.4956510062011106E-3</v>
      </c>
      <c r="R18" s="25"/>
      <c r="S18" s="25">
        <f t="shared" si="4"/>
        <v>5.9582309582309582E-2</v>
      </c>
      <c r="T18" s="23">
        <f t="shared" si="5"/>
        <v>0.22565951644501492</v>
      </c>
      <c r="U18" s="23">
        <f t="shared" si="0"/>
        <v>-0.77434048355498508</v>
      </c>
      <c r="V18" s="23">
        <f t="shared" si="6"/>
        <v>-0.77434048355498508</v>
      </c>
      <c r="W18" s="32">
        <f t="shared" si="8"/>
        <v>0.36628822669176508</v>
      </c>
      <c r="X18" s="31">
        <v>5</v>
      </c>
      <c r="Y18" s="17"/>
      <c r="Z18" s="17"/>
      <c r="AA18" s="17">
        <f>SUM($G$14:G18)/SUM($D$14:D18)</f>
        <v>1.9108280254777069E-2</v>
      </c>
      <c r="AB18" s="17" t="b">
        <f t="shared" si="9"/>
        <v>1</v>
      </c>
      <c r="AC18" s="17"/>
      <c r="AD18" s="17"/>
      <c r="AE18" s="17"/>
      <c r="AF18" s="17"/>
      <c r="AG18" s="17"/>
      <c r="AH18" s="17"/>
      <c r="AI18" s="17"/>
    </row>
    <row r="19" spans="1:35" x14ac:dyDescent="0.25">
      <c r="B19" s="38">
        <v>115</v>
      </c>
      <c r="C19" s="39">
        <v>229</v>
      </c>
      <c r="D19" s="4">
        <v>1615</v>
      </c>
      <c r="E19" s="6">
        <v>9.9097993495735406E-2</v>
      </c>
      <c r="F19" s="37">
        <v>1410</v>
      </c>
      <c r="G19" s="37">
        <v>205</v>
      </c>
      <c r="H19" s="6">
        <v>4.7641180571694169E-2</v>
      </c>
      <c r="I19" s="6">
        <v>8.389495700673949E-2</v>
      </c>
      <c r="J19" s="6">
        <v>0.12693498452012383</v>
      </c>
      <c r="K19" s="6">
        <v>3.6915840065446362E-2</v>
      </c>
      <c r="L19" s="21">
        <v>0.70133098929974702</v>
      </c>
      <c r="M19" s="25">
        <f t="shared" si="1"/>
        <v>9.9097993495735406E-2</v>
      </c>
      <c r="N19" s="27">
        <f t="shared" si="2"/>
        <v>361</v>
      </c>
      <c r="O19" s="25">
        <f t="shared" si="3"/>
        <v>8.389495700673949E-2</v>
      </c>
      <c r="P19" s="25">
        <f t="shared" si="7"/>
        <v>3.6253776435045321E-2</v>
      </c>
      <c r="Q19" s="25">
        <f t="shared" si="10"/>
        <v>5.9532492025674193E-3</v>
      </c>
      <c r="R19" s="25"/>
      <c r="S19" s="25">
        <f t="shared" si="4"/>
        <v>0.12693498452012383</v>
      </c>
      <c r="T19" s="23">
        <f t="shared" si="5"/>
        <v>0.48074818562037136</v>
      </c>
      <c r="U19" s="23">
        <f t="shared" si="0"/>
        <v>-0.51925181437962864</v>
      </c>
      <c r="V19" s="23">
        <f t="shared" si="6"/>
        <v>-0.51925181437962864</v>
      </c>
      <c r="W19" s="32">
        <f t="shared" si="8"/>
        <v>0.84703641231213644</v>
      </c>
      <c r="X19" s="31">
        <v>6</v>
      </c>
      <c r="Y19" s="17"/>
      <c r="Z19" s="17"/>
      <c r="AA19" s="17">
        <f>SUM($G$14:G19)/SUM($D$14:D19)</f>
        <v>3.6915840065446362E-2</v>
      </c>
      <c r="AB19" s="17" t="b">
        <f t="shared" si="9"/>
        <v>1</v>
      </c>
      <c r="AC19" s="17"/>
      <c r="AD19" s="17"/>
      <c r="AE19" s="17"/>
      <c r="AF19" s="17"/>
      <c r="AG19" s="17"/>
      <c r="AH19" s="17"/>
      <c r="AI19" s="17"/>
    </row>
    <row r="20" spans="1:35" x14ac:dyDescent="0.25">
      <c r="B20" s="40">
        <v>230</v>
      </c>
      <c r="C20" s="39">
        <v>437</v>
      </c>
      <c r="D20" s="4">
        <v>1633</v>
      </c>
      <c r="E20" s="7">
        <v>0.1002024912560594</v>
      </c>
      <c r="F20" s="37">
        <v>1170</v>
      </c>
      <c r="G20" s="37">
        <v>463</v>
      </c>
      <c r="H20" s="7">
        <v>0.10759934929119219</v>
      </c>
      <c r="I20" s="7">
        <v>0.19149430629793168</v>
      </c>
      <c r="J20" s="7">
        <v>0.2835272504592774</v>
      </c>
      <c r="K20" s="7">
        <v>7.2204696810375044E-2</v>
      </c>
      <c r="L20" s="21">
        <v>0.6912804143957485</v>
      </c>
      <c r="M20" s="25">
        <f t="shared" si="1"/>
        <v>0.1002024912560594</v>
      </c>
      <c r="N20" s="27">
        <f t="shared" si="2"/>
        <v>824</v>
      </c>
      <c r="O20" s="25">
        <f t="shared" si="3"/>
        <v>0.19149430629793168</v>
      </c>
      <c r="P20" s="25">
        <f t="shared" si="7"/>
        <v>8.389495700673949E-2</v>
      </c>
      <c r="Q20" s="25">
        <f t="shared" si="10"/>
        <v>1.3797345124149476E-2</v>
      </c>
      <c r="R20" s="25"/>
      <c r="S20" s="25">
        <f t="shared" si="4"/>
        <v>0.2835272504592774</v>
      </c>
      <c r="T20" s="23">
        <f t="shared" si="5"/>
        <v>1.073819103122204</v>
      </c>
      <c r="U20" s="23">
        <f t="shared" si="0"/>
        <v>7.3819103122203966E-2</v>
      </c>
      <c r="V20" s="23">
        <f t="shared" si="6"/>
        <v>7.3819103122203952E-2</v>
      </c>
      <c r="W20" s="32">
        <f t="shared" si="8"/>
        <v>1.9208555154343405</v>
      </c>
      <c r="X20" s="31">
        <v>7</v>
      </c>
      <c r="Y20" s="17"/>
      <c r="Z20" s="17"/>
      <c r="AA20" s="17">
        <f>SUM($G$14:G20)/SUM($D$14:D20)</f>
        <v>7.2204696810375044E-2</v>
      </c>
      <c r="AB20" s="17" t="b">
        <f t="shared" si="9"/>
        <v>1</v>
      </c>
      <c r="AC20" s="17"/>
      <c r="AD20" s="17"/>
      <c r="AE20" s="17"/>
      <c r="AF20" s="17"/>
      <c r="AG20" s="17"/>
      <c r="AH20" s="17"/>
      <c r="AI20" s="17"/>
    </row>
    <row r="21" spans="1:35" x14ac:dyDescent="0.25">
      <c r="B21" s="38">
        <v>438</v>
      </c>
      <c r="C21" s="39">
        <v>685</v>
      </c>
      <c r="D21" s="4">
        <v>1640</v>
      </c>
      <c r="E21" s="6">
        <v>0.10063201816285205</v>
      </c>
      <c r="F21" s="37">
        <v>806</v>
      </c>
      <c r="G21" s="37">
        <v>834</v>
      </c>
      <c r="H21" s="6">
        <v>0.19381826632581919</v>
      </c>
      <c r="I21" s="6">
        <v>0.38531257262375085</v>
      </c>
      <c r="J21" s="6">
        <v>0.50853658536585367</v>
      </c>
      <c r="K21" s="6">
        <v>0.12703034017775053</v>
      </c>
      <c r="L21" s="21">
        <v>0.56466241486999602</v>
      </c>
      <c r="M21" s="25">
        <f t="shared" si="1"/>
        <v>0.10063201816285205</v>
      </c>
      <c r="N21" s="27">
        <f t="shared" si="2"/>
        <v>1658</v>
      </c>
      <c r="O21" s="25">
        <f t="shared" si="3"/>
        <v>0.38531257262375085</v>
      </c>
      <c r="P21" s="25">
        <f t="shared" si="7"/>
        <v>0.19149430629793168</v>
      </c>
      <c r="Q21" s="25">
        <f t="shared" si="10"/>
        <v>2.9022620158052379E-2</v>
      </c>
      <c r="R21" s="26"/>
      <c r="S21" s="25">
        <f t="shared" si="4"/>
        <v>0.50853658536585367</v>
      </c>
      <c r="T21" s="23">
        <f t="shared" si="5"/>
        <v>1.9260099306779728</v>
      </c>
      <c r="U21" s="23">
        <f t="shared" si="0"/>
        <v>0.92600993067797277</v>
      </c>
      <c r="V21" s="23">
        <f t="shared" si="6"/>
        <v>0.92600993067797277</v>
      </c>
      <c r="W21" s="32">
        <f t="shared" si="8"/>
        <v>3.8468654461123135</v>
      </c>
      <c r="X21" s="31">
        <v>8</v>
      </c>
      <c r="Y21" s="17"/>
      <c r="Z21" s="17"/>
      <c r="AA21" s="17">
        <f>SUM($G$14:G21)/SUM($D$14:D21)</f>
        <v>0.12703034017775053</v>
      </c>
      <c r="AB21" s="17" t="b">
        <f t="shared" si="9"/>
        <v>1</v>
      </c>
      <c r="AC21" s="17"/>
      <c r="AD21" s="17"/>
      <c r="AE21" s="17"/>
      <c r="AF21" s="17"/>
      <c r="AG21" s="17"/>
      <c r="AH21" s="17"/>
      <c r="AI21" s="17"/>
    </row>
    <row r="22" spans="1:35" x14ac:dyDescent="0.25">
      <c r="B22" s="38">
        <v>686</v>
      </c>
      <c r="C22" s="39">
        <v>841</v>
      </c>
      <c r="D22" s="4">
        <v>1616</v>
      </c>
      <c r="E22" s="6">
        <v>9.9159354482420081E-2</v>
      </c>
      <c r="F22" s="37">
        <v>441</v>
      </c>
      <c r="G22" s="37">
        <v>1175</v>
      </c>
      <c r="H22" s="6">
        <v>0.27306530327678363</v>
      </c>
      <c r="I22" s="6">
        <v>0.65837787590053454</v>
      </c>
      <c r="J22" s="6">
        <v>0.72710396039603964</v>
      </c>
      <c r="K22" s="6">
        <v>0.19314153258794656</v>
      </c>
      <c r="L22" s="21">
        <v>0.32836549578530838</v>
      </c>
      <c r="M22" s="25">
        <f t="shared" si="1"/>
        <v>9.9159354482420081E-2</v>
      </c>
      <c r="N22" s="27">
        <f t="shared" si="2"/>
        <v>2833</v>
      </c>
      <c r="O22" s="25">
        <f t="shared" si="3"/>
        <v>0.65837787590053454</v>
      </c>
      <c r="P22" s="25">
        <f t="shared" si="7"/>
        <v>0.38531257262375085</v>
      </c>
      <c r="Q22" s="25">
        <f t="shared" si="10"/>
        <v>5.1745835577567817E-2</v>
      </c>
      <c r="R22" s="25"/>
      <c r="S22" s="25">
        <f t="shared" si="4"/>
        <v>0.72710396039603964</v>
      </c>
      <c r="T22" s="23">
        <f t="shared" si="5"/>
        <v>2.7538027521669202</v>
      </c>
      <c r="U22" s="23">
        <f t="shared" si="0"/>
        <v>1.7538027521669202</v>
      </c>
      <c r="V22" s="23">
        <f t="shared" si="6"/>
        <v>1.7538027521669202</v>
      </c>
      <c r="W22" s="32">
        <f t="shared" si="8"/>
        <v>6.6006681982792337</v>
      </c>
      <c r="X22" s="31">
        <v>9</v>
      </c>
      <c r="Y22" s="17"/>
      <c r="Z22" s="17"/>
      <c r="AA22" s="17">
        <f>SUM($G$14:G22)/SUM($D$14:D22)</f>
        <v>0.19314153258794656</v>
      </c>
      <c r="AB22" s="17" t="b">
        <f t="shared" si="9"/>
        <v>1</v>
      </c>
      <c r="AC22" s="17"/>
      <c r="AD22" s="17"/>
      <c r="AE22" s="17"/>
      <c r="AF22" s="17"/>
      <c r="AG22" s="17"/>
      <c r="AH22" s="17"/>
      <c r="AI22" s="17"/>
    </row>
    <row r="23" spans="1:35" ht="15.75" thickBot="1" x14ac:dyDescent="0.3">
      <c r="B23" s="41">
        <v>842</v>
      </c>
      <c r="C23" s="42">
        <v>982</v>
      </c>
      <c r="D23" s="8">
        <v>1629</v>
      </c>
      <c r="E23" s="9">
        <v>9.9957047309320729E-2</v>
      </c>
      <c r="F23" s="43">
        <v>159</v>
      </c>
      <c r="G23" s="43">
        <v>1470</v>
      </c>
      <c r="H23" s="9">
        <v>0.34162212409946546</v>
      </c>
      <c r="I23" s="9">
        <v>1</v>
      </c>
      <c r="J23" s="9">
        <v>0.90239410681399634</v>
      </c>
      <c r="K23" s="9">
        <v>0.26403632570411734</v>
      </c>
      <c r="L23" s="22">
        <v>0</v>
      </c>
      <c r="M23" s="25">
        <f t="shared" si="1"/>
        <v>9.9957047309320729E-2</v>
      </c>
      <c r="N23" s="27">
        <f t="shared" si="2"/>
        <v>4303</v>
      </c>
      <c r="O23" s="25">
        <f t="shared" si="3"/>
        <v>1</v>
      </c>
      <c r="P23" s="25">
        <f t="shared" si="7"/>
        <v>0.65837787590053454</v>
      </c>
      <c r="Q23" s="25">
        <f t="shared" si="10"/>
        <v>8.2883277899060276E-2</v>
      </c>
      <c r="R23" s="26"/>
      <c r="S23" s="25">
        <f t="shared" si="4"/>
        <v>0.90239410681399634</v>
      </c>
      <c r="T23" s="23">
        <f t="shared" si="5"/>
        <v>3.4176892304782007</v>
      </c>
      <c r="U23" s="23">
        <f t="shared" si="0"/>
        <v>2.4176892304782007</v>
      </c>
      <c r="V23" s="23">
        <f t="shared" si="6"/>
        <v>2.4176892304782007</v>
      </c>
      <c r="W23" s="32">
        <f t="shared" si="8"/>
        <v>10.018357428757435</v>
      </c>
      <c r="X23" s="31">
        <v>10</v>
      </c>
      <c r="Y23" s="17"/>
      <c r="Z23" s="17"/>
      <c r="AA23" s="17">
        <f>SUM($G$14:G23)/SUM($D$14:D23)</f>
        <v>0.26403632570411734</v>
      </c>
      <c r="AB23" s="17" t="b">
        <f t="shared" si="9"/>
        <v>1</v>
      </c>
      <c r="AC23" s="17"/>
      <c r="AD23" s="17"/>
      <c r="AE23" s="17"/>
      <c r="AF23" s="17"/>
      <c r="AG23" s="17"/>
      <c r="AH23" s="17"/>
      <c r="AI23" s="17"/>
    </row>
    <row r="24" spans="1:35" ht="15.75" thickBot="1" x14ac:dyDescent="0.3">
      <c r="B24" s="35">
        <v>1</v>
      </c>
      <c r="C24" s="10">
        <v>982</v>
      </c>
      <c r="D24" s="10">
        <v>16297</v>
      </c>
      <c r="E24" s="11">
        <v>1</v>
      </c>
      <c r="F24" s="10">
        <v>11994</v>
      </c>
      <c r="G24" s="10">
        <v>4303</v>
      </c>
      <c r="H24" s="11">
        <v>1</v>
      </c>
      <c r="I24" s="11">
        <v>1</v>
      </c>
      <c r="J24" s="11">
        <v>0.26403632570411734</v>
      </c>
      <c r="K24" s="11">
        <v>0.26403632570411734</v>
      </c>
      <c r="L24" s="12">
        <v>0.70133098929974702</v>
      </c>
      <c r="M24" s="34"/>
      <c r="N24" s="19"/>
      <c r="O24" s="19"/>
      <c r="P24" s="19"/>
      <c r="Q24" s="15">
        <f>SUM(Q14:Q23)</f>
        <v>0.18719741158452935</v>
      </c>
      <c r="S24" s="19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spans="1:35" ht="15.75" thickBo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O25" s="19"/>
      <c r="P25" s="19"/>
      <c r="S25" s="19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Q26" s="28" t="s">
        <v>29</v>
      </c>
    </row>
    <row r="27" spans="1:35" ht="15.75" thickBo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Q27" s="29">
        <f>(Q24-0.5)/0.5</f>
        <v>-0.6256051768309413</v>
      </c>
    </row>
    <row r="28" spans="1:35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35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3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35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35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</sheetData>
  <mergeCells count="17">
    <mergeCell ref="J11:J13"/>
    <mergeCell ref="K11:K13"/>
    <mergeCell ref="L11:L13"/>
    <mergeCell ref="G11:G13"/>
    <mergeCell ref="B1:L1"/>
    <mergeCell ref="B6:L6"/>
    <mergeCell ref="B7:L7"/>
    <mergeCell ref="B8:L8"/>
    <mergeCell ref="B9:L9"/>
    <mergeCell ref="B10:L10"/>
    <mergeCell ref="B11:B13"/>
    <mergeCell ref="C11:C13"/>
    <mergeCell ref="D11:D13"/>
    <mergeCell ref="E11:E13"/>
    <mergeCell ref="F11:F13"/>
    <mergeCell ref="H11:H13"/>
    <mergeCell ref="I11:I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GINI_LIFT_DEV</vt:lpstr>
      <vt:lpstr>GINI_LIFT_OOT</vt:lpstr>
      <vt:lpstr>Sheet2</vt:lpstr>
      <vt:lpstr>Sheet3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ak40070</dc:creator>
  <cp:lastModifiedBy>Kumar7, Amit</cp:lastModifiedBy>
  <dcterms:created xsi:type="dcterms:W3CDTF">2012-06-20T09:41:04Z</dcterms:created>
  <dcterms:modified xsi:type="dcterms:W3CDTF">2019-03-21T08:02:18Z</dcterms:modified>
</cp:coreProperties>
</file>