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t.roy\Desktop\"/>
    </mc:Choice>
  </mc:AlternateContent>
  <xr:revisionPtr revIDLastSave="0" documentId="13_ncr:1_{6F2CDFD3-58DA-4606-B7F5-EDC2F5AE6DD7}" xr6:coauthVersionLast="45" xr6:coauthVersionMax="45" xr10:uidLastSave="{00000000-0000-0000-0000-000000000000}"/>
  <bookViews>
    <workbookView xWindow="-120" yWindow="-120" windowWidth="20730" windowHeight="11310" xr2:uid="{7CD3C9C1-61D2-437A-AE91-32D5A5F4C4D9}"/>
  </bookViews>
  <sheets>
    <sheet name="Dashboard_Monthly" sheetId="5" r:id="rId1"/>
    <sheet name="DonutChart" sheetId="6" state="hidden" r:id="rId2"/>
    <sheet name="Budget" sheetId="1" r:id="rId3"/>
    <sheet name="Income" sheetId="2" r:id="rId4"/>
    <sheet name="Investment" sheetId="4" r:id="rId5"/>
    <sheet name="Expenses" sheetId="3" r:id="rId6"/>
  </sheets>
  <definedNames>
    <definedName name="_xlchart.v1.0" hidden="1">Dashboard_Monthly!$J$10:$J$14</definedName>
    <definedName name="_xlchart.v1.1" hidden="1">Dashboard_Monthly!$L$10:$L$14</definedName>
    <definedName name="_xlchart.v1.2" hidden="1">Dashboard_Monthly!$L$9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/>
  <c r="E7" i="1" a="1"/>
  <c r="E7" i="1" s="1"/>
  <c r="E4" i="1" a="1"/>
  <c r="E4" i="1" s="1"/>
  <c r="E3" i="1" a="1"/>
  <c r="E3" i="1" s="1"/>
  <c r="C8" i="3" l="1"/>
  <c r="C9" i="3"/>
  <c r="C7" i="3" l="1"/>
  <c r="C5" i="3" l="1"/>
  <c r="C4" i="3" l="1"/>
  <c r="D13" i="5" l="1" a="1"/>
  <c r="D13" i="5" s="1"/>
  <c r="B8" i="5" a="1"/>
  <c r="B8" i="5" s="1"/>
  <c r="B11" i="5" a="1"/>
  <c r="B11" i="5" s="1"/>
  <c r="F7" i="1"/>
  <c r="B9" i="5" a="1"/>
  <c r="B9" i="5" s="1"/>
  <c r="K14" i="5" a="1"/>
  <c r="K14" i="5" s="1"/>
  <c r="K13" i="5" a="1"/>
  <c r="K13" i="5" s="1"/>
  <c r="K12" i="5" a="1"/>
  <c r="K12" i="5" s="1"/>
  <c r="K11" i="5" a="1"/>
  <c r="K11" i="5" s="1"/>
  <c r="K10" i="5" a="1"/>
  <c r="K10" i="5" s="1"/>
  <c r="B10" i="5" l="1" a="1"/>
  <c r="B10" i="5" s="1"/>
  <c r="G7" i="5" l="1" a="1"/>
  <c r="G7" i="5" s="1"/>
  <c r="G6" i="5" a="1"/>
  <c r="G6" i="5" s="1"/>
  <c r="G5" i="5" a="1"/>
  <c r="G5" i="5" s="1"/>
  <c r="G8" i="5" s="1"/>
  <c r="D14" i="5" s="1"/>
  <c r="G4" i="5" a="1"/>
  <c r="G4" i="5" s="1"/>
  <c r="H8" i="5" l="1"/>
  <c r="L13" i="5"/>
  <c r="L14" i="5"/>
  <c r="L12" i="5"/>
  <c r="L10" i="5"/>
  <c r="L11" i="5"/>
  <c r="H6" i="5"/>
  <c r="H4" i="5"/>
  <c r="B4" i="6" s="1"/>
  <c r="B3" i="6" s="1"/>
  <c r="H7" i="5"/>
  <c r="F3" i="1"/>
  <c r="F4" i="1"/>
  <c r="F5" i="1"/>
  <c r="F6" i="1"/>
  <c r="C8" i="5" l="1" a="1"/>
  <c r="C8" i="5" s="1"/>
  <c r="D8" i="5" s="1"/>
  <c r="C9" i="5" a="1"/>
  <c r="C9" i="5" s="1"/>
  <c r="D9" i="5" s="1"/>
  <c r="C11" i="5" a="1"/>
  <c r="C11" i="5" s="1"/>
  <c r="D11" i="5" s="1"/>
  <c r="C10" i="5" a="1"/>
  <c r="C10" i="5" s="1"/>
  <c r="D10" i="5" s="1"/>
  <c r="B9" i="6"/>
  <c r="B8" i="6" s="1"/>
  <c r="D12" i="5" l="1"/>
</calcChain>
</file>

<file path=xl/sharedStrings.xml><?xml version="1.0" encoding="utf-8"?>
<sst xmlns="http://schemas.openxmlformats.org/spreadsheetml/2006/main" count="117" uniqueCount="60">
  <si>
    <t>Month-N-Year</t>
  </si>
  <si>
    <t>Particulars</t>
  </si>
  <si>
    <t>Amount</t>
  </si>
  <si>
    <t>Source</t>
  </si>
  <si>
    <t>IDBI</t>
  </si>
  <si>
    <t>HDFC</t>
  </si>
  <si>
    <t>SBI</t>
  </si>
  <si>
    <t>Acutal</t>
  </si>
  <si>
    <t>Balance</t>
  </si>
  <si>
    <t>Date-O-Entry</t>
  </si>
  <si>
    <t>Comments</t>
  </si>
  <si>
    <t>Income</t>
  </si>
  <si>
    <t>Budget</t>
  </si>
  <si>
    <t>Provision</t>
  </si>
  <si>
    <t>Investment</t>
  </si>
  <si>
    <t>Expenses</t>
  </si>
  <si>
    <t>Spent</t>
  </si>
  <si>
    <t>Percentage Income Spent</t>
  </si>
  <si>
    <t>Percentage Budget Defined</t>
  </si>
  <si>
    <t>LIC Pension</t>
  </si>
  <si>
    <t>Opening Balance</t>
  </si>
  <si>
    <t>CASH</t>
  </si>
  <si>
    <t>MONTH &amp; YEAR</t>
  </si>
  <si>
    <t>BALANCES</t>
  </si>
  <si>
    <t>BUDGET</t>
  </si>
  <si>
    <t>INCOME</t>
  </si>
  <si>
    <t>INVESTMENT</t>
  </si>
  <si>
    <t>EXPENSES</t>
  </si>
  <si>
    <t>SURPLUS</t>
  </si>
  <si>
    <t>MONTH</t>
  </si>
  <si>
    <t>YEAR</t>
  </si>
  <si>
    <t>Petrol</t>
  </si>
  <si>
    <t>Budge</t>
  </si>
  <si>
    <t>Type of Expenses</t>
  </si>
  <si>
    <t>FAMILY EXPENSES</t>
  </si>
  <si>
    <t>OTHER EXPENSES</t>
  </si>
  <si>
    <t>SCHOOL EXPENSES</t>
  </si>
  <si>
    <t>LOAN EXPENSES</t>
  </si>
  <si>
    <t>MONTHLY SUMMARY [ACTUAL]</t>
  </si>
  <si>
    <t>% Of Allocation</t>
  </si>
  <si>
    <t>TO BE DEDUCTED</t>
  </si>
  <si>
    <t>Medical</t>
  </si>
  <si>
    <t>Budget_Distribution</t>
  </si>
  <si>
    <t>Developed by Amit Roy, +91-8910866035</t>
  </si>
  <si>
    <t>Misc</t>
  </si>
  <si>
    <t>Evening Tiffin</t>
  </si>
  <si>
    <t>Cash received from Withdraw</t>
  </si>
  <si>
    <t>BALANCE AFTER DEDUCTION</t>
  </si>
  <si>
    <t>Out of Budget Expenses</t>
  </si>
  <si>
    <t>Actual Bal after Acutal Exp</t>
  </si>
  <si>
    <t>Petrol Refund</t>
  </si>
  <si>
    <t>Actual Monthly Surplus</t>
  </si>
  <si>
    <t>Books</t>
  </si>
  <si>
    <t>Ola Cab</t>
  </si>
  <si>
    <t>Transferred to IDBI</t>
  </si>
  <si>
    <t>Received from SBI</t>
  </si>
  <si>
    <t>Furniture Rent</t>
  </si>
  <si>
    <t>Income and Expenditure Application</t>
  </si>
  <si>
    <t>Withdraw from HDFC ATM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</si>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</sst>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₹&quot;\ #,##0.00;[Red]&quot;₹&quot;\ \-#,##0.00"/>
    <numFmt numFmtId="165" formatCode="dd\-mmm\-yyyy"/>
    <numFmt numFmtId="166" formatCode="[$-409]d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F8F2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u/>
      <sz val="14"/>
      <color rgb="FFFF33CC"/>
      <name val="Calibri"/>
      <family val="2"/>
      <scheme val="minor"/>
    </font>
    <font>
      <b/>
      <i/>
      <sz val="14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CC00FF"/>
      <name val="Calibri"/>
      <family val="2"/>
      <scheme val="minor"/>
    </font>
    <font>
      <b/>
      <i/>
      <sz val="11"/>
      <color theme="0" tint="-0.34998626667073579"/>
      <name val="Arial"/>
      <family val="2"/>
    </font>
    <font>
      <b/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3FF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0" applyNumberFormat="1"/>
    <xf numFmtId="164" fontId="10" fillId="7" borderId="2" xfId="0" applyNumberFormat="1" applyFont="1" applyFill="1" applyBorder="1" applyAlignment="1" applyProtection="1">
      <alignment vertical="center"/>
    </xf>
    <xf numFmtId="10" fontId="10" fillId="7" borderId="5" xfId="0" applyNumberFormat="1" applyFont="1" applyFill="1" applyBorder="1" applyAlignment="1" applyProtection="1">
      <alignment vertical="center"/>
    </xf>
    <xf numFmtId="10" fontId="10" fillId="7" borderId="2" xfId="0" applyNumberFormat="1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14" fillId="3" borderId="0" xfId="0" applyFont="1" applyFill="1" applyAlignment="1" applyProtection="1">
      <alignment horizontal="left" vertical="center" indent="4"/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12" fillId="3" borderId="0" xfId="0" applyFont="1" applyFill="1" applyAlignment="1" applyProtection="1">
      <alignment horizontal="left" vertical="center" indent="1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13" fillId="7" borderId="2" xfId="0" applyFont="1" applyFill="1" applyBorder="1" applyAlignment="1" applyProtection="1">
      <alignment vertical="center"/>
      <protection locked="0"/>
    </xf>
    <xf numFmtId="0" fontId="13" fillId="7" borderId="1" xfId="0" applyFont="1" applyFill="1" applyBorder="1" applyAlignment="1" applyProtection="1">
      <alignment vertical="center"/>
      <protection locked="0"/>
    </xf>
    <xf numFmtId="0" fontId="7" fillId="3" borderId="0" xfId="0" applyFont="1" applyFill="1" applyAlignment="1" applyProtection="1">
      <alignment vertical="center"/>
      <protection locked="0"/>
    </xf>
    <xf numFmtId="0" fontId="9" fillId="8" borderId="0" xfId="0" applyFont="1" applyFill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right" vertical="center" wrapText="1"/>
      <protection locked="0"/>
    </xf>
    <xf numFmtId="0" fontId="17" fillId="3" borderId="0" xfId="0" applyFont="1" applyFill="1" applyAlignment="1" applyProtection="1">
      <alignment vertical="center"/>
    </xf>
    <xf numFmtId="164" fontId="15" fillId="7" borderId="2" xfId="0" applyNumberFormat="1" applyFont="1" applyFill="1" applyBorder="1" applyAlignment="1" applyProtection="1">
      <alignment vertical="center"/>
    </xf>
    <xf numFmtId="164" fontId="16" fillId="10" borderId="2" xfId="0" applyNumberFormat="1" applyFont="1" applyFill="1" applyBorder="1" applyAlignment="1" applyProtection="1">
      <alignment vertical="center"/>
    </xf>
    <xf numFmtId="10" fontId="11" fillId="7" borderId="3" xfId="1" applyNumberFormat="1" applyFont="1" applyFill="1" applyBorder="1" applyAlignment="1" applyProtection="1">
      <alignment vertical="center"/>
    </xf>
    <xf numFmtId="164" fontId="11" fillId="7" borderId="2" xfId="0" applyNumberFormat="1" applyFont="1" applyFill="1" applyBorder="1" applyAlignment="1" applyProtection="1">
      <alignment vertical="center"/>
    </xf>
    <xf numFmtId="10" fontId="10" fillId="7" borderId="3" xfId="0" applyNumberFormat="1" applyFont="1" applyFill="1" applyBorder="1" applyAlignment="1" applyProtection="1">
      <alignment vertical="center"/>
    </xf>
    <xf numFmtId="164" fontId="10" fillId="7" borderId="1" xfId="0" applyNumberFormat="1" applyFont="1" applyFill="1" applyBorder="1" applyAlignment="1" applyProtection="1">
      <alignment vertical="center"/>
    </xf>
    <xf numFmtId="10" fontId="11" fillId="7" borderId="4" xfId="1" applyNumberFormat="1" applyFont="1" applyFill="1" applyBorder="1" applyAlignment="1" applyProtection="1">
      <alignment vertical="center"/>
    </xf>
    <xf numFmtId="164" fontId="8" fillId="2" borderId="1" xfId="0" applyNumberFormat="1" applyFont="1" applyFill="1" applyBorder="1" applyAlignment="1" applyProtection="1">
      <alignment vertical="center"/>
    </xf>
    <xf numFmtId="10" fontId="8" fillId="2" borderId="4" xfId="1" applyNumberFormat="1" applyFont="1" applyFill="1" applyBorder="1" applyAlignment="1" applyProtection="1">
      <alignment vertical="center"/>
    </xf>
    <xf numFmtId="10" fontId="10" fillId="7" borderId="1" xfId="0" applyNumberFormat="1" applyFont="1" applyFill="1" applyBorder="1" applyAlignment="1" applyProtection="1">
      <alignment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5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16" fillId="10" borderId="0" xfId="0" applyNumberFormat="1" applyFont="1" applyFill="1" applyBorder="1" applyAlignment="1" applyProtection="1">
      <alignment vertical="center"/>
    </xf>
    <xf numFmtId="0" fontId="18" fillId="9" borderId="0" xfId="0" applyFont="1" applyFill="1" applyAlignment="1" applyProtection="1">
      <alignment horizontal="right" vertical="center" wrapText="1"/>
      <protection locked="0"/>
    </xf>
    <xf numFmtId="0" fontId="18" fillId="9" borderId="6" xfId="0" applyFont="1" applyFill="1" applyBorder="1" applyAlignment="1" applyProtection="1">
      <alignment horizontal="right" vertical="center" wrapText="1"/>
      <protection locked="0"/>
    </xf>
    <xf numFmtId="0" fontId="2" fillId="11" borderId="7" xfId="0" applyFont="1" applyFill="1" applyBorder="1" applyAlignment="1" applyProtection="1">
      <alignment vertical="center"/>
      <protection locked="0"/>
    </xf>
    <xf numFmtId="0" fontId="2" fillId="12" borderId="8" xfId="0" applyFont="1" applyFill="1" applyBorder="1" applyAlignment="1" applyProtection="1">
      <alignment vertical="center"/>
      <protection locked="0"/>
    </xf>
    <xf numFmtId="0" fontId="3" fillId="12" borderId="8" xfId="0" applyFont="1" applyFill="1" applyBorder="1" applyAlignment="1" applyProtection="1">
      <alignment horizontal="right" vertical="center"/>
      <protection locked="0"/>
    </xf>
    <xf numFmtId="40" fontId="3" fillId="11" borderId="7" xfId="0" applyNumberFormat="1" applyFont="1" applyFill="1" applyBorder="1" applyAlignment="1" applyProtection="1">
      <alignment horizontal="right" vertical="center"/>
      <protection locked="0"/>
    </xf>
    <xf numFmtId="0" fontId="2" fillId="13" borderId="0" xfId="0" applyFont="1" applyFill="1" applyAlignment="1" applyProtection="1">
      <alignment vertical="center"/>
      <protection locked="0"/>
    </xf>
    <xf numFmtId="0" fontId="19" fillId="13" borderId="0" xfId="0" applyFont="1" applyFill="1" applyAlignment="1" applyProtection="1">
      <alignment vertical="center"/>
      <protection locked="0"/>
    </xf>
    <xf numFmtId="0" fontId="2" fillId="5" borderId="8" xfId="0" applyFont="1" applyFill="1" applyBorder="1" applyAlignment="1" applyProtection="1">
      <alignment vertical="center"/>
      <protection locked="0"/>
    </xf>
    <xf numFmtId="0" fontId="3" fillId="5" borderId="8" xfId="0" applyFont="1" applyFill="1" applyBorder="1" applyAlignment="1" applyProtection="1">
      <alignment horizontal="right" vertical="center"/>
      <protection locked="0"/>
    </xf>
    <xf numFmtId="4" fontId="2" fillId="3" borderId="0" xfId="0" applyNumberFormat="1" applyFont="1" applyFill="1" applyAlignment="1" applyProtection="1">
      <alignment vertical="center"/>
      <protection locked="0"/>
    </xf>
    <xf numFmtId="4" fontId="0" fillId="0" borderId="0" xfId="0" applyNumberFormat="1" applyProtection="1">
      <protection locked="0"/>
    </xf>
    <xf numFmtId="164" fontId="3" fillId="11" borderId="7" xfId="0" applyNumberFormat="1" applyFont="1" applyFill="1" applyBorder="1" applyAlignment="1" applyProtection="1">
      <alignment vertical="center"/>
    </xf>
    <xf numFmtId="164" fontId="3" fillId="12" borderId="7" xfId="0" applyNumberFormat="1" applyFont="1" applyFill="1" applyBorder="1" applyAlignment="1" applyProtection="1">
      <alignment vertical="center"/>
    </xf>
    <xf numFmtId="164" fontId="3" fillId="5" borderId="7" xfId="0" applyNumberFormat="1" applyFont="1" applyFill="1" applyBorder="1" applyAlignment="1" applyProtection="1">
      <alignment vertical="center"/>
    </xf>
    <xf numFmtId="0" fontId="6" fillId="4" borderId="0" xfId="0" applyFont="1" applyFill="1" applyAlignment="1" applyProtection="1">
      <alignment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18" fillId="6" borderId="0" xfId="0" applyFont="1" applyFill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33">
    <dxf>
      <numFmt numFmtId="8" formatCode="#,##0.00_);[Red]\(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;[Red]&quot;₹&quot;\ \-#,##0.00"/>
    </dxf>
    <dxf>
      <numFmt numFmtId="164" formatCode="&quot;₹&quot;\ #,##0.00;[Red]&quot;₹&quot;\ \-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protection locked="0" hidden="0"/>
    </dxf>
    <dxf>
      <numFmt numFmtId="165" formatCode="dd\-mmm\-yyyy"/>
      <alignment horizontal="center" vertical="bottom" textRotation="0" wrapText="0" indent="0" justifyLastLine="0" shrinkToFit="0" readingOrder="0"/>
    </dxf>
    <dxf>
      <numFmt numFmtId="165" formatCode="dd\-mmm\-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₹&quot;\ #,##0.00;[Red]&quot;₹&quot;\ \-#,##0.00"/>
    </dxf>
    <dxf>
      <protection locked="0" hidden="0"/>
    </dxf>
    <dxf>
      <numFmt numFmtId="165" formatCode="dd\-mmm\-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₹&quot;\ #,##0.00;[Red]&quot;₹&quot;\ \-#,##0.00"/>
    </dxf>
    <dxf>
      <numFmt numFmtId="166" formatCode="[$-409]dd\-mmm\-yy;@"/>
      <alignment horizontal="center" vertical="bottom" textRotation="0" wrapText="0" indent="0" justifyLastLine="0" shrinkToFit="0" readingOrder="0"/>
    </dxf>
    <dxf>
      <numFmt numFmtId="164" formatCode="&quot;₹&quot;\ #,##0.00;[Red]&quot;₹&quot;\ \-#,##0.00"/>
      <protection locked="0" hidden="0"/>
    </dxf>
    <dxf>
      <numFmt numFmtId="164" formatCode="&quot;₹&quot;\ #,##0.00;[Red]&quot;₹&quot;\ \-#,##0.00"/>
      <protection locked="0" hidden="0"/>
    </dxf>
    <dxf>
      <numFmt numFmtId="164" formatCode="&quot;₹&quot;\ #,##0.00;[Red]&quot;₹&quot;\ \-#,##0.00"/>
      <protection locked="0" hidden="0"/>
    </dxf>
    <dxf>
      <numFmt numFmtId="164" formatCode="&quot;₹&quot;\ #,##0.00;[Red]&quot;₹&quot;\ \-#,##0.0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64" formatCode="&quot;₹&quot;\ #,##0.00;[Red]&quot;₹&quot;\ \-#,##0.00"/>
      <protection locked="0" hidden="0"/>
    </dxf>
    <dxf>
      <protection locked="0" hidden="0"/>
    </dxf>
    <dxf>
      <numFmt numFmtId="167" formatCode="dd/mmm/yy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4" formatCode="0.00%"/>
      <fill>
        <patternFill patternType="solid">
          <fgColor indexed="64"/>
          <bgColor rgb="FFA3FF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₹&quot;\ #,##0.00;[Red]&quot;₹&quot;\ \-#,##0.00"/>
      <fill>
        <patternFill patternType="solid">
          <fgColor indexed="64"/>
          <bgColor rgb="FFA3FF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1" hidden="0"/>
    </dxf>
    <dxf>
      <protection locked="0" hidden="0"/>
    </dxf>
    <dxf>
      <protection locked="0" hidden="0"/>
    </dxf>
    <dxf>
      <protection locked="0" hidden="0"/>
    </dxf>
    <dxf>
      <fill>
        <patternFill>
          <bgColor rgb="FFF5F5F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34998626667073579"/>
        </bottom>
        <vertical/>
        <horizontal/>
      </border>
    </dxf>
    <dxf>
      <font>
        <b/>
        <i/>
      </font>
      <fill>
        <patternFill>
          <bgColor theme="8" tint="0.59996337778862885"/>
        </patternFill>
      </fill>
      <border diagonalUp="0" diagonalDown="0">
        <left/>
        <right/>
        <top/>
        <bottom style="thin">
          <color theme="8" tint="-0.24994659260841701"/>
        </bottom>
        <vertical/>
        <horizontal/>
      </border>
    </dxf>
  </dxfs>
  <tableStyles count="1" defaultTableStyle="AlternateGrayUnderline" defaultPivotStyle="PivotStyleLight16">
    <tableStyle name="AlternateGrayUnderline" pivot="0" count="3" xr9:uid="{1595F151-BBE5-4105-9A1D-EDE1EC18CDB7}">
      <tableStyleElement type="headerRow" dxfId="32"/>
      <tableStyleElement type="firstRowStripe" dxfId="31"/>
      <tableStyleElement type="secondRowStripe" dxfId="30"/>
    </tableStyle>
  </tableStyles>
  <colors>
    <mruColors>
      <color rgb="FFFFFF00"/>
      <color rgb="FF0099FF"/>
      <color rgb="FF00A4DE"/>
      <color rgb="FFCC00FF"/>
      <color rgb="FFCC3300"/>
      <color rgb="FFFF6600"/>
      <color rgb="FFEAF4E4"/>
      <color rgb="FFFFFAEB"/>
      <color rgb="FF008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rgbClr val="FF6600"/>
                </a:solidFill>
                <a:latin typeface="+mn-lt"/>
                <a:ea typeface="+mn-ea"/>
                <a:cs typeface="+mn-cs"/>
              </a:defRPr>
            </a:pPr>
            <a:r>
              <a:rPr lang="en-IN" sz="1100" b="1">
                <a:solidFill>
                  <a:srgbClr val="FF6600"/>
                </a:solidFill>
              </a:rPr>
              <a:t>INCOME V/S INVESTMENT V/S EXPENDITURE [ACTUAL]</a:t>
            </a:r>
          </a:p>
        </c:rich>
      </c:tx>
      <c:layout>
        <c:manualLayout>
          <c:xMode val="edge"/>
          <c:yMode val="edge"/>
          <c:x val="0.19615028643650201"/>
          <c:y val="2.28956233002929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rgbClr val="FF66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385255622792459"/>
          <c:y val="0.19332589576121487"/>
          <c:w val="0.69976874206097894"/>
          <c:h val="0.704769350632649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Dashboard_Monthly!$F$5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84E-425F-B1F6-09ED429E788F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solidFill>
                  <a:srgbClr val="00CC9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4E-425F-B1F6-09ED429E788F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84E-425F-B1F6-09ED429E788F}"/>
              </c:ext>
            </c:extLst>
          </c:dPt>
          <c:val>
            <c:numRef>
              <c:f>Dashboard_Monthly!$G$5</c:f>
              <c:numCache>
                <c:formatCode>"₹"\ #,##0.00;[Red]"₹"\ \-#,##0.00</c:formatCode>
                <c:ptCount val="1"/>
                <c:pt idx="0">
                  <c:v>14831.5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E-425F-B1F6-09ED429E788F}"/>
            </c:ext>
          </c:extLst>
        </c:ser>
        <c:ser>
          <c:idx val="1"/>
          <c:order val="1"/>
          <c:tx>
            <c:strRef>
              <c:f>Dashboard_Monthly!$F$6</c:f>
              <c:strCache>
                <c:ptCount val="1"/>
                <c:pt idx="0">
                  <c:v>INVESTMENT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val>
            <c:numRef>
              <c:f>Dashboard_Monthly!$G$6</c:f>
              <c:numCache>
                <c:formatCode>"₹"\ #,##0.00;[Red]"₹"\ \-#,##0.00</c:formatCode>
                <c:ptCount val="1"/>
                <c:pt idx="0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D-49F6-8EE6-92880D079A87}"/>
            </c:ext>
          </c:extLst>
        </c:ser>
        <c:ser>
          <c:idx val="2"/>
          <c:order val="2"/>
          <c:tx>
            <c:strRef>
              <c:f>Dashboard_Monthly!$F$7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rgbClr val="CC3300"/>
            </a:solidFill>
            <a:ln>
              <a:noFill/>
            </a:ln>
            <a:effectLst/>
          </c:spPr>
          <c:invertIfNegative val="0"/>
          <c:val>
            <c:numRef>
              <c:f>Dashboard_Monthly!$G$7</c:f>
              <c:numCache>
                <c:formatCode>"₹"\ #,##0.00;[Red]"₹"\ \-#,##0.00</c:formatCode>
                <c:ptCount val="1"/>
                <c:pt idx="0">
                  <c:v>4141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D-49F6-8EE6-92880D07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214336"/>
        <c:axId val="744989600"/>
      </c:barChart>
      <c:catAx>
        <c:axId val="1099214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4989600"/>
        <c:crosses val="autoZero"/>
        <c:auto val="1"/>
        <c:lblAlgn val="ctr"/>
        <c:lblOffset val="100"/>
        <c:noMultiLvlLbl val="0"/>
      </c:catAx>
      <c:valAx>
        <c:axId val="7449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&quot;₹&quot;\ #,##0.00;[Red]&quot;₹&quot;\ \-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21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266729542994371"/>
          <c:y val="0.92033183022340515"/>
          <c:w val="0.71784076542363739"/>
          <c:h val="6.4245756916790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accent4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5400000" spcFirstLastPara="1" vertOverflow="ellipsis" wrap="square" anchor="ctr" anchorCtr="1"/>
          <a:lstStyle/>
          <a:p>
            <a:pPr>
              <a:defRPr sz="1400" b="1" i="0" u="none" strike="noStrike" baseline="0">
                <a:solidFill>
                  <a:srgbClr val="CC3300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CC3300"/>
                </a:solidFill>
              </a:rPr>
              <a:t>% OF</a:t>
            </a:r>
            <a:r>
              <a:rPr lang="en-IN" b="1" baseline="0">
                <a:solidFill>
                  <a:srgbClr val="CC3300"/>
                </a:solidFill>
              </a:rPr>
              <a:t> EXPENSES [ACTUAL]</a:t>
            </a:r>
            <a:endParaRPr lang="en-IN" b="1">
              <a:solidFill>
                <a:srgbClr val="CC3300"/>
              </a:solidFill>
            </a:endParaRPr>
          </a:p>
        </c:rich>
      </c:tx>
      <c:layout>
        <c:manualLayout>
          <c:xMode val="edge"/>
          <c:yMode val="edge"/>
          <c:x val="0.84473127068243115"/>
          <c:y val="0.28814011062450573"/>
        </c:manualLayout>
      </c:layout>
      <c:overlay val="1"/>
      <c:spPr>
        <a:noFill/>
        <a:ln>
          <a:noFill/>
        </a:ln>
        <a:effectLst/>
      </c:spPr>
      <c:txPr>
        <a:bodyPr rot="5400000" spcFirstLastPara="1" vertOverflow="ellipsis" wrap="square" anchor="ctr" anchorCtr="1"/>
        <a:lstStyle/>
        <a:p>
          <a:pPr>
            <a:defRPr sz="1400" b="1" i="0" u="none" strike="noStrike" baseline="0">
              <a:solidFill>
                <a:srgbClr val="CC33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2768756827161566E-2"/>
          <c:y val="9.1544177648001795E-2"/>
          <c:w val="0.81902972540551067"/>
          <c:h val="0.8603431057199357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6177-4F65-8A9D-85AE112A8A22}"/>
              </c:ext>
            </c:extLst>
          </c:dPt>
          <c:dPt>
            <c:idx val="1"/>
            <c:bubble3D val="0"/>
            <c:spPr>
              <a:solidFill>
                <a:srgbClr val="CC33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177-4F65-8A9D-85AE112A8A2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77-4F65-8A9D-85AE112A8A22}"/>
                </c:ext>
              </c:extLst>
            </c:dLbl>
            <c:dLbl>
              <c:idx val="1"/>
              <c:layout>
                <c:manualLayout>
                  <c:x val="1.0897137236630947E-2"/>
                  <c:y val="-0.55919661014498978"/>
                </c:manualLayout>
              </c:layout>
              <c:tx>
                <c:strRef>
                  <c:f>DonutChart!$B$9</c:f>
                  <c:strCache>
                    <c:ptCount val="1"/>
                    <c:pt idx="0">
                      <c:v>52.19%</c:v>
                    </c:pt>
                  </c:strCache>
                </c:strRef>
              </c:tx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1" i="0" u="none" strike="noStrike" baseline="0">
                      <a:solidFill>
                        <a:srgbClr val="CC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622649978332448"/>
                      <c:h val="0.16385256135572288"/>
                    </c:manualLayout>
                  </c15:layout>
                  <c15:dlblFieldTable>
                    <c15:dlblFTEntry>
                      <c15:txfldGUID>{E3829473-71DC-462E-846E-2729B866D8B1}</c15:txfldGUID>
                      <c15:f>DonutChart!$B$9</c15:f>
                      <c15:dlblFieldTableCache>
                        <c:ptCount val="1"/>
                        <c:pt idx="0">
                          <c:v>52.19%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6177-4F65-8A9D-85AE112A8A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FF66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DonutChart!$B$8:$B$9</c:f>
              <c:numCache>
                <c:formatCode>0.00%</c:formatCode>
                <c:ptCount val="2"/>
                <c:pt idx="0">
                  <c:v>0.47807032329838517</c:v>
                </c:pt>
                <c:pt idx="1">
                  <c:v>0.52192967670161483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7-4F65-8A9D-85AE112A8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AEB"/>
    </a:solidFill>
    <a:ln w="9525" cap="flat" cmpd="sng" algn="ctr">
      <a:solidFill>
        <a:schemeClr val="accent4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5400000" spcFirstLastPara="1" vertOverflow="ellipsis" wrap="square" anchor="t" anchorCtr="1"/>
          <a:lstStyle/>
          <a:p>
            <a:pPr>
              <a:defRPr sz="1400" b="1" i="0" u="none" strike="noStrike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8000"/>
                </a:solidFill>
              </a:rPr>
              <a:t>% OF TOTAL BUDGET ALLOCATION</a:t>
            </a:r>
          </a:p>
        </c:rich>
      </c:tx>
      <c:layout>
        <c:manualLayout>
          <c:xMode val="edge"/>
          <c:yMode val="edge"/>
          <c:x val="0.78074006713600907"/>
          <c:y val="0.21322652796387534"/>
        </c:manualLayout>
      </c:layout>
      <c:overlay val="0"/>
      <c:spPr>
        <a:noFill/>
        <a:ln>
          <a:noFill/>
        </a:ln>
        <a:effectLst/>
      </c:spPr>
      <c:txPr>
        <a:bodyPr rot="5400000" spcFirstLastPara="1" vertOverflow="ellipsis" wrap="square" anchor="t" anchorCtr="1"/>
        <a:lstStyle/>
        <a:p>
          <a:pPr>
            <a:defRPr sz="1400" b="1" i="0" u="none" strike="noStrike" baseline="0">
              <a:solidFill>
                <a:srgbClr val="008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80949196735836"/>
          <c:y val="4.9738976291483626E-2"/>
          <c:w val="0.71301916847354563"/>
          <c:h val="0.8074350711376786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F6-420E-9FF5-303F16B442DE}"/>
              </c:ext>
            </c:extLst>
          </c:dPt>
          <c:dPt>
            <c:idx val="1"/>
            <c:bubble3D val="0"/>
            <c:spPr>
              <a:solidFill>
                <a:srgbClr val="00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F6-420E-9FF5-303F16B442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0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AF6-420E-9FF5-303F16B442DE}"/>
                </c:ext>
              </c:extLst>
            </c:dLbl>
            <c:dLbl>
              <c:idx val="1"/>
              <c:layout>
                <c:manualLayout>
                  <c:x val="-0.32325664470853077"/>
                  <c:y val="-5.8046693430030605E-2"/>
                </c:manualLayout>
              </c:layout>
              <c:tx>
                <c:strRef>
                  <c:f>DonutChart!$B$4</c:f>
                  <c:strCache>
                    <c:ptCount val="1"/>
                    <c:pt idx="0">
                      <c:v>57.31%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wrap="square" lIns="38100" tIns="19050" rIns="38100" bIns="19050" anchor="ctr" anchorCtr="1">
                  <a:noAutofit/>
                </a:bodyPr>
                <a:lstStyle/>
                <a:p>
                  <a:pPr>
                    <a:defRPr sz="1600" b="1" i="0" u="none" strike="noStrike" baseline="0">
                      <a:solidFill>
                        <a:srgbClr val="0099FF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3590966299616"/>
                      <c:h val="0.17594034166814068"/>
                    </c:manualLayout>
                  </c15:layout>
                  <c15:dlblFieldTable>
                    <c15:dlblFTEntry>
                      <c15:txfldGUID>{3EDF5DD3-0840-46D2-8F01-06C0E0ABA2C6}</c15:txfldGUID>
                      <c15:f>DonutChart!$B$4</c15:f>
                      <c15:dlblFieldTableCache>
                        <c:ptCount val="1"/>
                        <c:pt idx="0">
                          <c:v>57.31%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3AF6-420E-9FF5-303F16B442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1600" b="0" i="0" u="none" strike="noStrike" baseline="0">
                    <a:solidFill>
                      <a:srgbClr val="0099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DonutChart!$B$3:$B$4</c:f>
              <c:numCache>
                <c:formatCode>0.00%</c:formatCode>
                <c:ptCount val="2"/>
                <c:pt idx="0">
                  <c:v>0.42689545898931325</c:v>
                </c:pt>
                <c:pt idx="1">
                  <c:v>0.57310454101068675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F6-420E-9FF5-303F16B442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AF4E4"/>
    </a:solidFill>
    <a:ln w="9525" cap="flat" cmpd="sng" algn="ctr">
      <a:solidFill>
        <a:schemeClr val="accent4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% OF INDIVIDUAL BUDGET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accent1">
                  <a:lumMod val="75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accent1">
                  <a:lumMod val="75000"/>
                </a:schemeClr>
              </a:solidFill>
              <a:latin typeface="Calibri" panose="020F0502020204030204"/>
            </a:rPr>
            <a:t>% OF INDIVIDUAL BUDGET DISTRIBUTION</a:t>
          </a:r>
        </a:p>
      </cx:txPr>
    </cx:title>
    <cx:plotArea>
      <cx:plotAreaRegion>
        <cx:series layoutId="treemap" uniqueId="{A276F855-229A-49FC-9F3B-B20ECFBE42C9}">
          <cx:tx>
            <cx:txData>
              <cx:f>_xlchart.v1.2</cx:f>
              <cx:v>% Of Allocation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246528</xdr:colOff>
      <xdr:row>2</xdr:row>
      <xdr:rowOff>561</xdr:rowOff>
    </xdr:from>
    <xdr:to>
      <xdr:col>15</xdr:col>
      <xdr:colOff>89646</xdr:colOff>
      <xdr:row>7</xdr:row>
      <xdr:rowOff>336176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DC3936-3B11-434B-8E39-04A722A06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257734</xdr:colOff>
      <xdr:row>8</xdr:row>
      <xdr:rowOff>11206</xdr:rowOff>
    </xdr:from>
    <xdr:to>
      <xdr:col>15</xdr:col>
      <xdr:colOff>100852</xdr:colOff>
      <xdr:row>14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7D5797-3785-4301-B936-9EB425F13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22134</xdr:colOff>
      <xdr:row>8</xdr:row>
      <xdr:rowOff>67237</xdr:rowOff>
    </xdr:from>
    <xdr:to>
      <xdr:col>8</xdr:col>
      <xdr:colOff>1559</xdr:colOff>
      <xdr:row>14</xdr:row>
      <xdr:rowOff>11206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A74FB3-D793-4F20-BD02-2BD2AD43C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224117</xdr:colOff>
      <xdr:row>2</xdr:row>
      <xdr:rowOff>560</xdr:rowOff>
    </xdr:from>
    <xdr:to>
      <xdr:col>12</xdr:col>
      <xdr:colOff>89647</xdr:colOff>
      <xdr:row>7</xdr:row>
      <xdr:rowOff>381000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A66377-DDDC-4F99-873A-EB634A9104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7017" y="724460"/>
              <a:ext cx="4037480" cy="2542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60EDBC-9815-465F-A532-A47793EDB2F1}" name="tblBudgetDistribution" displayName="tblBudgetDistribution" ref="J9:L14" totalsRowShown="0" headerRowDxfId="29" dataDxfId="28">
  <tableColumns count="3">
    <tableColumn id="1" xr3:uid="{3D7C8E61-8DE8-428F-A514-070BC9922165}" name="Budget_Distribution" dataDxfId="27"/>
    <tableColumn id="2" xr3:uid="{CCD3AFA1-CA84-4BDE-A35C-4947E4206B0D}" name="Amount" dataDxfId="26">
      <calculatedColumnFormula array="1">SUMPRODUCT((tblBudget[Provision])*(tblBudget[Type of Expenses]=tblBudgetDistribution[[#This Row],[Budget_Distribution]])*(MONTH(tblBudget[Month-N-Year])=Dashboard_Monthly!$B$4))</calculatedColumnFormula>
    </tableColumn>
    <tableColumn id="3" xr3:uid="{5EB77259-10D5-47E9-B8B0-654AA4E965BF}" name="% Of Allocation" dataDxfId="25">
      <calculatedColumnFormula>IFERROR((tblBudgetDistribution[[#This Row],[Amount]]/$G$5*100)/100,0)</calculatedColumnFormula>
    </tableColumn>
  </tableColumns>
  <tableStyleInfo name="AlternateGrayUnderli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666B70-CB59-40BB-B5E4-4F86B50A3DD9}" name="tblBudget" displayName="tblBudget" ref="A2:H7" totalsRowShown="0" headerRowDxfId="24" dataDxfId="23">
  <autoFilter ref="A2:H7" xr:uid="{DECA0081-1C21-4F37-BA38-2B7649A26AC0}"/>
  <tableColumns count="8">
    <tableColumn id="1" xr3:uid="{087A05DD-3B76-4AA2-8A47-969499DC5327}" name="Month-N-Year" dataDxfId="22"/>
    <tableColumn id="2" xr3:uid="{688711CC-DE93-4B51-8BF2-D41441C2595F}" name="Particulars" dataDxfId="21"/>
    <tableColumn id="3" xr3:uid="{3CC6907C-0880-4267-83B3-46DC508CA102}" name="Provision" dataDxfId="20"/>
    <tableColumn id="4" xr3:uid="{23A331D7-F6B1-40B9-B00D-30A51A1E852B}" name="Source" dataDxfId="19"/>
    <tableColumn id="5" xr3:uid="{F331DB18-9C61-4EC3-8755-99C18B380235}" name="Acutal" dataDxfId="18">
      <calculatedColumnFormula array="1">SUMPRODUCT(tblExpenses[Amount]*(tblExpenses[Particulars]=tblBudget[[#This Row],[Particulars]])*(MONTH(tblExpenses[Date-O-Entry])=MONTH(tblBudget[[#This Row],[Month-N-Year]]))*(YEAR(tblExpenses[Date-O-Entry])=YEAR(tblBudget[[#This Row],[Month-N-Year]])))+SUMPRODUCT(tblInvestment[Amount]*(tblInvestment[Particulars]=tblBudget[[#This Row],[Particulars]])*(MONTH(tblInvestment[Date-O-Entry])=MONTH(tblBudget[[#This Row],[Month-N-Year]]))*(YEAR(tblInvestment[Date-O-Entry])=YEAR(tblBudget[[#This Row],[Month-N-Year]])))</calculatedColumnFormula>
    </tableColumn>
    <tableColumn id="6" xr3:uid="{215598D7-681D-4759-8193-AA62167A7E81}" name="Balance" dataDxfId="17">
      <calculatedColumnFormula>tblBudget[[#This Row],[Provision]]-tblBudget[[#This Row],[Acutal]]</calculatedColumnFormula>
    </tableColumn>
    <tableColumn id="7" xr3:uid="{A3FA041B-18B7-4FCD-B603-F3DA5E6341FC}" name="Type of Expenses" dataDxfId="16"/>
    <tableColumn id="8" xr3:uid="{FB2AFD42-19C4-4EBB-B0A0-D2AE36C03977}" name="Comments" dataDxfId="15"/>
  </tableColumns>
  <tableStyleInfo name="AlternateGrayUnderli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77B52A-41B4-4D61-8E5B-52C787C6D285}" name="tblIncome" displayName="tblIncome" ref="A2:D12" totalsRowShown="0">
  <autoFilter ref="A2:D12" xr:uid="{BE63F980-4CFE-4941-8062-EA3581D45963}"/>
  <tableColumns count="4">
    <tableColumn id="1" xr3:uid="{3240D569-7845-412C-B871-83C3D8F043C3}" name="Date-O-Entry" dataDxfId="14"/>
    <tableColumn id="2" xr3:uid="{CFEC1473-376C-4E2D-BDE2-52B2F5EEB5E4}" name="Particulars"/>
    <tableColumn id="3" xr3:uid="{9ED1728B-DCE7-43B7-A99F-B9748DEDA9F7}" name="Amount" dataDxfId="13"/>
    <tableColumn id="4" xr3:uid="{626FA800-5F9A-4159-9E17-29F4289AC933}" name="Source" dataDxfId="12"/>
  </tableColumns>
  <tableStyleInfo name="AlternateGrayUnderli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EAB382-E504-428B-A156-BA590F740453}" name="tblInvestment" displayName="tblInvestment" ref="A2:E4" totalsRowShown="0">
  <autoFilter ref="A2:E4" xr:uid="{92B9E070-DF13-41CB-A059-7C7C232BC4D9}"/>
  <tableColumns count="5">
    <tableColumn id="1" xr3:uid="{54F49A04-0154-4E1C-B0A1-E1BF00021057}" name="Date-O-Entry" dataDxfId="11"/>
    <tableColumn id="2" xr3:uid="{4B1FFB59-27C3-4F5B-BB22-2BEC6C3C1EC1}" name="Particulars" dataDxfId="10"/>
    <tableColumn id="3" xr3:uid="{2F5AED53-FA84-4FAB-B381-0099C8EA6401}" name="Amount" dataDxfId="9"/>
    <tableColumn id="4" xr3:uid="{12DD64DB-5DE7-4F15-A188-54843E45D34F}" name="Source" dataDxfId="8"/>
    <tableColumn id="5" xr3:uid="{2838D05D-387A-4AE0-A8AA-44B98D9035CA}" name="Comments"/>
  </tableColumns>
  <tableStyleInfo name="AlternateGrayUnderli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8A099-2D03-4ECA-A179-E63746D2F43B}" name="tblExpenses" displayName="tblExpenses" ref="A2:E10" totalsRowShown="0">
  <autoFilter ref="A2:E10" xr:uid="{0A5D3BDA-7295-41FD-95BB-5411CC0B509D}"/>
  <tableColumns count="5">
    <tableColumn id="1" xr3:uid="{88D2FC7B-FF09-4072-B073-B3360E758B63}" name="Date-O-Entry" dataDxfId="7" totalsRowDxfId="6"/>
    <tableColumn id="2" xr3:uid="{D78F660D-8D1E-4F5E-BEB3-A23CA93A52D6}" name="Particulars" dataDxfId="5" totalsRowDxfId="4"/>
    <tableColumn id="3" xr3:uid="{559DDFEA-3A6D-4DFE-9632-5C358B8874AB}" name="Amount" dataDxfId="3" totalsRowDxfId="2">
      <calculatedColumnFormula>1500+400</calculatedColumnFormula>
    </tableColumn>
    <tableColumn id="4" xr3:uid="{BB903FC7-5F59-42B7-9F2F-4BB8911D4E7A}" name="Source" dataDxfId="1" totalsRowDxfId="0"/>
    <tableColumn id="5" xr3:uid="{C62098A9-735E-45F4-96CC-680EC60757CE}" name="Comments"/>
  </tableColumns>
  <tableStyleInfo name="AlternateGrayUnder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FE1-E04A-411D-BF1D-765F42B4D8EF}">
  <sheetPr codeName="Sheet1">
    <tabColor rgb="FFFFFF00"/>
  </sheetPr>
  <dimension ref="A1:V17"/>
  <sheetViews>
    <sheetView showGridLines="0" showZeros="0" tabSelected="1" zoomScale="75" zoomScaleNormal="75" workbookViewId="0">
      <selection activeCell="B2" sqref="B2"/>
    </sheetView>
  </sheetViews>
  <sheetFormatPr defaultRowHeight="18.75" x14ac:dyDescent="0.25"/>
  <cols>
    <col min="1" max="1" width="10.28515625" style="7" customWidth="1"/>
    <col min="2" max="4" width="17.28515625" style="7" customWidth="1"/>
    <col min="5" max="5" width="4.5703125" style="7" customWidth="1"/>
    <col min="6" max="6" width="22.42578125" style="7" customWidth="1"/>
    <col min="7" max="7" width="18.28515625" style="7" customWidth="1"/>
    <col min="8" max="8" width="12" style="7" customWidth="1"/>
    <col min="9" max="9" width="5.42578125" style="7" customWidth="1"/>
    <col min="10" max="10" width="24.28515625" style="7" customWidth="1"/>
    <col min="11" max="11" width="16" style="7" customWidth="1"/>
    <col min="12" max="12" width="16.85546875" style="7" customWidth="1"/>
    <col min="13" max="13" width="20.140625" style="7" customWidth="1"/>
    <col min="14" max="14" width="20.42578125" style="7" customWidth="1"/>
    <col min="15" max="15" width="14.28515625" style="7" customWidth="1"/>
    <col min="16" max="17" width="4.28515625" style="7" customWidth="1"/>
    <col min="18" max="16384" width="9.140625" style="7"/>
  </cols>
  <sheetData>
    <row r="1" spans="1:22" s="45" customFormat="1" ht="38.1" customHeight="1" x14ac:dyDescent="0.25">
      <c r="B1" s="46" t="s">
        <v>57</v>
      </c>
    </row>
    <row r="2" spans="1:22" ht="19.5" customHeight="1" x14ac:dyDescent="0.25">
      <c r="H2" s="8"/>
    </row>
    <row r="3" spans="1:22" ht="35.25" customHeight="1" x14ac:dyDescent="0.25">
      <c r="A3" s="55" t="s">
        <v>22</v>
      </c>
      <c r="B3" s="55"/>
      <c r="E3" s="9"/>
      <c r="F3" s="54" t="s">
        <v>38</v>
      </c>
      <c r="G3" s="54"/>
      <c r="H3" s="54"/>
      <c r="M3" s="10"/>
      <c r="Q3" s="11"/>
      <c r="T3" s="12"/>
      <c r="V3" s="11"/>
    </row>
    <row r="4" spans="1:22" ht="33.75" customHeight="1" x14ac:dyDescent="0.25">
      <c r="A4" s="13" t="s">
        <v>29</v>
      </c>
      <c r="B4" s="14">
        <v>1</v>
      </c>
      <c r="F4" s="13" t="s">
        <v>24</v>
      </c>
      <c r="G4" s="4">
        <f t="array" ref="G4">SUMPRODUCT((tblBudget[Provision])*(B4=MONTH(tblBudget[Month-N-Year]))*(B5=YEAR(tblBudget[Month-N-Year])))</f>
        <v>8500</v>
      </c>
      <c r="H4" s="24">
        <f>IFERROR(((G4/$G$5)*100)/100,0)</f>
        <v>0.57310454101068675</v>
      </c>
    </row>
    <row r="5" spans="1:22" ht="33.75" customHeight="1" x14ac:dyDescent="0.25">
      <c r="A5" s="13" t="s">
        <v>30</v>
      </c>
      <c r="B5" s="15">
        <v>2020</v>
      </c>
      <c r="F5" s="13" t="s">
        <v>25</v>
      </c>
      <c r="G5" s="25">
        <f t="array" ref="G5">SUMPRODUCT((tblIncome[Amount])*(B4=MONTH(tblIncome[Date-O-Entry]))*(B5=YEAR(tblIncome[Date-O-Entry])))</f>
        <v>14831.5</v>
      </c>
      <c r="H5" s="26"/>
    </row>
    <row r="6" spans="1:22" ht="33.75" customHeight="1" x14ac:dyDescent="0.25">
      <c r="F6" s="13" t="s">
        <v>26</v>
      </c>
      <c r="G6" s="4">
        <f t="array" ref="G6">SUMPRODUCT((tblInvestment[Amount])*(B4=MONTH(tblInvestment[Date-O-Entry]))*(B5=YEAR(tblInvestment[Date-O-Entry])))</f>
        <v>3600</v>
      </c>
      <c r="H6" s="24">
        <f>IFERROR(((G6/$G$5)*100)/100,0)</f>
        <v>0.24272662913393792</v>
      </c>
    </row>
    <row r="7" spans="1:22" ht="33.75" customHeight="1" x14ac:dyDescent="0.25">
      <c r="A7" s="56" t="s">
        <v>23</v>
      </c>
      <c r="B7" s="56"/>
      <c r="C7" s="39" t="s">
        <v>40</v>
      </c>
      <c r="D7" s="40" t="s">
        <v>47</v>
      </c>
      <c r="F7" s="13" t="s">
        <v>27</v>
      </c>
      <c r="G7" s="27">
        <f t="array" ref="G7">SUMPRODUCT((tblExpenses[Amount])*(B4=MONTH(tblExpenses[Date-O-Entry]))*(B5=YEAR(tblExpenses[Date-O-Entry])))</f>
        <v>4141</v>
      </c>
      <c r="H7" s="28">
        <f>IFERROR(((G7/$G$5)*100)/100,0)</f>
        <v>0.27920304756767689</v>
      </c>
    </row>
    <row r="8" spans="1:22" ht="33.950000000000003" customHeight="1" x14ac:dyDescent="0.25">
      <c r="A8" s="16" t="s">
        <v>5</v>
      </c>
      <c r="B8" s="22">
        <f t="array" ref="B8">SUMPRODUCT((tblIncome[Amount])*(tblIncome[Source]=A8))-(SUMPRODUCT((tblExpenses[Amount])*(tblExpenses[Source]=A8))+SUMPRODUCT((tblInvestment[Amount])*(tblInvestment[Source]=A8)))</f>
        <v>3100</v>
      </c>
      <c r="C8" s="23">
        <f t="array" ref="C8">SUMPRODUCT((tblBudget[Balance])*(MONTH(tblBudget[Month-N-Year])=Dashboard_Monthly!$B$4)*(YEAR(tblBudget[Month-N-Year])=Dashboard_Monthly!$B$5)*(tblBudget[Source]=Dashboard_Monthly!A8))</f>
        <v>1100</v>
      </c>
      <c r="D8" s="38">
        <f>B8-C8</f>
        <v>2000</v>
      </c>
      <c r="F8" s="17" t="s">
        <v>28</v>
      </c>
      <c r="G8" s="29">
        <f>G5-SUM(tblBudgetDistribution[Amount])</f>
        <v>6331.5</v>
      </c>
      <c r="H8" s="30">
        <f>IFERROR(((G8/$G$5)*100)/100,0)</f>
        <v>0.4268954589893133</v>
      </c>
    </row>
    <row r="9" spans="1:22" ht="33.950000000000003" customHeight="1" x14ac:dyDescent="0.25">
      <c r="A9" s="16" t="s">
        <v>4</v>
      </c>
      <c r="B9" s="22">
        <f t="array" ref="B9">SUMPRODUCT((tblIncome[Amount])*(tblIncome[Source]=A9))-(SUMPRODUCT((tblExpenses[Amount])*(tblExpenses[Source]=A9))+SUMPRODUCT((tblInvestment[Amount])*(tblInvestment[Source]=A9)))</f>
        <v>1450.5</v>
      </c>
      <c r="C9" s="23">
        <f t="array" ref="C9">SUMPRODUCT((tblBudget[Balance])*(MONTH(tblBudget[Month-N-Year])=Dashboard_Monthly!$B$4)*(YEAR(tblBudget[Month-N-Year])=Dashboard_Monthly!$B$5)*(tblBudget[Source]=Dashboard_Monthly!A9))</f>
        <v>601</v>
      </c>
      <c r="D9" s="23">
        <f t="shared" ref="D9:D11" si="0">B9-C9</f>
        <v>849.5</v>
      </c>
      <c r="J9" s="18" t="s">
        <v>42</v>
      </c>
      <c r="K9" s="19" t="s">
        <v>2</v>
      </c>
      <c r="L9" s="20" t="s">
        <v>39</v>
      </c>
    </row>
    <row r="10" spans="1:22" ht="33.950000000000003" customHeight="1" x14ac:dyDescent="0.25">
      <c r="A10" s="16" t="s">
        <v>6</v>
      </c>
      <c r="B10" s="22">
        <f t="array" ref="B10">SUMPRODUCT((tblIncome[Amount])*(tblIncome[Source]=A10))-(SUMPRODUCT((tblExpenses[Amount])*(tblExpenses[Source]=A10))+SUMPRODUCT((tblInvestment[Amount])*(tblInvestment[Source]=A10)))</f>
        <v>900</v>
      </c>
      <c r="C10" s="23">
        <f t="array" ref="C10">SUMPRODUCT((tblBudget[Balance])*(MONTH(tblBudget[Month-N-Year])=Dashboard_Monthly!$B$4)*(YEAR(tblBudget[Month-N-Year])=Dashboard_Monthly!$B$5)*(tblBudget[Source]=Dashboard_Monthly!A10))</f>
        <v>400</v>
      </c>
      <c r="D10" s="23">
        <f t="shared" si="0"/>
        <v>500</v>
      </c>
      <c r="J10" s="18" t="s">
        <v>26</v>
      </c>
      <c r="K10" s="4">
        <f t="array" ref="K10">SUMPRODUCT((tblBudget[Provision])*(tblBudget[Type of Expenses]=tblBudgetDistribution[[#This Row],[Budget_Distribution]])*(MONTH(tblBudget[Month-N-Year])=Dashboard_Monthly!$B$4))</f>
        <v>4000</v>
      </c>
      <c r="L10" s="5">
        <f>IFERROR((tblBudgetDistribution[[#This Row],[Amount]]/$G$5*100)/100,0)</f>
        <v>0.26969625459326435</v>
      </c>
    </row>
    <row r="11" spans="1:22" ht="29.25" customHeight="1" x14ac:dyDescent="0.25">
      <c r="A11" s="16" t="s">
        <v>21</v>
      </c>
      <c r="B11" s="22">
        <f t="array" ref="B11">SUMPRODUCT((tblIncome[Amount])*(tblIncome[Source]=A11))-(SUMPRODUCT((tblExpenses[Amount])*(tblExpenses[Source]=A11))+SUMPRODUCT((tblInvestment[Amount])*(tblInvestment[Source]=A11)))</f>
        <v>1640</v>
      </c>
      <c r="C11" s="23">
        <f t="array" ref="C11">SUMPRODUCT((tblBudget[Balance])*(MONTH(tblBudget[Month-N-Year])=Dashboard_Monthly!$B$4)*(YEAR(tblBudget[Month-N-Year])=Dashboard_Monthly!$B$5)*(tblBudget[Source]=Dashboard_Monthly!A11))</f>
        <v>0</v>
      </c>
      <c r="D11" s="23">
        <f t="shared" si="0"/>
        <v>1640</v>
      </c>
      <c r="J11" s="18" t="s">
        <v>34</v>
      </c>
      <c r="K11" s="4">
        <f t="array" ref="K11">SUMPRODUCT((tblBudget[Provision])*(tblBudget[Type of Expenses]=tblBudgetDistribution[[#This Row],[Budget_Distribution]])*(MONTH(tblBudget[Month-N-Year])=Dashboard_Monthly!$B$4))</f>
        <v>3700</v>
      </c>
      <c r="L11" s="6">
        <f>IFERROR((tblBudgetDistribution[[#This Row],[Amount]]/$G$5*100)/100,0)</f>
        <v>0.2494690354987695</v>
      </c>
    </row>
    <row r="12" spans="1:22" ht="29.25" customHeight="1" x14ac:dyDescent="0.25">
      <c r="B12" s="41"/>
      <c r="C12" s="44" t="s">
        <v>49</v>
      </c>
      <c r="D12" s="51">
        <f>SUM(D8:D11)</f>
        <v>4989.5</v>
      </c>
      <c r="J12" s="18" t="s">
        <v>36</v>
      </c>
      <c r="K12" s="4">
        <f t="array" ref="K12">SUMPRODUCT((tblBudget[Provision])*(tblBudget[Type of Expenses]=tblBudgetDistribution[[#This Row],[Budget_Distribution]])*(MONTH(tblBudget[Month-N-Year])=Dashboard_Monthly!$B$4))</f>
        <v>0</v>
      </c>
      <c r="L12" s="6">
        <f>IFERROR((tblBudgetDistribution[[#This Row],[Amount]]/$G$5*100)/100,0)</f>
        <v>0</v>
      </c>
    </row>
    <row r="13" spans="1:22" ht="29.25" customHeight="1" x14ac:dyDescent="0.25">
      <c r="B13" s="42"/>
      <c r="C13" s="43" t="s">
        <v>48</v>
      </c>
      <c r="D13" s="52">
        <f t="array" ref="D13">SUMPRODUCT((tblExpenses[Amount])*(B4=MONTH(tblExpenses[Date-O-Entry]))*(B5=YEAR(tblExpenses[Date-O-Entry])*(TRIM(UPPER(tblExpenses[Particulars]))="MISC")))</f>
        <v>1022</v>
      </c>
      <c r="J13" s="18" t="s">
        <v>37</v>
      </c>
      <c r="K13" s="4">
        <f t="array" ref="K13">SUMPRODUCT((tblBudget[Provision])*(tblBudget[Type of Expenses]=tblBudgetDistribution[[#This Row],[Budget_Distribution]])*(MONTH(tblBudget[Month-N-Year])=Dashboard_Monthly!$B$4))</f>
        <v>0</v>
      </c>
      <c r="L13" s="6">
        <f>IFERROR((tblBudgetDistribution[[#This Row],[Amount]]/$G$5*100)/100,0)</f>
        <v>0</v>
      </c>
    </row>
    <row r="14" spans="1:22" ht="29.25" customHeight="1" x14ac:dyDescent="0.25">
      <c r="B14" s="47"/>
      <c r="C14" s="48" t="s">
        <v>51</v>
      </c>
      <c r="D14" s="53">
        <f>G8-D13</f>
        <v>5309.5</v>
      </c>
      <c r="J14" s="18" t="s">
        <v>35</v>
      </c>
      <c r="K14" s="4">
        <f t="array" ref="K14">SUMPRODUCT((tblBudget[Provision])*(tblBudget[Type of Expenses]=tblBudgetDistribution[[#This Row],[Budget_Distribution]])*(MONTH(tblBudget[Month-N-Year])=Dashboard_Monthly!$B$4))</f>
        <v>800</v>
      </c>
      <c r="L14" s="31">
        <f>IFERROR((tblBudgetDistribution[[#This Row],[Amount]]/$G$5*100)/100,0)</f>
        <v>5.393925091865287E-2</v>
      </c>
    </row>
    <row r="15" spans="1:22" x14ac:dyDescent="0.25">
      <c r="A15" s="21" t="s">
        <v>43</v>
      </c>
    </row>
    <row r="17" spans="4:6" x14ac:dyDescent="0.25">
      <c r="D17" s="50"/>
      <c r="F17" s="49"/>
    </row>
  </sheetData>
  <sheetProtection algorithmName="SHA-512" hashValue="nFq3aB3OReXrGxyV5pb5Fp86v/Y2LN9dg0BFELqxtJR/w+lQQE854cbNFsOyZlMIwHfJ5KjkuUN0x0wZrR+23w==" saltValue="MnD6NYv8yvP0lXOccNpFTA==" spinCount="100000" sheet="1" selectLockedCells="1"/>
  <mergeCells count="3">
    <mergeCell ref="F3:H3"/>
    <mergeCell ref="A3:B3"/>
    <mergeCell ref="A7:B7"/>
  </mergeCells>
  <dataValidations count="2">
    <dataValidation type="list" allowBlank="1" showInputMessage="1" showErrorMessage="1" sqref="B4" xr:uid="{C497C6AE-0BCE-4FB1-AAEC-32C7BCD97FA4}">
      <formula1>"1,2,3,4,5,6,7,8,9,10,11,12"</formula1>
    </dataValidation>
    <dataValidation type="list" allowBlank="1" showInputMessage="1" showErrorMessage="1" sqref="B5" xr:uid="{E322A26F-3E98-4B8A-B284-0B41FAEB6A97}">
      <formula1>"2020,2021,2022,2023,2025,2026,2027,2028,2029,2030"</formula1>
    </dataValidation>
  </dataValidation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4E63-CB4C-4040-8123-046DACA96F86}">
  <sheetPr codeName="Sheet2"/>
  <dimension ref="A2:B9"/>
  <sheetViews>
    <sheetView workbookViewId="0">
      <selection activeCell="F7" sqref="F7"/>
    </sheetView>
  </sheetViews>
  <sheetFormatPr defaultRowHeight="15" x14ac:dyDescent="0.25"/>
  <cols>
    <col min="6" max="6" width="25.7109375" bestFit="1" customWidth="1"/>
    <col min="7" max="7" width="16" bestFit="1" customWidth="1"/>
  </cols>
  <sheetData>
    <row r="2" spans="1:2" x14ac:dyDescent="0.25">
      <c r="A2" t="s">
        <v>18</v>
      </c>
    </row>
    <row r="3" spans="1:2" x14ac:dyDescent="0.25">
      <c r="A3" t="s">
        <v>11</v>
      </c>
      <c r="B3" s="2">
        <f>MIN(1,1-B4)</f>
        <v>0.42689545898931325</v>
      </c>
    </row>
    <row r="4" spans="1:2" x14ac:dyDescent="0.25">
      <c r="A4" t="s">
        <v>32</v>
      </c>
      <c r="B4" s="2">
        <f>Dashboard_Monthly!H4</f>
        <v>0.57310454101068675</v>
      </c>
    </row>
    <row r="7" spans="1:2" x14ac:dyDescent="0.25">
      <c r="A7" t="s">
        <v>17</v>
      </c>
    </row>
    <row r="8" spans="1:2" x14ac:dyDescent="0.25">
      <c r="A8" t="s">
        <v>11</v>
      </c>
      <c r="B8" s="2">
        <f>MIN(1,1-B9)</f>
        <v>0.47807032329838517</v>
      </c>
    </row>
    <row r="9" spans="1:2" x14ac:dyDescent="0.25">
      <c r="A9" t="s">
        <v>16</v>
      </c>
      <c r="B9" s="2">
        <f>SUM(Dashboard_Monthly!H6:H7)</f>
        <v>0.52192967670161483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550C-2270-4F78-B9DC-6184B04902F3}">
  <sheetPr codeName="Sheet3">
    <tabColor rgb="FF00B0F0"/>
  </sheetPr>
  <dimension ref="A1:H7"/>
  <sheetViews>
    <sheetView showZeros="0" workbookViewId="0">
      <selection activeCell="B5" sqref="B5"/>
    </sheetView>
  </sheetViews>
  <sheetFormatPr defaultRowHeight="15" x14ac:dyDescent="0.25"/>
  <cols>
    <col min="1" max="1" width="16.28515625" style="33" customWidth="1"/>
    <col min="2" max="2" width="47.28515625" style="33" bestFit="1" customWidth="1"/>
    <col min="3" max="3" width="12.140625" style="33" bestFit="1" customWidth="1"/>
    <col min="4" max="4" width="9.28515625" style="32" customWidth="1"/>
    <col min="5" max="5" width="11.140625" style="33" customWidth="1"/>
    <col min="6" max="6" width="11.42578125" style="33" customWidth="1"/>
    <col min="7" max="7" width="18.85546875" style="33" bestFit="1" customWidth="1"/>
    <col min="8" max="8" width="18.5703125" style="33" bestFit="1" customWidth="1"/>
    <col min="9" max="16384" width="9.140625" style="33"/>
  </cols>
  <sheetData>
    <row r="1" spans="1:8" s="45" customFormat="1" ht="38.1" customHeight="1" x14ac:dyDescent="0.25">
      <c r="B1" s="46" t="s">
        <v>12</v>
      </c>
    </row>
    <row r="2" spans="1:8" x14ac:dyDescent="0.25">
      <c r="A2" s="32" t="s">
        <v>0</v>
      </c>
      <c r="B2" s="33" t="s">
        <v>1</v>
      </c>
      <c r="C2" s="33" t="s">
        <v>13</v>
      </c>
      <c r="D2" s="32" t="s">
        <v>3</v>
      </c>
      <c r="E2" s="33" t="s">
        <v>7</v>
      </c>
      <c r="F2" s="33" t="s">
        <v>8</v>
      </c>
      <c r="G2" s="33" t="s">
        <v>33</v>
      </c>
      <c r="H2" s="33" t="s">
        <v>10</v>
      </c>
    </row>
    <row r="3" spans="1:8" x14ac:dyDescent="0.25">
      <c r="A3" s="34">
        <v>43831</v>
      </c>
      <c r="B3" s="33" t="s">
        <v>19</v>
      </c>
      <c r="C3" s="35">
        <v>3000</v>
      </c>
      <c r="D3" s="32" t="s">
        <v>6</v>
      </c>
      <c r="E3" s="35">
        <f t="array" ref="E3">SUMPRODUCT(tblExpenses[Amount]*(tblExpenses[Particulars]=tblBudget[[#This Row],[Particulars]])*(MONTH(tblExpenses[Date-O-Entry])=MONTH(tblBudget[[#This Row],[Month-N-Year]]))*(YEAR(tblExpenses[Date-O-Entry])=YEAR(tblBudget[[#This Row],[Month-N-Year]])))+SUMPRODUCT(tblInvestment[Amount]*(tblInvestment[Particulars]=tblBudget[[#This Row],[Particulars]])*(MONTH(tblInvestment[Date-O-Entry])=MONTH(tblBudget[[#This Row],[Month-N-Year]]))*(YEAR(tblInvestment[Date-O-Entry])=YEAR(tblBudget[[#This Row],[Month-N-Year]])))</f>
        <v>3000</v>
      </c>
      <c r="F3" s="35">
        <f>tblBudget[[#This Row],[Provision]]-tblBudget[[#This Row],[Acutal]]</f>
        <v>0</v>
      </c>
      <c r="G3" s="35" t="s">
        <v>26</v>
      </c>
      <c r="H3" s="35"/>
    </row>
    <row r="4" spans="1:8" x14ac:dyDescent="0.25">
      <c r="A4" s="34">
        <v>43831</v>
      </c>
      <c r="B4" s="33" t="s">
        <v>59</v>
      </c>
      <c r="C4" s="35">
        <v>1000</v>
      </c>
      <c r="D4" s="32" t="s">
        <v>6</v>
      </c>
      <c r="E4" s="35">
        <f t="array" ref="E4">SUMPRODUCT(tblExpenses[Amount]*(tblExpenses[Particulars]=tblBudget[[#This Row],[Particulars]])*(MONTH(tblExpenses[Date-O-Entry])=MONTH(tblBudget[[#This Row],[Month-N-Year]]))*(YEAR(tblExpenses[Date-O-Entry])=YEAR(tblBudget[[#This Row],[Month-N-Year]])))+SUMPRODUCT(tblInvestment[Amount]*(tblInvestment[Particulars]=tblBudget[[#This Row],[Particulars]])*(MONTH(tblInvestment[Date-O-Entry])=MONTH(tblBudget[[#This Row],[Month-N-Year]]))*(YEAR(tblInvestment[Date-O-Entry])=YEAR(tblBudget[[#This Row],[Month-N-Year]])))</f>
        <v>600</v>
      </c>
      <c r="F4" s="35">
        <f>tblBudget[[#This Row],[Provision]]-tblBudget[[#This Row],[Acutal]]</f>
        <v>400</v>
      </c>
      <c r="G4" s="35" t="s">
        <v>26</v>
      </c>
      <c r="H4" s="35"/>
    </row>
    <row r="5" spans="1:8" x14ac:dyDescent="0.25">
      <c r="A5" s="34">
        <v>43831</v>
      </c>
      <c r="B5" s="33" t="s">
        <v>56</v>
      </c>
      <c r="C5" s="35">
        <v>700</v>
      </c>
      <c r="D5" s="32" t="s">
        <v>4</v>
      </c>
      <c r="E5" s="35">
        <f t="array" ref="E5">SUMPRODUCT(tblExpenses[Amount]*(tblExpenses[Particulars]=tblBudget[[#This Row],[Particulars]])*(MONTH(tblExpenses[Date-O-Entry])=MONTH(tblBudget[[#This Row],[Month-N-Year]]))*(YEAR(tblExpenses[Date-O-Entry])=YEAR(tblBudget[[#This Row],[Month-N-Year]])))+SUMPRODUCT(tblInvestment[Amount]*(tblInvestment[Particulars]=tblBudget[[#This Row],[Particulars]])*(MONTH(tblInvestment[Date-O-Entry])=MONTH(tblBudget[[#This Row],[Month-N-Year]]))*(YEAR(tblInvestment[Date-O-Entry])=YEAR(tblBudget[[#This Row],[Month-N-Year]])))</f>
        <v>699</v>
      </c>
      <c r="F5" s="35">
        <f>tblBudget[[#This Row],[Provision]]-tblBudget[[#This Row],[Acutal]]</f>
        <v>1</v>
      </c>
      <c r="G5" s="35" t="s">
        <v>34</v>
      </c>
      <c r="H5" s="35"/>
    </row>
    <row r="6" spans="1:8" x14ac:dyDescent="0.25">
      <c r="A6" s="34">
        <v>43831</v>
      </c>
      <c r="B6" s="33" t="s">
        <v>31</v>
      </c>
      <c r="C6" s="35">
        <v>800</v>
      </c>
      <c r="D6" s="32" t="s">
        <v>4</v>
      </c>
      <c r="E6" s="35">
        <f t="array" ref="E6">SUMPRODUCT(tblExpenses[Amount]*(tblExpenses[Particulars]=tblBudget[[#This Row],[Particulars]])*(MONTH(tblExpenses[Date-O-Entry])=MONTH(tblBudget[[#This Row],[Month-N-Year]]))*(YEAR(tblExpenses[Date-O-Entry])=YEAR(tblBudget[[#This Row],[Month-N-Year]])))+SUMPRODUCT(tblInvestment[Amount]*(tblInvestment[Particulars]=tblBudget[[#This Row],[Particulars]])*(MONTH(tblInvestment[Date-O-Entry])=MONTH(tblBudget[[#This Row],[Month-N-Year]]))*(YEAR(tblInvestment[Date-O-Entry])=YEAR(tblBudget[[#This Row],[Month-N-Year]])))</f>
        <v>200</v>
      </c>
      <c r="F6" s="35">
        <f>tblBudget[[#This Row],[Provision]]-tblBudget[[#This Row],[Acutal]]</f>
        <v>600</v>
      </c>
      <c r="G6" s="35" t="s">
        <v>35</v>
      </c>
      <c r="H6" s="35"/>
    </row>
    <row r="7" spans="1:8" x14ac:dyDescent="0.25">
      <c r="A7" s="34">
        <v>43831</v>
      </c>
      <c r="B7" s="33" t="s">
        <v>41</v>
      </c>
      <c r="C7" s="35">
        <v>3000</v>
      </c>
      <c r="D7" s="32" t="s">
        <v>5</v>
      </c>
      <c r="E7" s="35">
        <f t="array" ref="E7">SUMPRODUCT(tblExpenses[Amount]*(tblExpenses[Particulars]=tblBudget[[#This Row],[Particulars]])*(MONTH(tblExpenses[Date-O-Entry])=MONTH(tblBudget[[#This Row],[Month-N-Year]]))*(YEAR(tblExpenses[Date-O-Entry])=YEAR(tblBudget[[#This Row],[Month-N-Year]])))+SUMPRODUCT(tblInvestment[Amount]*(tblInvestment[Particulars]=tblBudget[[#This Row],[Particulars]])*(MONTH(tblInvestment[Date-O-Entry])=MONTH(tblBudget[[#This Row],[Month-N-Year]]))*(YEAR(tblInvestment[Date-O-Entry])=YEAR(tblBudget[[#This Row],[Month-N-Year]])))</f>
        <v>1900</v>
      </c>
      <c r="F7" s="35">
        <f>tblBudget[[#This Row],[Provision]]-tblBudget[[#This Row],[Acutal]]</f>
        <v>1100</v>
      </c>
      <c r="G7" s="35" t="s">
        <v>34</v>
      </c>
      <c r="H7" s="35"/>
    </row>
  </sheetData>
  <sheetProtection selectLockedCells="1"/>
  <dataValidations count="1">
    <dataValidation type="list" allowBlank="1" showInputMessage="1" showErrorMessage="1" sqref="G3:G7" xr:uid="{C2C45769-C8A7-4B6D-80B8-A54B7AD42175}">
      <formula1>INDIRECT("tblBudgetDistribution[Budget_Distribution]")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6DFE97-4076-42D0-A688-E81211438FBA}">
          <x14:formula1>
            <xm:f>Dashboard_Monthly!$A$8:$A$11</xm:f>
          </x14:formula1>
          <xm:sqref>D3:D7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E5C8-E0CF-4313-AE2D-ACE78C88BFA9}">
  <sheetPr codeName="Sheet4">
    <tabColor rgb="FF002060"/>
  </sheetPr>
  <dimension ref="A1:D12"/>
  <sheetViews>
    <sheetView workbookViewId="0">
      <selection activeCell="B18" sqref="B18"/>
    </sheetView>
  </sheetViews>
  <sheetFormatPr defaultRowHeight="15" x14ac:dyDescent="0.25"/>
  <cols>
    <col min="1" max="1" width="16.28515625" customWidth="1"/>
    <col min="2" max="2" width="39.5703125" bestFit="1" customWidth="1"/>
    <col min="3" max="3" width="16.28515625" customWidth="1"/>
    <col min="4" max="4" width="14" style="1" customWidth="1"/>
  </cols>
  <sheetData>
    <row r="1" spans="1:4" s="45" customFormat="1" ht="38.1" customHeight="1" x14ac:dyDescent="0.25">
      <c r="B1" s="46" t="s">
        <v>11</v>
      </c>
    </row>
    <row r="2" spans="1:4" x14ac:dyDescent="0.25">
      <c r="A2" s="1" t="s">
        <v>9</v>
      </c>
      <c r="B2" t="s">
        <v>1</v>
      </c>
      <c r="C2" t="s">
        <v>2</v>
      </c>
      <c r="D2" s="1" t="s">
        <v>3</v>
      </c>
    </row>
    <row r="3" spans="1:4" x14ac:dyDescent="0.25">
      <c r="A3" s="37">
        <v>43847</v>
      </c>
      <c r="B3" t="s">
        <v>20</v>
      </c>
      <c r="C3" s="3">
        <v>1500</v>
      </c>
      <c r="D3" s="1" t="s">
        <v>4</v>
      </c>
    </row>
    <row r="4" spans="1:4" x14ac:dyDescent="0.25">
      <c r="A4" s="37">
        <v>43847</v>
      </c>
      <c r="B4" t="s">
        <v>20</v>
      </c>
      <c r="C4" s="3">
        <v>7000</v>
      </c>
      <c r="D4" s="1" t="s">
        <v>6</v>
      </c>
    </row>
    <row r="5" spans="1:4" x14ac:dyDescent="0.25">
      <c r="A5" s="37">
        <v>43847</v>
      </c>
      <c r="B5" t="s">
        <v>20</v>
      </c>
      <c r="C5" s="3">
        <v>5000</v>
      </c>
      <c r="D5" s="1" t="s">
        <v>5</v>
      </c>
    </row>
    <row r="6" spans="1:4" x14ac:dyDescent="0.25">
      <c r="A6" s="37">
        <v>43847</v>
      </c>
      <c r="B6" t="s">
        <v>20</v>
      </c>
      <c r="C6" s="3">
        <v>700</v>
      </c>
      <c r="D6" s="1" t="s">
        <v>21</v>
      </c>
    </row>
    <row r="7" spans="1:4" x14ac:dyDescent="0.25">
      <c r="A7" s="37">
        <v>43853</v>
      </c>
      <c r="B7" t="s">
        <v>54</v>
      </c>
      <c r="C7" s="35">
        <v>-2500</v>
      </c>
      <c r="D7" s="1" t="s">
        <v>6</v>
      </c>
    </row>
    <row r="8" spans="1:4" x14ac:dyDescent="0.25">
      <c r="A8" s="37">
        <v>43853</v>
      </c>
      <c r="B8" t="s">
        <v>55</v>
      </c>
      <c r="C8" s="3">
        <v>2500</v>
      </c>
      <c r="D8" s="1" t="s">
        <v>4</v>
      </c>
    </row>
    <row r="9" spans="1:4" x14ac:dyDescent="0.25">
      <c r="A9" s="37">
        <v>43853</v>
      </c>
      <c r="B9" t="s">
        <v>46</v>
      </c>
      <c r="C9" s="3">
        <v>630</v>
      </c>
      <c r="D9" s="1" t="s">
        <v>21</v>
      </c>
    </row>
    <row r="10" spans="1:4" x14ac:dyDescent="0.25">
      <c r="A10" s="37">
        <v>43854</v>
      </c>
      <c r="B10" t="s">
        <v>58</v>
      </c>
      <c r="C10" s="3">
        <v>-1000</v>
      </c>
      <c r="D10" s="1" t="s">
        <v>4</v>
      </c>
    </row>
    <row r="11" spans="1:4" x14ac:dyDescent="0.25">
      <c r="A11" s="37">
        <v>43854</v>
      </c>
      <c r="B11" t="s">
        <v>46</v>
      </c>
      <c r="C11" s="3">
        <v>1000</v>
      </c>
      <c r="D11" s="1" t="s">
        <v>21</v>
      </c>
    </row>
    <row r="12" spans="1:4" x14ac:dyDescent="0.25">
      <c r="A12" s="37">
        <v>43858</v>
      </c>
      <c r="B12" t="s">
        <v>50</v>
      </c>
      <c r="C12" s="3">
        <v>1.5</v>
      </c>
      <c r="D12" s="1" t="s">
        <v>4</v>
      </c>
    </row>
  </sheetData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0F6CC-F34E-4CD2-961A-DAF9D8550FD9}">
          <x14:formula1>
            <xm:f>Dashboard_Monthly!$A$8:$A$11</xm:f>
          </x14:formula1>
          <xm:sqref>D3:D12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652A-E125-4418-A40A-8581A300B226}">
  <sheetPr codeName="Sheet5">
    <tabColor theme="9" tint="-0.249977111117893"/>
  </sheetPr>
  <dimension ref="A1:E5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19.7109375" bestFit="1" customWidth="1"/>
    <col min="3" max="3" width="10.5703125" customWidth="1"/>
    <col min="4" max="4" width="12" style="1" bestFit="1" customWidth="1"/>
  </cols>
  <sheetData>
    <row r="1" spans="1:5" s="45" customFormat="1" ht="38.1" customHeight="1" x14ac:dyDescent="0.25">
      <c r="B1" s="46" t="s">
        <v>14</v>
      </c>
    </row>
    <row r="2" spans="1:5" x14ac:dyDescent="0.25">
      <c r="A2" s="1" t="s">
        <v>9</v>
      </c>
      <c r="B2" t="s">
        <v>1</v>
      </c>
      <c r="C2" t="s">
        <v>2</v>
      </c>
      <c r="D2" s="1" t="s">
        <v>3</v>
      </c>
      <c r="E2" t="s">
        <v>10</v>
      </c>
    </row>
    <row r="3" spans="1:5" x14ac:dyDescent="0.25">
      <c r="A3" s="36">
        <v>43852</v>
      </c>
      <c r="B3" s="33" t="s">
        <v>59</v>
      </c>
      <c r="C3" s="3">
        <v>600</v>
      </c>
      <c r="D3" s="1" t="s">
        <v>6</v>
      </c>
    </row>
    <row r="4" spans="1:5" x14ac:dyDescent="0.25">
      <c r="A4" s="36">
        <v>43858</v>
      </c>
      <c r="B4" s="33" t="s">
        <v>19</v>
      </c>
      <c r="C4" s="3">
        <v>3000</v>
      </c>
      <c r="D4" s="1" t="s">
        <v>6</v>
      </c>
    </row>
    <row r="5" spans="1:5" x14ac:dyDescent="0.25">
      <c r="C5" s="3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A17CF9-DB43-44A5-B93F-297E5D1C0FA9}">
          <x14:formula1>
            <xm:f>Dashboard_Monthly!$A$8:$A$11</xm:f>
          </x14:formula1>
          <xm:sqref>D3:D4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E8A3-F515-4C6B-B133-D50BEF09E2A8}">
  <sheetPr codeName="Sheet6">
    <tabColor rgb="FFC00000"/>
  </sheetPr>
  <dimension ref="A1:E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35.28515625" bestFit="1" customWidth="1"/>
    <col min="3" max="3" width="11" bestFit="1" customWidth="1"/>
    <col min="4" max="4" width="9.140625" style="1" customWidth="1"/>
    <col min="5" max="5" width="58.7109375" bestFit="1" customWidth="1"/>
  </cols>
  <sheetData>
    <row r="1" spans="1:5" s="45" customFormat="1" ht="38.1" customHeight="1" x14ac:dyDescent="0.25">
      <c r="B1" s="46" t="s">
        <v>15</v>
      </c>
    </row>
    <row r="2" spans="1:5" x14ac:dyDescent="0.25">
      <c r="A2" s="1" t="s">
        <v>9</v>
      </c>
      <c r="B2" t="s">
        <v>1</v>
      </c>
      <c r="C2" t="s">
        <v>2</v>
      </c>
      <c r="D2" s="1" t="s">
        <v>3</v>
      </c>
      <c r="E2" t="s">
        <v>10</v>
      </c>
    </row>
    <row r="3" spans="1:5" x14ac:dyDescent="0.25">
      <c r="A3" s="36">
        <v>43847</v>
      </c>
      <c r="B3" s="33" t="s">
        <v>52</v>
      </c>
      <c r="C3" s="3">
        <v>60</v>
      </c>
      <c r="D3" s="1" t="s">
        <v>4</v>
      </c>
    </row>
    <row r="4" spans="1:5" x14ac:dyDescent="0.25">
      <c r="A4" s="36">
        <v>43848</v>
      </c>
      <c r="B4" s="33" t="s">
        <v>41</v>
      </c>
      <c r="C4" s="3">
        <f>1500+400</f>
        <v>1900</v>
      </c>
      <c r="D4" s="1" t="s">
        <v>5</v>
      </c>
    </row>
    <row r="5" spans="1:5" x14ac:dyDescent="0.25">
      <c r="A5" s="36">
        <v>43850</v>
      </c>
      <c r="B5" s="33" t="s">
        <v>44</v>
      </c>
      <c r="C5" s="3">
        <f>35+19</f>
        <v>54</v>
      </c>
      <c r="D5" s="1" t="s">
        <v>4</v>
      </c>
    </row>
    <row r="6" spans="1:5" x14ac:dyDescent="0.25">
      <c r="A6" s="36">
        <v>43851</v>
      </c>
      <c r="B6" s="33" t="s">
        <v>56</v>
      </c>
      <c r="C6" s="3">
        <v>699</v>
      </c>
      <c r="D6" s="1" t="s">
        <v>4</v>
      </c>
    </row>
    <row r="7" spans="1:5" x14ac:dyDescent="0.25">
      <c r="A7" s="36">
        <v>43851</v>
      </c>
      <c r="B7" s="33" t="s">
        <v>44</v>
      </c>
      <c r="C7" s="3">
        <f>500+38</f>
        <v>538</v>
      </c>
      <c r="D7" s="1" t="s">
        <v>4</v>
      </c>
    </row>
    <row r="8" spans="1:5" x14ac:dyDescent="0.25">
      <c r="A8" s="36">
        <v>43852</v>
      </c>
      <c r="B8" t="s">
        <v>45</v>
      </c>
      <c r="C8" s="3">
        <f>60+150+50</f>
        <v>260</v>
      </c>
      <c r="D8" s="1" t="s">
        <v>21</v>
      </c>
    </row>
    <row r="9" spans="1:5" x14ac:dyDescent="0.25">
      <c r="A9" s="36">
        <v>43854</v>
      </c>
      <c r="B9" s="33" t="s">
        <v>44</v>
      </c>
      <c r="C9" s="3">
        <f>100+130+30+170</f>
        <v>430</v>
      </c>
      <c r="D9" s="1" t="s">
        <v>21</v>
      </c>
      <c r="E9" t="s">
        <v>53</v>
      </c>
    </row>
    <row r="10" spans="1:5" x14ac:dyDescent="0.25">
      <c r="A10" s="36">
        <v>43854</v>
      </c>
      <c r="B10" s="33" t="s">
        <v>31</v>
      </c>
      <c r="C10" s="3">
        <v>200</v>
      </c>
      <c r="D10" s="1" t="s">
        <v>4</v>
      </c>
    </row>
  </sheetData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D99F08-CBAE-49A9-8991-09CAEACAE57F}">
          <x14:formula1>
            <xm:f>Dashboard_Monthly!$A$8:$A$11</xm:f>
          </x14:formula1>
          <xm:sqref>D3:D10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Dashboard_Monthly</vt:lpstr>
      <vt:lpstr>DonutChart</vt:lpstr>
      <vt:lpstr>Budget</vt:lpstr>
      <vt:lpstr>Income</vt:lpstr>
      <vt:lpstr>Investment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AMIT.ROY</dc:creator>
  <cp:lastModifiedBy>AMIT.ROY</cp:lastModifiedBy>
  <cp:lastPrinted>2020-02-06T07:09:52Z</cp:lastPrinted>
  <dcterms:created xsi:type="dcterms:W3CDTF">2020-01-16T05:07:24Z</dcterms:created>
  <dcterms:modified xsi:type="dcterms:W3CDTF">2020-02-06T10:41:23Z</dcterms:modified>
</cp:coreProperties>
</file>