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mit4\Downloads\data analystics\excel\"/>
    </mc:Choice>
  </mc:AlternateContent>
  <xr:revisionPtr revIDLastSave="0" documentId="13_ncr:1_{3DD3AA94-7B9F-4A1D-ACC9-EC03F74BD2EF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mathematical" sheetId="1" r:id="rId1"/>
    <sheet name="isfunction" sheetId="2" r:id="rId2"/>
    <sheet name="averageif" sheetId="3" r:id="rId3"/>
    <sheet name="Sheet1" sheetId="6" r:id="rId4"/>
    <sheet name="mathematical2" sheetId="7" r:id="rId5"/>
    <sheet name="findandsearch" sheetId="8" r:id="rId6"/>
    <sheet name="dATE" sheetId="9" r:id="rId7"/>
    <sheet name="Sheet2" sheetId="13" r:id="rId8"/>
    <sheet name="Sheet3" sheetId="14" r:id="rId9"/>
    <sheet name="MISC" sheetId="10" r:id="rId10"/>
    <sheet name="logical" sheetId="11" r:id="rId11"/>
    <sheet name="RANK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4" l="1" a="1"/>
  <c r="G15" i="14" s="1"/>
  <c r="C15" i="14"/>
  <c r="I11" i="14"/>
  <c r="I10" i="14"/>
  <c r="I9" i="14"/>
  <c r="I8" i="14"/>
  <c r="I7" i="14"/>
  <c r="I12" i="14"/>
  <c r="D86" i="13" a="1"/>
  <c r="D86" i="13" s="1"/>
  <c r="D83" i="13" a="1"/>
  <c r="D83" i="13" s="1"/>
  <c r="D80" i="13"/>
  <c r="G49" i="13"/>
  <c r="G48" i="13"/>
  <c r="G47" i="13"/>
  <c r="D39" i="13"/>
  <c r="D40" i="13" a="1"/>
  <c r="D40" i="13" s="1"/>
  <c r="E33" i="13"/>
  <c r="E31" i="13"/>
  <c r="F14" i="13"/>
  <c r="F13" i="13"/>
  <c r="E66" i="13" a="1"/>
  <c r="E65" i="13" a="1"/>
  <c r="E64" i="13" a="1"/>
  <c r="F15" i="13"/>
  <c r="E66" i="13" l="1"/>
  <c r="E65" i="13"/>
  <c r="E64" i="13"/>
  <c r="D87" i="9"/>
  <c r="E70" i="9"/>
  <c r="E68" i="9"/>
  <c r="E64" i="9"/>
  <c r="F133" i="10"/>
  <c r="F132" i="10"/>
  <c r="F124" i="10"/>
  <c r="F123" i="10"/>
  <c r="F122" i="10"/>
  <c r="F121" i="10"/>
  <c r="E114" i="10" a="1"/>
  <c r="E114" i="10" s="1"/>
  <c r="D109" i="10"/>
  <c r="D108" i="10"/>
  <c r="D107" i="10"/>
  <c r="D106" i="10"/>
  <c r="C32" i="8"/>
  <c r="C30" i="8"/>
  <c r="D78" i="10" l="1"/>
  <c r="D105" i="10"/>
  <c r="E112" i="10" s="1" a="1"/>
  <c r="E112" i="10" s="1"/>
  <c r="D96" i="10"/>
  <c r="D99" i="10"/>
  <c r="D100" i="10"/>
  <c r="D101" i="10"/>
  <c r="D95" i="10"/>
  <c r="D94" i="10"/>
  <c r="D81" i="10"/>
  <c r="D83" i="10"/>
  <c r="D82" i="10"/>
  <c r="D80" i="10"/>
  <c r="D79" i="10"/>
  <c r="C67" i="10"/>
  <c r="C68" i="10"/>
  <c r="C66" i="10"/>
  <c r="F62" i="10"/>
  <c r="F61" i="10"/>
  <c r="F60" i="10"/>
  <c r="F59" i="10"/>
  <c r="C51" i="10"/>
  <c r="C50" i="10"/>
  <c r="C49" i="10"/>
  <c r="C48" i="10"/>
  <c r="E45" i="10"/>
  <c r="E44" i="10"/>
  <c r="E43" i="10"/>
  <c r="E42" i="10"/>
  <c r="E33" i="10" a="1"/>
  <c r="E33" i="10" s="1"/>
  <c r="E31" i="10" a="1"/>
  <c r="E31" i="10" s="1"/>
  <c r="D23" i="10"/>
  <c r="B22" i="10"/>
  <c r="B17" i="10"/>
  <c r="B13" i="10"/>
  <c r="B12" i="10"/>
  <c r="B16" i="10"/>
  <c r="B15" i="10"/>
  <c r="B11" i="10"/>
  <c r="C44" i="12"/>
  <c r="C43" i="12"/>
  <c r="C42" i="12"/>
  <c r="C41" i="12"/>
  <c r="B29" i="12"/>
  <c r="B28" i="12"/>
  <c r="B27" i="12"/>
  <c r="B12" i="12"/>
  <c r="B9" i="12"/>
  <c r="B11" i="12"/>
  <c r="B10" i="12"/>
  <c r="B18" i="11"/>
  <c r="B17" i="11"/>
  <c r="B15" i="11"/>
  <c r="B14" i="11"/>
  <c r="B13" i="11"/>
  <c r="B11" i="11"/>
  <c r="B10" i="11"/>
  <c r="B9" i="11"/>
  <c r="B8" i="11"/>
  <c r="B5" i="11"/>
  <c r="B4" i="11"/>
  <c r="B3" i="11"/>
  <c r="B7" i="10"/>
  <c r="B6" i="10"/>
  <c r="E59" i="9"/>
  <c r="E58" i="9"/>
  <c r="E57" i="9"/>
  <c r="E56" i="9"/>
  <c r="C49" i="9"/>
  <c r="C48" i="9"/>
  <c r="C46" i="9"/>
  <c r="C45" i="9"/>
  <c r="C44" i="9"/>
  <c r="C43" i="9"/>
  <c r="C42" i="9"/>
  <c r="C39" i="9"/>
  <c r="C38" i="9"/>
  <c r="C34" i="9"/>
  <c r="C35" i="9"/>
  <c r="E30" i="9"/>
  <c r="E29" i="9"/>
  <c r="E28" i="9"/>
  <c r="B15" i="9"/>
  <c r="B14" i="9"/>
  <c r="D10" i="9"/>
  <c r="D9" i="9"/>
  <c r="D8" i="9"/>
  <c r="C41" i="8" a="1"/>
  <c r="C41" i="8" s="1"/>
  <c r="C40" i="8"/>
  <c r="C39" i="8"/>
  <c r="C31" i="8"/>
  <c r="C24" i="8"/>
  <c r="C23" i="8"/>
  <c r="C22" i="8"/>
  <c r="C20" i="8"/>
  <c r="C21" i="8"/>
  <c r="B12" i="8"/>
  <c r="B11" i="8"/>
  <c r="B10" i="8"/>
  <c r="C103" i="7"/>
  <c r="C104" i="7"/>
  <c r="D95" i="7"/>
  <c r="C93" i="7"/>
  <c r="C94" i="7"/>
  <c r="D113" i="7"/>
  <c r="D107" i="7"/>
  <c r="D105" i="7"/>
  <c r="C80" i="7"/>
  <c r="C81" i="7"/>
  <c r="C79" i="7"/>
  <c r="C77" i="7"/>
  <c r="C76" i="7"/>
  <c r="C75" i="7"/>
  <c r="C74" i="7"/>
  <c r="C73" i="7"/>
  <c r="C78" i="7"/>
  <c r="C50" i="7"/>
  <c r="C49" i="7"/>
  <c r="C48" i="7"/>
  <c r="C47" i="7"/>
  <c r="C46" i="7"/>
  <c r="C45" i="7"/>
  <c r="C44" i="7"/>
  <c r="C43" i="7"/>
  <c r="C42" i="7"/>
  <c r="C41" i="7"/>
  <c r="C37" i="7"/>
  <c r="C39" i="7"/>
  <c r="C38" i="7"/>
  <c r="C36" i="7"/>
  <c r="C34" i="7"/>
  <c r="C33" i="7"/>
  <c r="C32" i="7"/>
  <c r="C31" i="7"/>
  <c r="C30" i="7"/>
  <c r="C29" i="7"/>
  <c r="C28" i="7"/>
  <c r="C27" i="7"/>
  <c r="C14" i="7"/>
  <c r="C13" i="7"/>
  <c r="C49" i="6"/>
  <c r="D49" i="6"/>
  <c r="E49" i="6"/>
  <c r="F49" i="6"/>
  <c r="G49" i="6"/>
  <c r="H49" i="6"/>
  <c r="D16" i="6"/>
  <c r="D12" i="6"/>
  <c r="B163" i="3"/>
  <c r="C141" i="3"/>
  <c r="C140" i="3"/>
  <c r="B121" i="3"/>
  <c r="B120" i="3"/>
  <c r="C99" i="3"/>
  <c r="C98" i="3"/>
  <c r="C97" i="3"/>
  <c r="C96" i="3"/>
  <c r="C95" i="3"/>
  <c r="C64" i="3"/>
  <c r="C63" i="3"/>
  <c r="C62" i="3"/>
  <c r="B36" i="3"/>
  <c r="B35" i="3"/>
  <c r="B34" i="3"/>
  <c r="B33" i="3"/>
  <c r="B32" i="3"/>
  <c r="B31" i="3"/>
  <c r="B30" i="3"/>
  <c r="C74" i="2"/>
  <c r="C73" i="2"/>
  <c r="C72" i="2"/>
  <c r="C64" i="2"/>
  <c r="C63" i="2"/>
  <c r="C62" i="2"/>
  <c r="C61" i="2"/>
  <c r="C59" i="2"/>
  <c r="C58" i="2"/>
  <c r="C57" i="2"/>
  <c r="C54" i="2"/>
  <c r="C53" i="2"/>
  <c r="C52" i="2"/>
  <c r="C51" i="2"/>
  <c r="C50" i="2"/>
  <c r="C48" i="2"/>
  <c r="B47" i="2"/>
  <c r="C45" i="2"/>
  <c r="C41" i="2"/>
  <c r="C38" i="2"/>
  <c r="C36" i="2"/>
  <c r="D33" i="2"/>
  <c r="C32" i="2"/>
  <c r="C29" i="2"/>
  <c r="C26" i="2"/>
  <c r="C24" i="2"/>
  <c r="C21" i="2"/>
  <c r="B20" i="2" a="1"/>
  <c r="B20" i="2" s="1"/>
  <c r="C18" i="2"/>
  <c r="B17" i="2"/>
  <c r="C12" i="2" a="1"/>
  <c r="C12" i="2" s="1"/>
  <c r="C11" i="2"/>
  <c r="C10" i="2"/>
  <c r="B108" i="1"/>
  <c r="B107" i="1"/>
  <c r="B104" i="1" s="1"/>
  <c r="B106" i="1"/>
  <c r="B103" i="1"/>
  <c r="B102" i="1"/>
  <c r="B101" i="1"/>
  <c r="B100" i="1"/>
  <c r="B99" i="1"/>
  <c r="B97" i="1"/>
  <c r="B96" i="1"/>
  <c r="B95" i="1"/>
  <c r="B94" i="1"/>
  <c r="B93" i="1"/>
  <c r="B91" i="1"/>
  <c r="C79" i="1"/>
  <c r="C78" i="1"/>
  <c r="C76" i="1"/>
  <c r="C75" i="1"/>
  <c r="C74" i="1"/>
  <c r="B60" i="1"/>
  <c r="B59" i="1"/>
  <c r="B57" i="1"/>
  <c r="B56" i="1"/>
  <c r="B43" i="1"/>
  <c r="B42" i="1"/>
  <c r="C29" i="1"/>
  <c r="C28" i="1"/>
  <c r="B13" i="1"/>
  <c r="B14" i="1"/>
  <c r="F67" i="10"/>
  <c r="F68" i="10"/>
  <c r="F66" i="10"/>
  <c r="D114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Sunil</author>
  </authors>
  <commentList>
    <comment ref="F25" authorId="0" shapeId="0" xr:uid="{4E386311-C038-4961-8131-D7B8740FB7F3}">
      <text>
        <r>
          <rPr>
            <b/>
            <sz val="9"/>
            <color indexed="81"/>
            <rFont val="Tahoma"/>
            <family val="2"/>
          </rPr>
          <t>Amit Sunil:</t>
        </r>
        <r>
          <rPr>
            <sz val="9"/>
            <color indexed="81"/>
            <rFont val="Tahoma"/>
            <family val="2"/>
          </rPr>
          <t xml:space="preserve">
hai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<sst xmlns="http://schemas.openxmlformats.org/spreadsheetml/2006/main" count="480" uniqueCount="213">
  <si>
    <t>sum b</t>
  </si>
  <si>
    <t>sum a</t>
  </si>
  <si>
    <t>5</t>
  </si>
  <si>
    <t>Values</t>
  </si>
  <si>
    <t>avg</t>
  </si>
  <si>
    <t>AVERAGEA</t>
  </si>
  <si>
    <t>Data 1</t>
  </si>
  <si>
    <t>Data 2</t>
  </si>
  <si>
    <t xml:space="preserve"> </t>
  </si>
  <si>
    <t>Marissa</t>
  </si>
  <si>
    <t>Orange</t>
  </si>
  <si>
    <t>King Cobra</t>
  </si>
  <si>
    <t>excel 2013</t>
  </si>
  <si>
    <t>"true"</t>
  </si>
  <si>
    <t>"false"</t>
  </si>
  <si>
    <t>text</t>
  </si>
  <si>
    <t>1.e</t>
  </si>
  <si>
    <t>amit</t>
  </si>
  <si>
    <t>123eeee</t>
  </si>
  <si>
    <t>0.23ee</t>
  </si>
  <si>
    <t>Peter</t>
  </si>
  <si>
    <t>Region</t>
  </si>
  <si>
    <t>Sales</t>
  </si>
  <si>
    <t>East</t>
  </si>
  <si>
    <t>West</t>
  </si>
  <si>
    <t>North</t>
  </si>
  <si>
    <t>South</t>
  </si>
  <si>
    <t>Mid West</t>
  </si>
  <si>
    <t>South New Office</t>
  </si>
  <si>
    <t>North New Office</t>
  </si>
  <si>
    <t>Product</t>
  </si>
  <si>
    <t>Sales Person</t>
  </si>
  <si>
    <t>Quantity Sold</t>
  </si>
  <si>
    <t>Apple</t>
  </si>
  <si>
    <t>Tom</t>
  </si>
  <si>
    <t>Jon</t>
  </si>
  <si>
    <t>Carrot</t>
  </si>
  <si>
    <t>Kawser</t>
  </si>
  <si>
    <t>Banana</t>
  </si>
  <si>
    <t>Khan</t>
  </si>
  <si>
    <t>Column1</t>
  </si>
  <si>
    <t>Column2</t>
  </si>
  <si>
    <t>Column3</t>
  </si>
  <si>
    <t>Column4</t>
  </si>
  <si>
    <t>Column5</t>
  </si>
  <si>
    <t>Column6</t>
  </si>
  <si>
    <t>Column7</t>
  </si>
  <si>
    <t>Sum</t>
  </si>
  <si>
    <t>small array</t>
  </si>
  <si>
    <t>k means which position of largestvalue</t>
  </si>
  <si>
    <t>Excel 2013</t>
  </si>
  <si>
    <t>function_num
(Includes Hidden
Values)</t>
  </si>
  <si>
    <t>function_num
(Ignores Hidden Values)</t>
  </si>
  <si>
    <t>function</t>
  </si>
  <si>
    <t>AVG</t>
  </si>
  <si>
    <t>COUNT</t>
  </si>
  <si>
    <t>SUM</t>
  </si>
  <si>
    <t>PRODUCT</t>
  </si>
  <si>
    <t>AVERAGE</t>
  </si>
  <si>
    <t>MAX</t>
  </si>
  <si>
    <t>MIN</t>
  </si>
  <si>
    <t>VAR</t>
  </si>
  <si>
    <t>Date</t>
  </si>
  <si>
    <t>Sales Representative</t>
  </si>
  <si>
    <t>Sales Data</t>
  </si>
  <si>
    <t>2024-09-01</t>
  </si>
  <si>
    <t>Alice Johnson</t>
  </si>
  <si>
    <t>Bob Brown</t>
  </si>
  <si>
    <t>2024-09-03</t>
  </si>
  <si>
    <t>Jane Smith</t>
  </si>
  <si>
    <t>2024-09-04</t>
  </si>
  <si>
    <t>John Doe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</si>
  <si>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</si>
  <si>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</si>
  <si>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</si>
  <si>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</si>
  <si>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</si>
  <si>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</si>
  <si>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</si>
  <si>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</si>
  <si>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</si>
  <si>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</si>
  <si>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</si>
  <si>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</si>
  <si>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</si>
  <si>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</si>
  <si>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</si>
  <si>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</si>
  <si>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East Average</t>
  </si>
  <si>
    <t>North Average</t>
  </si>
  <si>
    <t>South Average</t>
  </si>
  <si>
    <t>West Average</t>
  </si>
  <si>
    <t>Grand Average</t>
  </si>
  <si>
    <t>subtotal</t>
  </si>
  <si>
    <t xml:space="preserve">East Average      </t>
  </si>
  <si>
    <t>North Min</t>
  </si>
  <si>
    <t>North Max</t>
  </si>
  <si>
    <t>Data</t>
  </si>
  <si>
    <t>Marissa Kawser Ron</t>
  </si>
  <si>
    <t>"Jon" come here</t>
  </si>
  <si>
    <t>The "boss" is here</t>
  </si>
  <si>
    <t>Quantity Sold Sold</t>
  </si>
  <si>
    <t>Year 2008</t>
  </si>
  <si>
    <t>Year 2009</t>
  </si>
  <si>
    <t>Marissa Khan</t>
  </si>
  <si>
    <t>Year</t>
  </si>
  <si>
    <t>Month</t>
  </si>
  <si>
    <t>Day</t>
  </si>
  <si>
    <t>Hour</t>
  </si>
  <si>
    <t>Minute</t>
  </si>
  <si>
    <t>Second</t>
  </si>
  <si>
    <t>End Date</t>
  </si>
  <si>
    <t>Start Date</t>
  </si>
  <si>
    <t>AND</t>
  </si>
  <si>
    <t>OR</t>
  </si>
  <si>
    <t>NOT</t>
  </si>
  <si>
    <t>XOR</t>
  </si>
  <si>
    <t>CHAR</t>
  </si>
  <si>
    <t>AREA</t>
  </si>
  <si>
    <t xml:space="preserve">    Excel      Dashboard</t>
  </si>
  <si>
    <t xml:space="preserve">         Titas        Gas</t>
  </si>
  <si>
    <t>Microsoft Excel</t>
  </si>
  <si>
    <t xml:space="preserve">    </t>
  </si>
  <si>
    <t>One</t>
  </si>
  <si>
    <t xml:space="preserve">   Marissa</t>
  </si>
  <si>
    <t>First String</t>
  </si>
  <si>
    <t>Second String</t>
  </si>
  <si>
    <t>Excel</t>
  </si>
  <si>
    <t>excel</t>
  </si>
  <si>
    <t>eXcel</t>
  </si>
  <si>
    <t xml:space="preserve">Excel </t>
  </si>
  <si>
    <t>Formulas</t>
  </si>
  <si>
    <t>Excel Dashboard</t>
  </si>
  <si>
    <t>Marissa Kawser</t>
  </si>
  <si>
    <t>Excel BI Tools</t>
  </si>
  <si>
    <t>marissa kawser</t>
  </si>
  <si>
    <t>hi</t>
  </si>
  <si>
    <t>amait</t>
  </si>
  <si>
    <t>PDS</t>
  </si>
  <si>
    <t>MOB</t>
  </si>
  <si>
    <t>CAM</t>
  </si>
  <si>
    <t>WATCHES</t>
  </si>
  <si>
    <t>SPEAKER</t>
  </si>
  <si>
    <t>EARPHONE</t>
  </si>
  <si>
    <t>IPAD</t>
  </si>
  <si>
    <t>CODE</t>
  </si>
  <si>
    <t>QUANTITY</t>
  </si>
  <si>
    <t>PRICE</t>
  </si>
  <si>
    <t>abs_num</t>
  </si>
  <si>
    <t>Returns this type of reference</t>
  </si>
  <si>
    <t>1 or Omitted</t>
  </si>
  <si>
    <t>Absolute</t>
  </si>
  <si>
    <t>Absolute Row/ Relative Column</t>
  </si>
  <si>
    <t>Relative Row/ Absolute Column</t>
  </si>
  <si>
    <t>Relative</t>
  </si>
  <si>
    <t>Excel BI</t>
  </si>
  <si>
    <t>Power Query</t>
  </si>
  <si>
    <t>Power Pivot</t>
  </si>
  <si>
    <t>Power Map</t>
  </si>
  <si>
    <t>Apples</t>
  </si>
  <si>
    <t>Lemons</t>
  </si>
  <si>
    <t>Bananas</t>
  </si>
  <si>
    <t>Pears</t>
  </si>
  <si>
    <t>Fruit 1</t>
  </si>
  <si>
    <t>Price</t>
  </si>
  <si>
    <t>Count</t>
  </si>
  <si>
    <t>Oranges</t>
  </si>
  <si>
    <t>Fruit 2</t>
  </si>
  <si>
    <t>Almonds</t>
  </si>
  <si>
    <t>Cashews</t>
  </si>
  <si>
    <t>Peanuts</t>
  </si>
  <si>
    <t>Walnuts</t>
  </si>
  <si>
    <t>C91</t>
  </si>
  <si>
    <t>B59</t>
  </si>
  <si>
    <t>B60</t>
  </si>
  <si>
    <t>B62</t>
  </si>
  <si>
    <t>B63</t>
  </si>
  <si>
    <t>3ED</t>
  </si>
  <si>
    <t>Column8</t>
  </si>
  <si>
    <t>Column9</t>
  </si>
  <si>
    <t xml:space="preserve">    DATE                    TIME</t>
  </si>
  <si>
    <t>PLACE</t>
  </si>
  <si>
    <t>ANIMAL</t>
  </si>
  <si>
    <t>JURASSIC PARK</t>
  </si>
  <si>
    <t>BRACHIOSOROUS</t>
  </si>
  <si>
    <t>TIGER</t>
  </si>
  <si>
    <t>ZOO</t>
  </si>
  <si>
    <t>CAT</t>
  </si>
  <si>
    <t>HOME</t>
  </si>
  <si>
    <t>CAGE</t>
  </si>
  <si>
    <t>ANIMAL CODE</t>
  </si>
  <si>
    <t>LION</t>
  </si>
  <si>
    <t>ZEBRA</t>
  </si>
  <si>
    <t>DEER</t>
  </si>
  <si>
    <t>WOLF</t>
  </si>
  <si>
    <t>MONKEY</t>
  </si>
  <si>
    <t>HIPOPOTAMOUS</t>
  </si>
  <si>
    <t>DATE</t>
  </si>
  <si>
    <t>PURCHASE_DATE</t>
  </si>
  <si>
    <t>CUSTOMER</t>
  </si>
  <si>
    <t>MOBILE NO</t>
  </si>
  <si>
    <t>apple</t>
  </si>
  <si>
    <t>bannnaa</t>
  </si>
  <si>
    <t>porarotta</t>
  </si>
  <si>
    <t>musk mellon</t>
  </si>
  <si>
    <t>ginger</t>
  </si>
  <si>
    <t>onion</t>
  </si>
  <si>
    <t>reshma</t>
  </si>
  <si>
    <t>ziyan</t>
  </si>
  <si>
    <t>robin</t>
  </si>
  <si>
    <t>kalam</t>
  </si>
  <si>
    <t>ganadhi</t>
  </si>
  <si>
    <t>yuvaraj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</si>
</sst>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400]h:mm:ss\ AM/PM"/>
  </numFmts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2"/>
      <color theme="1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7" tint="0.39997558519241921"/>
      </left>
      <right/>
      <top style="thin">
        <color auto="1"/>
      </top>
      <bottom/>
      <diagonal/>
    </border>
    <border>
      <left/>
      <right style="thin">
        <color theme="7" tint="0.39997558519241921"/>
      </right>
      <top style="thin">
        <color auto="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8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8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8" fillId="4" borderId="0" applyNumberFormat="0" applyBorder="0" applyAlignment="0" applyProtection="0"/>
  </cellStyleXfs>
  <cellXfs count="51">
    <xf numFmtId="0" fontId="0" fillId="0" borderId="0" xfId="0"/>
    <xf numFmtId="0" fontId="2" fillId="0" borderId="1" xfId="0" applyFont="1" applyBorder="1"/>
    <xf numFmtId="0" fontId="3" fillId="2" borderId="1" xfId="1" applyFont="1" applyBorder="1"/>
    <xf numFmtId="16" fontId="0" fillId="0" borderId="0" xfId="0" applyNumberFormat="1"/>
    <xf numFmtId="14" fontId="0" fillId="0" borderId="0" xfId="0" applyNumberFormat="1"/>
    <xf numFmtId="14" fontId="2" fillId="0" borderId="1" xfId="0" applyNumberFormat="1" applyFont="1" applyBorder="1"/>
    <xf numFmtId="22" fontId="2" fillId="0" borderId="1" xfId="0" applyNumberFormat="1" applyFont="1" applyBorder="1"/>
    <xf numFmtId="0" fontId="2" fillId="0" borderId="0" xfId="0" applyFont="1"/>
    <xf numFmtId="0" fontId="3" fillId="3" borderId="1" xfId="6" applyFont="1" applyBorder="1"/>
    <xf numFmtId="0" fontId="2" fillId="0" borderId="1" xfId="2" applyFont="1" applyBorder="1"/>
    <xf numFmtId="0" fontId="3" fillId="3" borderId="1" xfId="6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2" fillId="6" borderId="6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14" fontId="0" fillId="7" borderId="8" xfId="0" applyNumberFormat="1" applyFill="1" applyBorder="1"/>
    <xf numFmtId="0" fontId="0" fillId="7" borderId="2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11" fillId="0" borderId="10" xfId="0" applyFont="1" applyBorder="1"/>
    <xf numFmtId="0" fontId="11" fillId="7" borderId="10" xfId="0" applyFont="1" applyFill="1" applyBorder="1"/>
    <xf numFmtId="0" fontId="11" fillId="0" borderId="0" xfId="0" applyFont="1"/>
    <xf numFmtId="0" fontId="11" fillId="7" borderId="11" xfId="0" applyFont="1" applyFill="1" applyBorder="1"/>
    <xf numFmtId="0" fontId="11" fillId="0" borderId="11" xfId="0" applyFont="1" applyBorder="1"/>
    <xf numFmtId="0" fontId="2" fillId="0" borderId="1" xfId="0" applyFont="1" applyBorder="1" applyAlignment="1">
      <alignment wrapText="1"/>
    </xf>
    <xf numFmtId="18" fontId="0" fillId="0" borderId="0" xfId="0" applyNumberFormat="1"/>
    <xf numFmtId="22" fontId="0" fillId="0" borderId="0" xfId="0" applyNumberFormat="1"/>
    <xf numFmtId="164" fontId="2" fillId="0" borderId="1" xfId="0" applyNumberFormat="1" applyFont="1" applyBorder="1"/>
    <xf numFmtId="165" fontId="2" fillId="0" borderId="1" xfId="0" applyNumberFormat="1" applyFont="1" applyBorder="1"/>
    <xf numFmtId="0" fontId="3" fillId="3" borderId="1" xfId="6" applyFont="1" applyBorder="1" applyAlignment="1">
      <alignment horizontal="center"/>
    </xf>
    <xf numFmtId="0" fontId="3" fillId="3" borderId="7" xfId="6" applyFont="1" applyBorder="1"/>
    <xf numFmtId="0" fontId="3" fillId="3" borderId="7" xfId="6" applyFont="1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164" fontId="0" fillId="0" borderId="0" xfId="0" applyNumberForma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20" xfId="0" applyBorder="1"/>
  </cellXfs>
  <cellStyles count="8">
    <cellStyle name="40% - Accent2 2" xfId="3" xr:uid="{6EFF4A36-DBEA-4CA0-817A-2E32D7B9FD98}"/>
    <cellStyle name="40% - Accent5 2" xfId="7" xr:uid="{646B9EA3-69BD-4967-B131-D06BE0EDBF08}"/>
    <cellStyle name="Accent1" xfId="1" builtinId="29"/>
    <cellStyle name="Accent1 2" xfId="6" xr:uid="{5B84D31C-8751-42AF-9CB9-67B2D339B2A3}"/>
    <cellStyle name="Explanatory Text 2" xfId="5" xr:uid="{CF4F14F4-A6BB-428C-829C-0D3F84F438F7}"/>
    <cellStyle name="Normal" xfId="0" builtinId="0"/>
    <cellStyle name="Normal 2" xfId="2" xr:uid="{FF21ED9C-E28A-4DF7-B119-C73B58C00EEA}"/>
    <cellStyle name="Title 2" xfId="4" xr:uid="{598AE44E-9C9C-49E6-B778-423CDFB02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235930</xdr:colOff>
      <xdr:row>1</xdr:row>
      <xdr:rowOff>174123</xdr:rowOff>
    </xdr:from>
    <xdr:ext cx="589084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A394F1A-9F28-450C-9DE2-5B0F5CA050F0}"/>
            </a:ext>
          </a:extLst>
        </xdr:cNvPr>
        <xdr:cNvSpPr/>
      </xdr:nvSpPr>
      <xdr:spPr>
        <a:xfrm>
          <a:off x="235930" y="174123"/>
          <a:ext cx="589084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RELATIVE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REFRENCE</a:t>
          </a:r>
          <a:endParaRPr lang="en-U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E341E-93AB-4453-8226-C49F26F723DD}" name="Table1" displayName="Table1" ref="B31:H49" totalsRowCount="1">
  <autoFilter ref="B31:H48" xr:uid="{FA6E341E-93AB-4453-8226-C49F26F723DD}"/>
  <tableColumns count="7">
    <tableColumn id="1" xr3:uid="{AC02AC4A-F34F-4650-BDA2-46A6865BAF0F}" name="Column1" totalsRowLabel="Sum"/>
    <tableColumn id="2" xr3:uid="{5AD1425B-80EF-4B50-8D82-DD2984DE30E1}" name="Column2" totalsRowFunction="sum"/>
    <tableColumn id="3" xr3:uid="{D095DAA0-1071-4FFF-8F47-D78D96EF2AD1}" name="Column3" totalsRowFunction="sum"/>
    <tableColumn id="4" xr3:uid="{9A172EDE-7C74-43C4-8B50-2A8E4B84B1EB}" name="Column4" totalsRowFunction="sum"/>
    <tableColumn id="5" xr3:uid="{E7DB34A9-7AA1-4546-94CE-56760D4A3AF9}" name="Column5" totalsRowFunction="sum"/>
    <tableColumn id="6" xr3:uid="{5718E178-51C5-4CEF-9BC4-0E0278152BA0}" name="Column6" totalsRowFunction="sum"/>
    <tableColumn id="7" xr3:uid="{8D9EDC15-9B0B-4719-A4E7-5CCAF279599D}" name="Column7" totalsRowFunction="sum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2722F-F5A4-4543-A77E-AD9FFAAA107F}" name="Table2" displayName="Table2" ref="A5:I14" totalsRowShown="0">
  <autoFilter ref="A5:I14" xr:uid="{FC82722F-F5A4-4543-A77E-AD9FFAAA107F}"/>
  <sortState xmlns:xlrd2="http://schemas.microsoft.com/office/spreadsheetml/2017/richdata2" ref="A6:I14">
    <sortCondition descending="1" ref="D5:D14"/>
  </sortState>
  <tableColumns count="9">
    <tableColumn id="1" xr3:uid="{F59D1D94-B901-43C3-9253-F7E6EBFF5E1F}" name="Column1"/>
    <tableColumn id="2" xr3:uid="{F4A64E9F-FEFF-4981-BD10-51183C711B4F}" name="Column2"/>
    <tableColumn id="3" xr3:uid="{A103B632-6BF9-445D-BD08-7518C2FF98F1}" name="Column3"/>
    <tableColumn id="4" xr3:uid="{0D14B165-BA28-467B-9DCA-86DBC55AFCBD}" name="Column4"/>
    <tableColumn id="5" xr3:uid="{F1F29E12-1A53-4D58-93F5-83DD4E2E1396}" name="Column5"/>
    <tableColumn id="6" xr3:uid="{A68611C3-5DCE-4C2A-9CE2-52EF83B8E48D}" name="Column6"/>
    <tableColumn id="7" xr3:uid="{9C601017-DF0F-4FDE-B072-003F5819CDCB}" name="Column7"/>
    <tableColumn id="8" xr3:uid="{601D8755-66AB-4381-AE7B-E837A2CA6AC6}" name="Column8"/>
    <tableColumn id="9" xr3:uid="{BD775242-0023-4381-B96E-9B0282A68F4B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AFCD3-A043-400E-875C-483B116F2E25}" name="Table3" displayName="Table3" ref="D26:F31" totalsRowShown="0">
  <autoFilter ref="D26:F31" xr:uid="{160AFCD3-A043-400E-875C-483B116F2E25}"/>
  <tableColumns count="3">
    <tableColumn id="1" xr3:uid="{16CDB0FC-183F-4693-9178-81E150183080}" name="ANIMAL CODE"/>
    <tableColumn id="2" xr3:uid="{593ED76A-6D79-4F38-AD9E-3371CFEEFF4D}" name="PLACE"/>
    <tableColumn id="3" xr3:uid="{6148693C-2681-46FC-8A34-F323C5C40907}" name="ANI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B5406B-0203-4B52-9058-35B3F0CF4ED2}" name="Table4" displayName="Table4" ref="D48:H64" totalsRowShown="0">
  <autoFilter ref="D48:H64" xr:uid="{73B5406B-0203-4B52-9058-35B3F0CF4ED2}"/>
  <tableColumns count="5">
    <tableColumn id="1" xr3:uid="{B63ECB51-1C16-41F0-A5D9-5C0280F03004}" name="Column1"/>
    <tableColumn id="2" xr3:uid="{2CAC4A4C-65BE-4625-B146-EDBF256AB2E9}" name="Column2"/>
    <tableColumn id="3" xr3:uid="{CA750D61-1C2D-4C70-82E9-B89DDDA62863}" name="Column3"/>
    <tableColumn id="4" xr3:uid="{F0CCAD52-6EED-4427-A49A-926867ABBF39}" name="Column4"/>
    <tableColumn id="5" xr3:uid="{84FDBA06-4558-4DB4-9030-02B49F1A9520}" name="Column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5"/>
  <sheetViews>
    <sheetView workbookViewId="0">
      <selection activeCell="P118" sqref="P118"/>
    </sheetView>
  </sheetViews>
  <sheetFormatPr defaultRowHeight="15"/>
  <sheetData>
    <row r="4" spans="1:2">
      <c r="A4" s="1">
        <v>-5</v>
      </c>
    </row>
    <row r="5" spans="1:2">
      <c r="A5" s="1">
        <v>15</v>
      </c>
    </row>
    <row r="6" spans="1:2">
      <c r="A6" s="1">
        <v>30</v>
      </c>
    </row>
    <row r="7" spans="1:2">
      <c r="A7" s="1" t="s">
        <v>2</v>
      </c>
    </row>
    <row r="8" spans="1:2">
      <c r="A8" s="1" t="b">
        <v>1</v>
      </c>
    </row>
    <row r="9" spans="1:2">
      <c r="A9" s="1" t="b">
        <v>0</v>
      </c>
    </row>
    <row r="13" spans="1:2">
      <c r="A13" t="s">
        <v>1</v>
      </c>
      <c r="B13">
        <f>SUM(A4:A6)</f>
        <v>40</v>
      </c>
    </row>
    <row r="14" spans="1:2">
      <c r="A14" t="s">
        <v>0</v>
      </c>
      <c r="B14">
        <f>SUM(A4:A9,"5",TRUE,FALSE)</f>
        <v>46</v>
      </c>
    </row>
    <row r="19" spans="1:3">
      <c r="A19" s="2" t="s">
        <v>3</v>
      </c>
    </row>
    <row r="20" spans="1:3">
      <c r="A20" s="1">
        <v>-5</v>
      </c>
    </row>
    <row r="21" spans="1:3">
      <c r="A21" s="1">
        <v>15</v>
      </c>
    </row>
    <row r="22" spans="1:3">
      <c r="A22" s="1">
        <v>30</v>
      </c>
    </row>
    <row r="23" spans="1:3">
      <c r="A23" s="1" t="s">
        <v>2</v>
      </c>
    </row>
    <row r="24" spans="1:3">
      <c r="A24" s="1" t="b">
        <v>1</v>
      </c>
    </row>
    <row r="25" spans="1:3">
      <c r="A25" s="1" t="b">
        <v>0</v>
      </c>
    </row>
    <row r="28" spans="1:3">
      <c r="A28" t="s">
        <v>4</v>
      </c>
      <c r="C28">
        <f>AVERAGE(A20:A25)</f>
        <v>13.333333333333334</v>
      </c>
    </row>
    <row r="29" spans="1:3">
      <c r="C29">
        <f>AVERAGE(A20:A25,"5",TRUE,FALSE)</f>
        <v>7.666666666666667</v>
      </c>
    </row>
    <row r="33" spans="1:2">
      <c r="A33" s="2" t="s">
        <v>3</v>
      </c>
    </row>
    <row r="34" spans="1:2">
      <c r="A34" s="1">
        <v>-5</v>
      </c>
    </row>
    <row r="35" spans="1:2">
      <c r="A35" s="1">
        <v>15</v>
      </c>
    </row>
    <row r="36" spans="1:2">
      <c r="A36" s="1">
        <v>30</v>
      </c>
    </row>
    <row r="37" spans="1:2">
      <c r="A37" s="1" t="s">
        <v>2</v>
      </c>
    </row>
    <row r="38" spans="1:2">
      <c r="A38" s="1" t="b">
        <v>1</v>
      </c>
    </row>
    <row r="39" spans="1:2">
      <c r="A39" s="1" t="b">
        <v>0</v>
      </c>
    </row>
    <row r="42" spans="1:2">
      <c r="A42" t="s">
        <v>5</v>
      </c>
      <c r="B42">
        <f>AVERAGEA(A34:A39)</f>
        <v>6.833333333333333</v>
      </c>
    </row>
    <row r="43" spans="1:2">
      <c r="A43" t="s">
        <v>5</v>
      </c>
      <c r="B43">
        <f>AVERAGEA(A34:A36,"5",TRUE,FALSE)</f>
        <v>7.666666666666667</v>
      </c>
    </row>
    <row r="47" spans="1:2">
      <c r="A47" s="2" t="s">
        <v>3</v>
      </c>
    </row>
    <row r="48" spans="1:2">
      <c r="A48" s="1">
        <v>-5</v>
      </c>
    </row>
    <row r="49" spans="1:2">
      <c r="A49" s="1">
        <v>15</v>
      </c>
    </row>
    <row r="50" spans="1:2">
      <c r="A50" s="1">
        <v>30</v>
      </c>
    </row>
    <row r="51" spans="1:2">
      <c r="A51" s="1" t="s">
        <v>2</v>
      </c>
    </row>
    <row r="52" spans="1:2">
      <c r="A52" s="1" t="b">
        <v>1</v>
      </c>
    </row>
    <row r="53" spans="1:2">
      <c r="A53" s="1" t="b">
        <v>0</v>
      </c>
    </row>
    <row r="56" spans="1:2">
      <c r="B56">
        <f>COUNT(A48:A53)</f>
        <v>3</v>
      </c>
    </row>
    <row r="57" spans="1:2">
      <c r="B57">
        <f>COUNT(A48:A53,"5",TRUE,FALSE)</f>
        <v>6</v>
      </c>
    </row>
    <row r="59" spans="1:2">
      <c r="B59">
        <f>COUNTA(A48:A53)</f>
        <v>6</v>
      </c>
    </row>
    <row r="60" spans="1:2">
      <c r="B60">
        <f>COUNTA(A48:A50,"5",TRUE,FALSE)</f>
        <v>6</v>
      </c>
    </row>
    <row r="64" spans="1:2">
      <c r="A64" s="2" t="s">
        <v>6</v>
      </c>
      <c r="B64" s="2" t="s">
        <v>7</v>
      </c>
    </row>
    <row r="65" spans="1:3">
      <c r="A65" s="1">
        <v>1</v>
      </c>
      <c r="B65" s="1">
        <v>15</v>
      </c>
    </row>
    <row r="66" spans="1:3">
      <c r="A66" s="1">
        <v>2</v>
      </c>
      <c r="B66" s="1">
        <v>10</v>
      </c>
    </row>
    <row r="67" spans="1:3">
      <c r="A67" s="1">
        <v>3</v>
      </c>
      <c r="B67" s="1">
        <v>5</v>
      </c>
    </row>
    <row r="68" spans="1:3">
      <c r="A68" s="1">
        <v>4</v>
      </c>
      <c r="B68" s="1">
        <v>8</v>
      </c>
    </row>
    <row r="69" spans="1:3">
      <c r="A69" s="1">
        <v>5</v>
      </c>
      <c r="B69" s="1">
        <v>12</v>
      </c>
    </row>
    <row r="70" spans="1:3">
      <c r="A70" s="1">
        <v>6</v>
      </c>
      <c r="B70" s="1">
        <v>25</v>
      </c>
    </row>
    <row r="71" spans="1:3">
      <c r="A71" s="1">
        <v>7</v>
      </c>
      <c r="B71" s="1">
        <v>13</v>
      </c>
    </row>
    <row r="72" spans="1:3">
      <c r="A72" s="1">
        <v>8</v>
      </c>
      <c r="B72" s="1">
        <v>5</v>
      </c>
    </row>
    <row r="74" spans="1:3">
      <c r="C74">
        <f>MEDIAN(A65:B65)</f>
        <v>8</v>
      </c>
    </row>
    <row r="75" spans="1:3">
      <c r="C75">
        <f>MEDIAN(A70:B70)</f>
        <v>15.5</v>
      </c>
    </row>
    <row r="76" spans="1:3">
      <c r="C76">
        <f>MEDIAN(A72:B72)</f>
        <v>6.5</v>
      </c>
    </row>
    <row r="78" spans="1:3">
      <c r="C78">
        <f>SUMPRODUCT({4,5,6},{10,20,30})</f>
        <v>320</v>
      </c>
    </row>
    <row r="79" spans="1:3">
      <c r="C79">
        <f>SUMSQ(1,5,6)</f>
        <v>62</v>
      </c>
    </row>
    <row r="81" spans="1:2">
      <c r="A81" s="2" t="s">
        <v>3</v>
      </c>
    </row>
    <row r="82" spans="1:2">
      <c r="A82" s="1">
        <v>5</v>
      </c>
    </row>
    <row r="83" spans="1:2">
      <c r="A83" s="1">
        <v>12</v>
      </c>
    </row>
    <row r="84" spans="1:2">
      <c r="A84" s="1">
        <v>8</v>
      </c>
    </row>
    <row r="85" spans="1:2">
      <c r="A85" s="1"/>
    </row>
    <row r="86" spans="1:2">
      <c r="A86" s="1">
        <v>98</v>
      </c>
    </row>
    <row r="87" spans="1:2">
      <c r="A87" s="1" t="s">
        <v>8</v>
      </c>
    </row>
    <row r="88" spans="1:2">
      <c r="A88" s="1" t="s">
        <v>9</v>
      </c>
    </row>
    <row r="91" spans="1:2">
      <c r="B91">
        <f>COUNTBLANK(A82:A88)</f>
        <v>1</v>
      </c>
    </row>
    <row r="93" spans="1:2">
      <c r="B93">
        <f>EVEN(15)</f>
        <v>16</v>
      </c>
    </row>
    <row r="94" spans="1:2">
      <c r="B94">
        <f>EVEN(19)</f>
        <v>20</v>
      </c>
    </row>
    <row r="95" spans="1:2">
      <c r="B95">
        <f>EVEN(-1)</f>
        <v>-2</v>
      </c>
    </row>
    <row r="96" spans="1:2">
      <c r="B96">
        <f>EVEN(0.3)</f>
        <v>2</v>
      </c>
    </row>
    <row r="97" spans="1:2">
      <c r="B97">
        <f>EVEN(1.9)</f>
        <v>2</v>
      </c>
    </row>
    <row r="99" spans="1:2">
      <c r="B99">
        <f>ODD(2)</f>
        <v>3</v>
      </c>
    </row>
    <row r="100" spans="1:2">
      <c r="B100">
        <f>ODD(1.8)</f>
        <v>3</v>
      </c>
    </row>
    <row r="101" spans="1:2">
      <c r="B101">
        <f>ODD(2.34)</f>
        <v>3</v>
      </c>
    </row>
    <row r="102" spans="1:2">
      <c r="B102">
        <f>ODD(-1.2)</f>
        <v>-3</v>
      </c>
    </row>
    <row r="103" spans="1:2">
      <c r="B103">
        <f>ODD(0)</f>
        <v>1</v>
      </c>
    </row>
    <row r="104" spans="1:2">
      <c r="B104">
        <f>ODD(B107)</f>
        <v>3</v>
      </c>
    </row>
    <row r="106" spans="1:2">
      <c r="B106">
        <f>INT(-8.4)</f>
        <v>-9</v>
      </c>
    </row>
    <row r="107" spans="1:2">
      <c r="B107">
        <f>INT(3.5)</f>
        <v>3</v>
      </c>
    </row>
    <row r="108" spans="1:2">
      <c r="B108">
        <f>INT(0)</f>
        <v>0</v>
      </c>
    </row>
    <row r="110" spans="1:2">
      <c r="A110" s="2" t="s">
        <v>3</v>
      </c>
      <c r="B110" s="2" t="s">
        <v>3</v>
      </c>
    </row>
    <row r="111" spans="1:2">
      <c r="A111" s="1">
        <v>5</v>
      </c>
      <c r="B111" s="1">
        <v>3</v>
      </c>
    </row>
    <row r="112" spans="1:2">
      <c r="A112" s="1">
        <v>4</v>
      </c>
      <c r="B112" s="1">
        <v>5</v>
      </c>
    </row>
    <row r="113" spans="1:2">
      <c r="A113" s="1">
        <v>3</v>
      </c>
      <c r="B113" s="1">
        <v>7</v>
      </c>
    </row>
    <row r="114" spans="1:2">
      <c r="A114" s="1">
        <v>5</v>
      </c>
      <c r="B114" s="1">
        <v>7</v>
      </c>
    </row>
    <row r="115" spans="1:2">
      <c r="A115" s="1">
        <v>10</v>
      </c>
      <c r="B1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0EA3-D623-475C-BF23-BB9DACE9053C}">
  <dimension ref="A2:D74"/>
  <sheetViews>
    <sheetView topLeftCell="A43" workbookViewId="0">
      <selection activeCell="H64" sqref="H64"/>
    </sheetView>
  </sheetViews>
  <sheetFormatPr defaultRowHeight="15"/>
  <cols>
    <col min="2" max="2" width="10.42578125" bestFit="1" customWidth="1"/>
  </cols>
  <sheetData>
    <row r="2" spans="1:3">
      <c r="A2" s="1" t="s">
        <v>10</v>
      </c>
    </row>
    <row r="3" spans="1:3">
      <c r="A3" s="1" t="b">
        <v>1</v>
      </c>
    </row>
    <row r="4" spans="1:3">
      <c r="A4" s="1" t="b">
        <v>0</v>
      </c>
    </row>
    <row r="5" spans="1:3">
      <c r="A5" s="1"/>
    </row>
    <row r="6" spans="1:3">
      <c r="A6" s="1" t="s">
        <v>8</v>
      </c>
    </row>
    <row r="7" spans="1:3">
      <c r="A7" s="1" t="s">
        <v>11</v>
      </c>
    </row>
    <row r="10" spans="1:3">
      <c r="C10" t="b">
        <f>ISBLANK(A3)</f>
        <v>0</v>
      </c>
    </row>
    <row r="11" spans="1:3">
      <c r="C11" t="b">
        <f>ISBLANK(A5)</f>
        <v>1</v>
      </c>
    </row>
    <row r="12" spans="1:3">
      <c r="C12" t="b" cm="1">
        <f t="array" ref="C12:C13">ISBLANK(A3:A4)</f>
        <v>0</v>
      </c>
    </row>
    <row r="13" spans="1:3">
      <c r="C13" t="b">
        <v>0</v>
      </c>
    </row>
    <row r="16" spans="1:3">
      <c r="A16" s="3"/>
    </row>
    <row r="17" spans="2:3">
      <c r="B17" t="e">
        <f>2/0</f>
        <v>#DIV/0!</v>
      </c>
    </row>
    <row r="18" spans="2:3">
      <c r="C18" t="b">
        <f>ISERR(B17)</f>
        <v>1</v>
      </c>
    </row>
    <row r="20" spans="2:3">
      <c r="B20" t="e" cm="1">
        <f t="array" ref="B20">SJDJ/3</f>
        <v>#NAME?</v>
      </c>
    </row>
    <row r="21" spans="2:3">
      <c r="C21" t="b">
        <f>ISERR(B20)</f>
        <v>1</v>
      </c>
    </row>
    <row r="23" spans="2:3">
      <c r="B23">
        <v>45</v>
      </c>
    </row>
    <row r="24" spans="2:3">
      <c r="C24" t="b">
        <f>ISEVEN(B23)</f>
        <v>0</v>
      </c>
    </row>
    <row r="25" spans="2:3">
      <c r="B25">
        <v>24</v>
      </c>
    </row>
    <row r="26" spans="2:3">
      <c r="C26" t="b">
        <f>ISEVEN(B25)</f>
        <v>1</v>
      </c>
    </row>
    <row r="28" spans="2:3">
      <c r="B28">
        <v>34</v>
      </c>
    </row>
    <row r="29" spans="2:3">
      <c r="C29" t="b">
        <f>ISEVEN(B28)</f>
        <v>1</v>
      </c>
    </row>
    <row r="31" spans="2:3">
      <c r="B31" t="s">
        <v>12</v>
      </c>
    </row>
    <row r="32" spans="2:3">
      <c r="C32" t="e">
        <f>ISEVEN(B31)</f>
        <v>#VALUE!</v>
      </c>
    </row>
    <row r="33" spans="2:4">
      <c r="D33" t="b">
        <f>ISERROR(C32)</f>
        <v>1</v>
      </c>
    </row>
    <row r="35" spans="2:4">
      <c r="B35">
        <v>23</v>
      </c>
    </row>
    <row r="36" spans="2:4">
      <c r="C36" t="b">
        <f>ISODD(B35)</f>
        <v>1</v>
      </c>
    </row>
    <row r="37" spans="2:4">
      <c r="B37">
        <v>56</v>
      </c>
    </row>
    <row r="38" spans="2:4">
      <c r="C38" t="b">
        <f>ISODD(B37)</f>
        <v>0</v>
      </c>
    </row>
    <row r="40" spans="2:4">
      <c r="B40">
        <v>97</v>
      </c>
    </row>
    <row r="41" spans="2:4">
      <c r="C41" t="b">
        <f>ISODD(B40)</f>
        <v>1</v>
      </c>
    </row>
    <row r="44" spans="2:4">
      <c r="B44" s="4">
        <v>35640</v>
      </c>
    </row>
    <row r="45" spans="2:4">
      <c r="C45" t="b">
        <f>_xlfn.ISFORMULA(B44)</f>
        <v>0</v>
      </c>
    </row>
    <row r="47" spans="2:4">
      <c r="B47" t="b">
        <f>ISBLANK(B46)</f>
        <v>1</v>
      </c>
    </row>
    <row r="48" spans="2:4">
      <c r="C48" t="b">
        <f>_xlfn.ISFORMULA(B47)</f>
        <v>1</v>
      </c>
    </row>
    <row r="50" spans="2:3">
      <c r="B50" t="b">
        <v>1</v>
      </c>
      <c r="C50" t="b">
        <f>ISLOGICAL(B50)</f>
        <v>1</v>
      </c>
    </row>
    <row r="51" spans="2:3">
      <c r="B51" t="b">
        <v>0</v>
      </c>
      <c r="C51" t="b">
        <f>ISLOGICAL(B51)</f>
        <v>1</v>
      </c>
    </row>
    <row r="52" spans="2:3">
      <c r="B52" t="b">
        <v>0</v>
      </c>
      <c r="C52" t="b">
        <f>ISLOGICAL(B52)</f>
        <v>1</v>
      </c>
    </row>
    <row r="53" spans="2:3">
      <c r="B53" t="s">
        <v>13</v>
      </c>
      <c r="C53" t="b">
        <f>ISLOGICAL(B53)</f>
        <v>0</v>
      </c>
    </row>
    <row r="54" spans="2:3">
      <c r="B54" t="s">
        <v>14</v>
      </c>
      <c r="C54" t="b">
        <f>ISLOGICAL(B54)</f>
        <v>0</v>
      </c>
    </row>
    <row r="57" spans="2:3">
      <c r="B57" t="s">
        <v>15</v>
      </c>
      <c r="C57" t="b">
        <f>ISNUMBER(B57)</f>
        <v>0</v>
      </c>
    </row>
    <row r="58" spans="2:3">
      <c r="B58" t="s">
        <v>16</v>
      </c>
      <c r="C58" t="b">
        <f>ISNUMBER(B58)</f>
        <v>0</v>
      </c>
    </row>
    <row r="59" spans="2:3">
      <c r="B59">
        <v>23</v>
      </c>
      <c r="C59" t="b">
        <f>ISNUMBER(B59)</f>
        <v>1</v>
      </c>
    </row>
    <row r="61" spans="2:3">
      <c r="B61" t="s">
        <v>17</v>
      </c>
      <c r="C61" t="b">
        <f>ISTEXT(B61)</f>
        <v>1</v>
      </c>
    </row>
    <row r="62" spans="2:3">
      <c r="B62">
        <v>123</v>
      </c>
      <c r="C62" t="b">
        <f>ISTEXT(B62)</f>
        <v>0</v>
      </c>
    </row>
    <row r="63" spans="2:3">
      <c r="B63" t="s">
        <v>18</v>
      </c>
      <c r="C63" t="b">
        <f>ISTEXT(B63)</f>
        <v>1</v>
      </c>
    </row>
    <row r="64" spans="2:3">
      <c r="B64" t="s">
        <v>19</v>
      </c>
      <c r="C64" t="b">
        <f>ISTEXT(B64)</f>
        <v>1</v>
      </c>
    </row>
    <row r="66" spans="2:3">
      <c r="B66" s="2" t="s">
        <v>3</v>
      </c>
    </row>
    <row r="67" spans="2:3">
      <c r="B67" s="5" t="b">
        <v>1</v>
      </c>
    </row>
    <row r="68" spans="2:3">
      <c r="B68" s="1" t="s">
        <v>20</v>
      </c>
    </row>
    <row r="69" spans="2:3">
      <c r="B69" s="6">
        <v>55</v>
      </c>
    </row>
    <row r="70" spans="2:3">
      <c r="B70" s="1" t="e">
        <v>#VALUE!</v>
      </c>
    </row>
    <row r="72" spans="2:3">
      <c r="C72" t="b">
        <f>ISNONTEXT(B67)</f>
        <v>1</v>
      </c>
    </row>
    <row r="73" spans="2:3">
      <c r="C73" t="b">
        <f>ISNONTEXT(B70)</f>
        <v>1</v>
      </c>
    </row>
    <row r="74" spans="2:3">
      <c r="C74" t="b">
        <f>ISNONTEXT(B68)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03CE-90C7-48BD-A389-511F9CA634FA}">
  <dimension ref="A4:C163"/>
  <sheetViews>
    <sheetView topLeftCell="A151" workbookViewId="0">
      <selection activeCell="F154" sqref="F154"/>
    </sheetView>
  </sheetViews>
  <sheetFormatPr defaultRowHeight="15"/>
  <sheetData>
    <row r="4" spans="1:2">
      <c r="A4" s="7"/>
      <c r="B4" s="7"/>
    </row>
    <row r="5" spans="1:2">
      <c r="A5" s="2" t="s">
        <v>21</v>
      </c>
      <c r="B5" s="2" t="s">
        <v>22</v>
      </c>
    </row>
    <row r="6" spans="1:2">
      <c r="A6" s="1" t="s">
        <v>23</v>
      </c>
      <c r="B6" s="1">
        <v>500</v>
      </c>
    </row>
    <row r="7" spans="1:2">
      <c r="A7" s="1" t="s">
        <v>24</v>
      </c>
      <c r="B7" s="1">
        <v>50</v>
      </c>
    </row>
    <row r="8" spans="1:2">
      <c r="A8" s="1" t="s">
        <v>25</v>
      </c>
      <c r="B8" s="1">
        <v>100</v>
      </c>
    </row>
    <row r="9" spans="1:2">
      <c r="A9" s="1" t="s">
        <v>26</v>
      </c>
      <c r="B9" s="1">
        <v>25</v>
      </c>
    </row>
    <row r="10" spans="1:2">
      <c r="A10" s="1" t="s">
        <v>27</v>
      </c>
      <c r="B10" s="1">
        <v>200</v>
      </c>
    </row>
    <row r="11" spans="1:2">
      <c r="A11" s="1" t="s">
        <v>28</v>
      </c>
      <c r="B11" s="1">
        <v>30</v>
      </c>
    </row>
    <row r="12" spans="1:2">
      <c r="A12" s="1" t="s">
        <v>23</v>
      </c>
      <c r="B12" s="1">
        <v>35</v>
      </c>
    </row>
    <row r="13" spans="1:2">
      <c r="A13" s="1" t="s">
        <v>24</v>
      </c>
      <c r="B13" s="1">
        <v>50</v>
      </c>
    </row>
    <row r="14" spans="1:2">
      <c r="A14" s="1" t="s">
        <v>26</v>
      </c>
      <c r="B14" s="1">
        <v>15</v>
      </c>
    </row>
    <row r="15" spans="1:2">
      <c r="A15" s="1" t="s">
        <v>25</v>
      </c>
      <c r="B15" s="1">
        <v>25</v>
      </c>
    </row>
    <row r="16" spans="1:2">
      <c r="A16" s="1" t="s">
        <v>29</v>
      </c>
      <c r="B16" s="1">
        <v>40</v>
      </c>
    </row>
    <row r="17" spans="1:2">
      <c r="A17" s="1">
        <v>5</v>
      </c>
      <c r="B17" s="1">
        <v>50</v>
      </c>
    </row>
    <row r="18" spans="1:2">
      <c r="A18" s="1">
        <v>5</v>
      </c>
      <c r="B18" s="1">
        <v>100</v>
      </c>
    </row>
    <row r="19" spans="1:2">
      <c r="A19" s="1">
        <v>2</v>
      </c>
      <c r="B19" s="1">
        <v>200</v>
      </c>
    </row>
    <row r="20" spans="1:2">
      <c r="A20" s="1">
        <v>4</v>
      </c>
      <c r="B20" s="1">
        <v>35</v>
      </c>
    </row>
    <row r="21" spans="1:2">
      <c r="A21" s="1">
        <v>2</v>
      </c>
      <c r="B21" s="1">
        <v>45</v>
      </c>
    </row>
    <row r="22" spans="1:2">
      <c r="A22" s="1">
        <v>4</v>
      </c>
      <c r="B22" s="1">
        <v>50</v>
      </c>
    </row>
    <row r="23" spans="1:2">
      <c r="A23" s="1" t="b">
        <v>1</v>
      </c>
      <c r="B23" s="1">
        <v>90</v>
      </c>
    </row>
    <row r="24" spans="1:2">
      <c r="A24" s="1" t="b">
        <v>0</v>
      </c>
      <c r="B24" s="1">
        <v>100</v>
      </c>
    </row>
    <row r="25" spans="1:2">
      <c r="A25" s="1" t="b">
        <v>1</v>
      </c>
      <c r="B25" s="1">
        <v>125</v>
      </c>
    </row>
    <row r="26" spans="1:2">
      <c r="A26" s="1" t="b">
        <v>1</v>
      </c>
      <c r="B26" s="1">
        <v>115</v>
      </c>
    </row>
    <row r="27" spans="1:2">
      <c r="A27" s="1" t="b">
        <v>0</v>
      </c>
      <c r="B27" s="1">
        <v>55</v>
      </c>
    </row>
    <row r="30" spans="1:2">
      <c r="B30">
        <f ca="1">AVERAGEIF(A6:A28,"East",B6:B27)</f>
        <v>267.5</v>
      </c>
    </row>
    <row r="31" spans="1:2">
      <c r="B31">
        <f>AVERAGEIF(A6:A27,"North",B6:B27)</f>
        <v>62.5</v>
      </c>
    </row>
    <row r="32" spans="1:2">
      <c r="B32">
        <f>AVERAGEIF(A6:A27,"North*",B6:B27)</f>
        <v>55</v>
      </c>
    </row>
    <row r="33" spans="1:2">
      <c r="B33">
        <f>AVERAGEIF(A6:A27,"* New office",B6:B27)</f>
        <v>35</v>
      </c>
    </row>
    <row r="34" spans="1:2">
      <c r="B34">
        <f>AVERAGEIF(A6:A27,"&gt;=4",B6:B27)</f>
        <v>58.75</v>
      </c>
    </row>
    <row r="35" spans="1:2">
      <c r="B35">
        <f>AVERAGEIF(A6:A27,TRUE,B6:B27)</f>
        <v>110</v>
      </c>
    </row>
    <row r="36" spans="1:2">
      <c r="B36">
        <f>AVERAGEIF(A6:A27,FALSE,B6:B27)</f>
        <v>77.5</v>
      </c>
    </row>
    <row r="38" spans="1:2">
      <c r="A38" s="2" t="s">
        <v>21</v>
      </c>
      <c r="B38" s="2" t="s">
        <v>22</v>
      </c>
    </row>
    <row r="39" spans="1:2">
      <c r="A39" s="1" t="s">
        <v>23</v>
      </c>
      <c r="B39" s="1">
        <v>500</v>
      </c>
    </row>
    <row r="40" spans="1:2">
      <c r="A40" s="1" t="s">
        <v>24</v>
      </c>
      <c r="B40" s="1">
        <v>50</v>
      </c>
    </row>
    <row r="41" spans="1:2">
      <c r="A41" s="1" t="s">
        <v>25</v>
      </c>
      <c r="B41" s="1">
        <v>100</v>
      </c>
    </row>
    <row r="42" spans="1:2">
      <c r="A42" s="1" t="s">
        <v>26</v>
      </c>
      <c r="B42" s="1">
        <v>25</v>
      </c>
    </row>
    <row r="43" spans="1:2">
      <c r="A43" s="1" t="s">
        <v>27</v>
      </c>
      <c r="B43" s="1">
        <v>200</v>
      </c>
    </row>
    <row r="44" spans="1:2">
      <c r="A44" s="1" t="s">
        <v>28</v>
      </c>
      <c r="B44" s="1">
        <v>30</v>
      </c>
    </row>
    <row r="45" spans="1:2">
      <c r="A45" s="1" t="s">
        <v>23</v>
      </c>
      <c r="B45" s="1">
        <v>35</v>
      </c>
    </row>
    <row r="46" spans="1:2">
      <c r="A46" s="1" t="s">
        <v>24</v>
      </c>
      <c r="B46" s="1">
        <v>50</v>
      </c>
    </row>
    <row r="47" spans="1:2">
      <c r="A47" s="1" t="s">
        <v>26</v>
      </c>
      <c r="B47" s="1">
        <v>15</v>
      </c>
    </row>
    <row r="48" spans="1:2">
      <c r="A48" s="1" t="s">
        <v>25</v>
      </c>
      <c r="B48" s="1">
        <v>25</v>
      </c>
    </row>
    <row r="49" spans="1:3">
      <c r="A49" s="1" t="s">
        <v>29</v>
      </c>
      <c r="B49" s="1">
        <v>40</v>
      </c>
    </row>
    <row r="50" spans="1:3">
      <c r="A50" s="1">
        <v>5</v>
      </c>
      <c r="B50" s="1">
        <v>50</v>
      </c>
    </row>
    <row r="51" spans="1:3">
      <c r="A51" s="1">
        <v>5</v>
      </c>
      <c r="B51" s="1">
        <v>100</v>
      </c>
    </row>
    <row r="52" spans="1:3">
      <c r="A52" s="1">
        <v>2</v>
      </c>
      <c r="B52" s="1">
        <v>200</v>
      </c>
    </row>
    <row r="53" spans="1:3">
      <c r="A53" s="1">
        <v>4</v>
      </c>
      <c r="B53" s="1">
        <v>35</v>
      </c>
    </row>
    <row r="54" spans="1:3">
      <c r="A54" s="1">
        <v>2</v>
      </c>
      <c r="B54" s="1">
        <v>45</v>
      </c>
    </row>
    <row r="55" spans="1:3">
      <c r="A55" s="1">
        <v>4</v>
      </c>
      <c r="B55" s="1">
        <v>50</v>
      </c>
    </row>
    <row r="56" spans="1:3">
      <c r="A56" s="1" t="b">
        <v>1</v>
      </c>
      <c r="B56" s="1">
        <v>90</v>
      </c>
    </row>
    <row r="57" spans="1:3">
      <c r="A57" s="1" t="b">
        <v>0</v>
      </c>
      <c r="B57" s="1">
        <v>100</v>
      </c>
    </row>
    <row r="58" spans="1:3">
      <c r="A58" s="1" t="b">
        <v>1</v>
      </c>
      <c r="B58" s="1">
        <v>125</v>
      </c>
    </row>
    <row r="59" spans="1:3">
      <c r="A59" s="1" t="b">
        <v>1</v>
      </c>
      <c r="B59" s="1">
        <v>115</v>
      </c>
    </row>
    <row r="60" spans="1:3">
      <c r="A60" s="1" t="b">
        <v>0</v>
      </c>
      <c r="B60" s="1">
        <v>55</v>
      </c>
    </row>
    <row r="62" spans="1:3">
      <c r="C62">
        <f>SUMIF(A39:A60,"EAST",B39:B60)</f>
        <v>535</v>
      </c>
    </row>
    <row r="63" spans="1:3">
      <c r="C63">
        <f>SUMIF(A39:A60,"North",B39:B60)</f>
        <v>125</v>
      </c>
    </row>
    <row r="64" spans="1:3">
      <c r="C64">
        <f>SUMIF(A39:A60,"North*",B39:B60)</f>
        <v>165</v>
      </c>
    </row>
    <row r="70" spans="1:2">
      <c r="A70" s="2" t="s">
        <v>21</v>
      </c>
      <c r="B70" s="2" t="s">
        <v>22</v>
      </c>
    </row>
    <row r="71" spans="1:2">
      <c r="A71" s="1" t="s">
        <v>23</v>
      </c>
      <c r="B71" s="1">
        <v>500</v>
      </c>
    </row>
    <row r="72" spans="1:2">
      <c r="A72" s="1" t="s">
        <v>24</v>
      </c>
      <c r="B72" s="1">
        <v>50</v>
      </c>
    </row>
    <row r="73" spans="1:2">
      <c r="A73" s="1" t="s">
        <v>25</v>
      </c>
      <c r="B73" s="1">
        <v>100</v>
      </c>
    </row>
    <row r="74" spans="1:2">
      <c r="A74" s="1" t="s">
        <v>26</v>
      </c>
      <c r="B74" s="1">
        <v>25</v>
      </c>
    </row>
    <row r="75" spans="1:2">
      <c r="A75" s="1" t="s">
        <v>27</v>
      </c>
      <c r="B75" s="1">
        <v>200</v>
      </c>
    </row>
    <row r="76" spans="1:2">
      <c r="A76" s="1" t="s">
        <v>28</v>
      </c>
      <c r="B76" s="1">
        <v>30</v>
      </c>
    </row>
    <row r="77" spans="1:2">
      <c r="A77" s="1" t="s">
        <v>23</v>
      </c>
      <c r="B77" s="1">
        <v>35</v>
      </c>
    </row>
    <row r="78" spans="1:2">
      <c r="A78" s="1" t="s">
        <v>24</v>
      </c>
      <c r="B78" s="1">
        <v>50</v>
      </c>
    </row>
    <row r="79" spans="1:2">
      <c r="A79" s="1" t="s">
        <v>26</v>
      </c>
      <c r="B79" s="1">
        <v>15</v>
      </c>
    </row>
    <row r="80" spans="1:2">
      <c r="A80" s="1" t="s">
        <v>25</v>
      </c>
      <c r="B80" s="1">
        <v>25</v>
      </c>
    </row>
    <row r="81" spans="1:3">
      <c r="A81" s="1" t="s">
        <v>29</v>
      </c>
      <c r="B81" s="1">
        <v>40</v>
      </c>
    </row>
    <row r="82" spans="1:3">
      <c r="A82" s="1">
        <v>5</v>
      </c>
      <c r="B82" s="1">
        <v>50</v>
      </c>
    </row>
    <row r="83" spans="1:3">
      <c r="A83" s="1">
        <v>5</v>
      </c>
      <c r="B83" s="1">
        <v>100</v>
      </c>
    </row>
    <row r="84" spans="1:3">
      <c r="A84" s="1">
        <v>2</v>
      </c>
      <c r="B84" s="1">
        <v>200</v>
      </c>
    </row>
    <row r="85" spans="1:3">
      <c r="A85" s="1">
        <v>4</v>
      </c>
      <c r="B85" s="1">
        <v>35</v>
      </c>
    </row>
    <row r="86" spans="1:3">
      <c r="A86" s="1">
        <v>2</v>
      </c>
      <c r="B86" s="1">
        <v>45</v>
      </c>
    </row>
    <row r="87" spans="1:3">
      <c r="A87" s="1">
        <v>4</v>
      </c>
      <c r="B87" s="1">
        <v>50</v>
      </c>
    </row>
    <row r="88" spans="1:3">
      <c r="A88" s="1" t="b">
        <v>1</v>
      </c>
      <c r="B88" s="1">
        <v>90</v>
      </c>
    </row>
    <row r="89" spans="1:3">
      <c r="A89" s="1" t="b">
        <v>0</v>
      </c>
      <c r="B89" s="1">
        <v>100</v>
      </c>
    </row>
    <row r="90" spans="1:3">
      <c r="A90" s="1" t="b">
        <v>1</v>
      </c>
      <c r="B90" s="1">
        <v>125</v>
      </c>
    </row>
    <row r="91" spans="1:3">
      <c r="A91" s="1" t="b">
        <v>1</v>
      </c>
      <c r="B91" s="1">
        <v>115</v>
      </c>
    </row>
    <row r="92" spans="1:3">
      <c r="A92" s="1" t="b">
        <v>0</v>
      </c>
      <c r="B92" s="1">
        <v>55</v>
      </c>
    </row>
    <row r="95" spans="1:3">
      <c r="C95">
        <f>COUNTIF(A71:A92,"East")</f>
        <v>2</v>
      </c>
    </row>
    <row r="96" spans="1:3">
      <c r="C96">
        <f>COUNT(A71:A92,"North")</f>
        <v>6</v>
      </c>
    </row>
    <row r="97" spans="1:3">
      <c r="C97">
        <f>COUNTIF(A71:A92,"* New office")</f>
        <v>2</v>
      </c>
    </row>
    <row r="98" spans="1:3">
      <c r="C98">
        <f>COUNTIF(A71:A92,TRUE)</f>
        <v>3</v>
      </c>
    </row>
    <row r="99" spans="1:3">
      <c r="C99">
        <f>COUNTIF(A71:A92,"Ea??")</f>
        <v>2</v>
      </c>
    </row>
    <row r="103" spans="1:3">
      <c r="A103" s="2" t="s">
        <v>30</v>
      </c>
      <c r="B103" s="2" t="s">
        <v>31</v>
      </c>
      <c r="C103" s="2" t="s">
        <v>32</v>
      </c>
    </row>
    <row r="104" spans="1:3">
      <c r="A104" s="1" t="s">
        <v>33</v>
      </c>
      <c r="B104" s="1" t="s">
        <v>34</v>
      </c>
      <c r="C104" s="1">
        <v>10</v>
      </c>
    </row>
    <row r="105" spans="1:3">
      <c r="A105" s="1" t="s">
        <v>10</v>
      </c>
      <c r="B105" s="1" t="s">
        <v>35</v>
      </c>
      <c r="C105" s="1">
        <v>4</v>
      </c>
    </row>
    <row r="106" spans="1:3">
      <c r="A106" s="1" t="s">
        <v>33</v>
      </c>
      <c r="B106" s="1" t="s">
        <v>9</v>
      </c>
      <c r="C106" s="1">
        <v>12</v>
      </c>
    </row>
    <row r="107" spans="1:3">
      <c r="A107" s="1" t="s">
        <v>36</v>
      </c>
      <c r="B107" s="1" t="s">
        <v>37</v>
      </c>
      <c r="C107" s="1">
        <v>5</v>
      </c>
    </row>
    <row r="108" spans="1:3">
      <c r="A108" s="1" t="s">
        <v>38</v>
      </c>
      <c r="B108" s="1" t="s">
        <v>39</v>
      </c>
      <c r="C108" s="1">
        <v>13</v>
      </c>
    </row>
    <row r="109" spans="1:3">
      <c r="A109" s="1" t="s">
        <v>33</v>
      </c>
      <c r="B109" s="1" t="s">
        <v>34</v>
      </c>
      <c r="C109" s="1">
        <v>15</v>
      </c>
    </row>
    <row r="110" spans="1:3">
      <c r="A110" s="1" t="s">
        <v>38</v>
      </c>
      <c r="B110" s="1" t="s">
        <v>35</v>
      </c>
      <c r="C110" s="1">
        <v>14</v>
      </c>
    </row>
    <row r="111" spans="1:3">
      <c r="A111" s="1" t="s">
        <v>36</v>
      </c>
      <c r="B111" s="1" t="s">
        <v>37</v>
      </c>
      <c r="C111" s="1">
        <v>12</v>
      </c>
    </row>
    <row r="112" spans="1:3">
      <c r="A112" s="1" t="s">
        <v>10</v>
      </c>
      <c r="B112" s="1" t="s">
        <v>35</v>
      </c>
      <c r="C112" s="1">
        <v>8</v>
      </c>
    </row>
    <row r="113" spans="1:3">
      <c r="A113" s="1" t="s">
        <v>36</v>
      </c>
      <c r="B113" s="1" t="s">
        <v>9</v>
      </c>
      <c r="C113" s="1">
        <v>9</v>
      </c>
    </row>
    <row r="114" spans="1:3">
      <c r="A114" s="1" t="s">
        <v>33</v>
      </c>
      <c r="B114" s="1" t="s">
        <v>34</v>
      </c>
      <c r="C114" s="1">
        <v>15</v>
      </c>
    </row>
    <row r="115" spans="1:3">
      <c r="A115" s="1" t="s">
        <v>38</v>
      </c>
      <c r="B115" s="1" t="s">
        <v>35</v>
      </c>
      <c r="C115" s="1">
        <v>20</v>
      </c>
    </row>
    <row r="116" spans="1:3">
      <c r="A116" s="1" t="s">
        <v>36</v>
      </c>
      <c r="B116" s="1" t="s">
        <v>9</v>
      </c>
      <c r="C116" s="1">
        <v>25</v>
      </c>
    </row>
    <row r="120" spans="1:3">
      <c r="B120">
        <f>AVERAGEIFS(C104:C116,A104:A116,"Apple",B104:B116,"Tom")</f>
        <v>13.333333333333334</v>
      </c>
    </row>
    <row r="121" spans="1:3">
      <c r="B121">
        <f>AVERAGEIFS(C104:C116,A104:A116,"Carrot",B104:B116,"Marissa")</f>
        <v>17</v>
      </c>
    </row>
    <row r="124" spans="1:3">
      <c r="A124" s="2" t="s">
        <v>30</v>
      </c>
      <c r="B124" s="2" t="s">
        <v>31</v>
      </c>
      <c r="C124" s="2" t="s">
        <v>32</v>
      </c>
    </row>
    <row r="125" spans="1:3">
      <c r="A125" s="1" t="s">
        <v>33</v>
      </c>
      <c r="B125" s="1" t="s">
        <v>34</v>
      </c>
      <c r="C125" s="1">
        <v>10</v>
      </c>
    </row>
    <row r="126" spans="1:3">
      <c r="A126" s="1" t="s">
        <v>10</v>
      </c>
      <c r="B126" s="1" t="s">
        <v>35</v>
      </c>
      <c r="C126" s="1">
        <v>4</v>
      </c>
    </row>
    <row r="127" spans="1:3">
      <c r="A127" s="1" t="s">
        <v>33</v>
      </c>
      <c r="B127" s="1" t="s">
        <v>9</v>
      </c>
      <c r="C127" s="1">
        <v>12</v>
      </c>
    </row>
    <row r="128" spans="1:3">
      <c r="A128" s="1" t="s">
        <v>36</v>
      </c>
      <c r="B128" s="1" t="s">
        <v>37</v>
      </c>
      <c r="C128" s="1">
        <v>5</v>
      </c>
    </row>
    <row r="129" spans="1:3">
      <c r="A129" s="1" t="s">
        <v>38</v>
      </c>
      <c r="B129" s="1" t="s">
        <v>39</v>
      </c>
      <c r="C129" s="1">
        <v>13</v>
      </c>
    </row>
    <row r="130" spans="1:3">
      <c r="A130" s="1" t="s">
        <v>33</v>
      </c>
      <c r="B130" s="1" t="s">
        <v>34</v>
      </c>
      <c r="C130" s="1">
        <v>15</v>
      </c>
    </row>
    <row r="131" spans="1:3">
      <c r="A131" s="1" t="s">
        <v>38</v>
      </c>
      <c r="B131" s="1" t="s">
        <v>35</v>
      </c>
      <c r="C131" s="1">
        <v>14</v>
      </c>
    </row>
    <row r="132" spans="1:3">
      <c r="A132" s="1" t="s">
        <v>36</v>
      </c>
      <c r="B132" s="1" t="s">
        <v>37</v>
      </c>
      <c r="C132" s="1">
        <v>12</v>
      </c>
    </row>
    <row r="133" spans="1:3">
      <c r="A133" s="1" t="s">
        <v>10</v>
      </c>
      <c r="B133" s="1" t="s">
        <v>35</v>
      </c>
      <c r="C133" s="1">
        <v>8</v>
      </c>
    </row>
    <row r="134" spans="1:3">
      <c r="A134" s="1" t="s">
        <v>36</v>
      </c>
      <c r="B134" s="1" t="s">
        <v>9</v>
      </c>
      <c r="C134" s="1">
        <v>9</v>
      </c>
    </row>
    <row r="135" spans="1:3">
      <c r="A135" s="1" t="s">
        <v>33</v>
      </c>
      <c r="B135" s="1" t="s">
        <v>34</v>
      </c>
      <c r="C135" s="1">
        <v>15</v>
      </c>
    </row>
    <row r="136" spans="1:3">
      <c r="A136" s="1" t="s">
        <v>38</v>
      </c>
      <c r="B136" s="1" t="s">
        <v>35</v>
      </c>
      <c r="C136" s="1">
        <v>20</v>
      </c>
    </row>
    <row r="137" spans="1:3">
      <c r="A137" s="1" t="s">
        <v>36</v>
      </c>
      <c r="B137" s="1" t="s">
        <v>9</v>
      </c>
      <c r="C137" s="1">
        <v>25</v>
      </c>
    </row>
    <row r="140" spans="1:3">
      <c r="C140">
        <f>SUMIFS(C125:C137,A125:A137,"Apple",B125:B137,"Tom")</f>
        <v>40</v>
      </c>
    </row>
    <row r="141" spans="1:3">
      <c r="C141">
        <f>SUMIFS(C125:C137,A125:A137,"Carrot",B125:B137,"Marissa")</f>
        <v>34</v>
      </c>
    </row>
    <row r="145" spans="1:3">
      <c r="A145" s="2" t="s">
        <v>30</v>
      </c>
      <c r="B145" s="2" t="s">
        <v>31</v>
      </c>
      <c r="C145" s="2" t="s">
        <v>32</v>
      </c>
    </row>
    <row r="146" spans="1:3">
      <c r="A146" s="1" t="s">
        <v>33</v>
      </c>
      <c r="B146" s="1" t="s">
        <v>34</v>
      </c>
      <c r="C146" s="1">
        <v>10</v>
      </c>
    </row>
    <row r="147" spans="1:3">
      <c r="A147" s="1" t="s">
        <v>10</v>
      </c>
      <c r="B147" s="1" t="s">
        <v>35</v>
      </c>
      <c r="C147" s="1">
        <v>4</v>
      </c>
    </row>
    <row r="148" spans="1:3">
      <c r="A148" s="1" t="s">
        <v>33</v>
      </c>
      <c r="B148" s="1" t="s">
        <v>9</v>
      </c>
      <c r="C148" s="1">
        <v>12</v>
      </c>
    </row>
    <row r="149" spans="1:3">
      <c r="A149" s="1" t="s">
        <v>36</v>
      </c>
      <c r="B149" s="1" t="s">
        <v>37</v>
      </c>
      <c r="C149" s="1">
        <v>5</v>
      </c>
    </row>
    <row r="150" spans="1:3">
      <c r="A150" s="1" t="s">
        <v>38</v>
      </c>
      <c r="B150" s="1" t="s">
        <v>39</v>
      </c>
      <c r="C150" s="1">
        <v>13</v>
      </c>
    </row>
    <row r="151" spans="1:3">
      <c r="A151" s="1" t="s">
        <v>33</v>
      </c>
      <c r="B151" s="1" t="s">
        <v>34</v>
      </c>
      <c r="C151" s="1">
        <v>15</v>
      </c>
    </row>
    <row r="152" spans="1:3">
      <c r="A152" s="1" t="s">
        <v>38</v>
      </c>
      <c r="B152" s="1" t="s">
        <v>35</v>
      </c>
      <c r="C152" s="1">
        <v>14</v>
      </c>
    </row>
    <row r="153" spans="1:3">
      <c r="A153" s="1" t="s">
        <v>36</v>
      </c>
      <c r="B153" s="1" t="s">
        <v>37</v>
      </c>
      <c r="C153" s="1">
        <v>12</v>
      </c>
    </row>
    <row r="154" spans="1:3">
      <c r="A154" s="1" t="s">
        <v>10</v>
      </c>
      <c r="B154" s="1" t="s">
        <v>35</v>
      </c>
      <c r="C154" s="1">
        <v>8</v>
      </c>
    </row>
    <row r="155" spans="1:3">
      <c r="A155" s="1" t="s">
        <v>36</v>
      </c>
      <c r="B155" s="1" t="s">
        <v>9</v>
      </c>
      <c r="C155" s="1">
        <v>9</v>
      </c>
    </row>
    <row r="156" spans="1:3">
      <c r="A156" s="1" t="s">
        <v>33</v>
      </c>
      <c r="B156" s="1" t="s">
        <v>34</v>
      </c>
      <c r="C156" s="1">
        <v>15</v>
      </c>
    </row>
    <row r="157" spans="1:3">
      <c r="A157" s="1" t="s">
        <v>38</v>
      </c>
      <c r="B157" s="1" t="s">
        <v>35</v>
      </c>
      <c r="C157" s="1">
        <v>20</v>
      </c>
    </row>
    <row r="158" spans="1:3">
      <c r="A158" s="1" t="s">
        <v>36</v>
      </c>
      <c r="B158" s="1" t="s">
        <v>9</v>
      </c>
      <c r="C158" s="1">
        <v>25</v>
      </c>
    </row>
    <row r="163" spans="2:2">
      <c r="B163">
        <f>COUNTIFS(A146:A158,"Apple",B146:B158,"Tom")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424A-E108-4C5E-A701-716B6AA287DD}">
  <dimension ref="B11:H49"/>
  <sheetViews>
    <sheetView topLeftCell="B41" zoomScale="90" zoomScaleNormal="90" workbookViewId="0">
      <selection activeCell="L51" sqref="L51"/>
    </sheetView>
  </sheetViews>
  <sheetFormatPr defaultRowHeight="15"/>
  <cols>
    <col min="1" max="1" width="0" hidden="1" customWidth="1"/>
    <col min="2" max="8" width="11" customWidth="1"/>
    <col min="15" max="16" width="0" hidden="1" customWidth="1"/>
  </cols>
  <sheetData>
    <row r="11" spans="3:4">
      <c r="C11">
        <v>13</v>
      </c>
    </row>
    <row r="12" spans="3:4">
      <c r="D12">
        <f>C11</f>
        <v>13</v>
      </c>
    </row>
    <row r="15" spans="3:4">
      <c r="C15">
        <v>14</v>
      </c>
    </row>
    <row r="16" spans="3:4">
      <c r="D16">
        <f>$B15</f>
        <v>0</v>
      </c>
    </row>
    <row r="25" spans="2:8">
      <c r="F25" t="s">
        <v>17</v>
      </c>
    </row>
    <row r="26" spans="2:8" hidden="1"/>
    <row r="27" spans="2:8" hidden="1"/>
    <row r="28" spans="2:8" hidden="1"/>
    <row r="31" spans="2:8"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</row>
    <row r="32" spans="2:8">
      <c r="B32" t="s">
        <v>17</v>
      </c>
      <c r="C32">
        <v>98</v>
      </c>
      <c r="D32">
        <v>100</v>
      </c>
    </row>
    <row r="33" spans="2:4">
      <c r="B33" t="s">
        <v>17</v>
      </c>
      <c r="C33">
        <v>98</v>
      </c>
      <c r="D33">
        <v>110</v>
      </c>
    </row>
    <row r="34" spans="2:4">
      <c r="B34" t="s">
        <v>17</v>
      </c>
      <c r="C34">
        <v>98</v>
      </c>
      <c r="D34">
        <v>120</v>
      </c>
    </row>
    <row r="35" spans="2:4">
      <c r="B35" t="s">
        <v>17</v>
      </c>
      <c r="C35">
        <v>98</v>
      </c>
      <c r="D35">
        <v>130</v>
      </c>
    </row>
    <row r="36" spans="2:4">
      <c r="B36" t="s">
        <v>17</v>
      </c>
      <c r="C36">
        <v>98</v>
      </c>
      <c r="D36">
        <v>140</v>
      </c>
    </row>
    <row r="37" spans="2:4">
      <c r="B37" t="s">
        <v>17</v>
      </c>
      <c r="C37">
        <v>98</v>
      </c>
      <c r="D37">
        <v>150</v>
      </c>
    </row>
    <row r="38" spans="2:4">
      <c r="B38" t="s">
        <v>17</v>
      </c>
      <c r="C38">
        <v>98</v>
      </c>
      <c r="D38">
        <v>160</v>
      </c>
    </row>
    <row r="39" spans="2:4">
      <c r="B39" t="s">
        <v>17</v>
      </c>
      <c r="C39">
        <v>98</v>
      </c>
      <c r="D39">
        <v>170</v>
      </c>
    </row>
    <row r="40" spans="2:4">
      <c r="B40" t="s">
        <v>17</v>
      </c>
      <c r="C40">
        <v>98</v>
      </c>
      <c r="D40">
        <v>180</v>
      </c>
    </row>
    <row r="41" spans="2:4">
      <c r="B41" t="s">
        <v>17</v>
      </c>
      <c r="C41">
        <v>98</v>
      </c>
      <c r="D41">
        <v>190</v>
      </c>
    </row>
    <row r="42" spans="2:4">
      <c r="B42" t="s">
        <v>17</v>
      </c>
      <c r="C42">
        <v>98</v>
      </c>
      <c r="D42">
        <v>200</v>
      </c>
    </row>
    <row r="43" spans="2:4">
      <c r="B43" t="s">
        <v>17</v>
      </c>
      <c r="C43">
        <v>98</v>
      </c>
      <c r="D43">
        <v>210</v>
      </c>
    </row>
    <row r="44" spans="2:4">
      <c r="B44" t="s">
        <v>17</v>
      </c>
      <c r="C44">
        <v>98</v>
      </c>
      <c r="D44">
        <v>220</v>
      </c>
    </row>
    <row r="45" spans="2:4">
      <c r="B45" t="s">
        <v>17</v>
      </c>
      <c r="C45">
        <v>98</v>
      </c>
      <c r="D45">
        <v>230</v>
      </c>
    </row>
    <row r="46" spans="2:4">
      <c r="B46" t="s">
        <v>17</v>
      </c>
      <c r="C46">
        <v>98</v>
      </c>
      <c r="D46">
        <v>240</v>
      </c>
    </row>
    <row r="47" spans="2:4">
      <c r="B47" t="s">
        <v>17</v>
      </c>
      <c r="C47">
        <v>98</v>
      </c>
      <c r="D47">
        <v>250</v>
      </c>
    </row>
    <row r="48" spans="2:4">
      <c r="B48" t="s">
        <v>17</v>
      </c>
      <c r="C48">
        <v>98</v>
      </c>
      <c r="D48">
        <v>260</v>
      </c>
    </row>
    <row r="49" spans="2:8">
      <c r="B49" t="s">
        <v>47</v>
      </c>
      <c r="C49">
        <f>SUBTOTAL(109,Table1[Column2])</f>
        <v>1666</v>
      </c>
      <c r="D49">
        <f>SUBTOTAL(109,Table1[Column3])</f>
        <v>3060</v>
      </c>
      <c r="E49">
        <f>SUBTOTAL(109,Table1[Column4])</f>
        <v>0</v>
      </c>
      <c r="F49">
        <f>SUBTOTAL(109,Table1[Column5])</f>
        <v>0</v>
      </c>
      <c r="G49">
        <f>SUBTOTAL(109,Table1[Column6])</f>
        <v>0</v>
      </c>
      <c r="H49">
        <f>SUBTOTAL(109,Table1[Column7])</f>
        <v>0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3490-97A2-44D3-8A04-96431306FDF5}">
  <dimension ref="A6:D114"/>
  <sheetViews>
    <sheetView topLeftCell="A91" workbookViewId="0">
      <selection activeCell="B92" sqref="B92"/>
    </sheetView>
  </sheetViews>
  <sheetFormatPr defaultRowHeight="15" outlineLevelRow="2"/>
  <cols>
    <col min="1" max="1" width="14.7109375" customWidth="1"/>
    <col min="2" max="2" width="12.42578125" customWidth="1"/>
    <col min="3" max="3" width="21.7109375" customWidth="1"/>
    <col min="4" max="4" width="15.7109375" customWidth="1"/>
  </cols>
  <sheetData>
    <row r="6" spans="1:4">
      <c r="A6" s="8" t="s">
        <v>3</v>
      </c>
      <c r="B6" s="8" t="s">
        <v>3</v>
      </c>
    </row>
    <row r="7" spans="1:4">
      <c r="A7" s="9">
        <v>5</v>
      </c>
      <c r="B7" s="9">
        <v>3</v>
      </c>
    </row>
    <row r="8" spans="1:4">
      <c r="A8" s="9">
        <v>4</v>
      </c>
      <c r="B8" s="9">
        <v>5</v>
      </c>
    </row>
    <row r="9" spans="1:4">
      <c r="A9" s="9">
        <v>3</v>
      </c>
      <c r="B9" s="9">
        <v>7</v>
      </c>
    </row>
    <row r="10" spans="1:4">
      <c r="A10" s="9">
        <v>5</v>
      </c>
      <c r="B10" s="9">
        <v>7</v>
      </c>
    </row>
    <row r="11" spans="1:4">
      <c r="A11" s="9">
        <v>10</v>
      </c>
      <c r="B11" s="9">
        <v>6</v>
      </c>
    </row>
    <row r="12" spans="1:4">
      <c r="B12" t="s">
        <v>48</v>
      </c>
      <c r="D12" t="s">
        <v>49</v>
      </c>
    </row>
    <row r="13" spans="1:4">
      <c r="C13">
        <f>LARGE(A7:B11,8)</f>
        <v>4</v>
      </c>
    </row>
    <row r="14" spans="1:4">
      <c r="C14">
        <f>SMALL(A7:B11,1)</f>
        <v>3</v>
      </c>
    </row>
    <row r="17" spans="1:3">
      <c r="A17" s="9">
        <v>0.3</v>
      </c>
      <c r="B17" s="9" t="s">
        <v>50</v>
      </c>
    </row>
    <row r="18" spans="1:3">
      <c r="A18" s="9">
        <v>0.5</v>
      </c>
      <c r="B18" s="9" t="b">
        <v>1</v>
      </c>
    </row>
    <row r="19" spans="1:3">
      <c r="A19" s="9">
        <v>-2</v>
      </c>
      <c r="B19" s="9">
        <v>0.9</v>
      </c>
    </row>
    <row r="20" spans="1:3">
      <c r="A20" s="9" t="s">
        <v>9</v>
      </c>
      <c r="B20" s="9" t="b">
        <v>0</v>
      </c>
    </row>
    <row r="21" spans="1:3">
      <c r="A21" s="9">
        <v>10</v>
      </c>
      <c r="B21" s="9">
        <v>0.78</v>
      </c>
    </row>
    <row r="22" spans="1:3">
      <c r="A22" s="9">
        <v>8</v>
      </c>
      <c r="B22" s="9">
        <v>0.95</v>
      </c>
    </row>
    <row r="23" spans="1:3">
      <c r="A23" s="9">
        <v>15</v>
      </c>
      <c r="B23" s="9">
        <v>0.25</v>
      </c>
    </row>
    <row r="24" spans="1:3">
      <c r="A24" s="9">
        <v>6</v>
      </c>
      <c r="B24" s="9">
        <v>0.6</v>
      </c>
    </row>
    <row r="27" spans="1:3">
      <c r="C27">
        <f>MAX(A17:B24)</f>
        <v>15</v>
      </c>
    </row>
    <row r="28" spans="1:3">
      <c r="C28">
        <f>MAX(A20:B20)</f>
        <v>0</v>
      </c>
    </row>
    <row r="29" spans="1:3">
      <c r="C29">
        <f>MAX(A17:B19)</f>
        <v>0.9</v>
      </c>
    </row>
    <row r="30" spans="1:3">
      <c r="C30">
        <f>MAXA(A17:B24)</f>
        <v>15</v>
      </c>
    </row>
    <row r="31" spans="1:3">
      <c r="C31">
        <f>MIN(A17:B24)</f>
        <v>-2</v>
      </c>
    </row>
    <row r="32" spans="1:3">
      <c r="C32">
        <f>MIN(A17:B19)</f>
        <v>-2</v>
      </c>
    </row>
    <row r="33" spans="3:3">
      <c r="C33">
        <f>MINA(A17:B24)</f>
        <v>-2</v>
      </c>
    </row>
    <row r="34" spans="3:3">
      <c r="C34">
        <f>MINA(A21:B24)</f>
        <v>0.25</v>
      </c>
    </row>
    <row r="36" spans="3:3">
      <c r="C36">
        <f>MOD(25,8)</f>
        <v>1</v>
      </c>
    </row>
    <row r="37" spans="3:3">
      <c r="C37">
        <f>MOD(25,-8)</f>
        <v>-7</v>
      </c>
    </row>
    <row r="38" spans="3:3">
      <c r="C38">
        <f>MOD(-25,8)</f>
        <v>7</v>
      </c>
    </row>
    <row r="39" spans="3:3">
      <c r="C39">
        <f>MOD(-25,-8)</f>
        <v>-1</v>
      </c>
    </row>
    <row r="41" spans="3:3">
      <c r="C41">
        <f ca="1">RAND()</f>
        <v>0.61913994309729758</v>
      </c>
    </row>
    <row r="42" spans="3:3">
      <c r="C42">
        <f ca="1">RAND()</f>
        <v>0.588922891825024</v>
      </c>
    </row>
    <row r="43" spans="3:3">
      <c r="C43">
        <f ca="1">RAND()</f>
        <v>0.15191272074045525</v>
      </c>
    </row>
    <row r="44" spans="3:3">
      <c r="C44">
        <f ca="1">RANDBETWEEN(100,200)</f>
        <v>161</v>
      </c>
    </row>
    <row r="45" spans="3:3">
      <c r="C45">
        <f ca="1">RANDBETWEEN(3000,4000)</f>
        <v>3047</v>
      </c>
    </row>
    <row r="46" spans="3:3">
      <c r="C46">
        <f ca="1">RANDBETWEEN(100,200)</f>
        <v>128</v>
      </c>
    </row>
    <row r="47" spans="3:3">
      <c r="C47">
        <f>SQRT(49)</f>
        <v>7</v>
      </c>
    </row>
    <row r="48" spans="3:3">
      <c r="C48">
        <f>SQRT(625)</f>
        <v>25</v>
      </c>
    </row>
    <row r="49" spans="1:3">
      <c r="C49" t="e">
        <f>SQRT(-25)</f>
        <v>#NUM!</v>
      </c>
    </row>
    <row r="50" spans="1:3">
      <c r="C50">
        <f>SQRT(50)</f>
        <v>7.0710678118654755</v>
      </c>
    </row>
    <row r="56" spans="1:3">
      <c r="A56" s="8" t="s">
        <v>3</v>
      </c>
    </row>
    <row r="57" spans="1:3">
      <c r="A57" s="9">
        <v>15</v>
      </c>
    </row>
    <row r="58" spans="1:3">
      <c r="A58" s="9">
        <v>45</v>
      </c>
    </row>
    <row r="59" spans="1:3">
      <c r="A59" s="9">
        <v>78</v>
      </c>
    </row>
    <row r="60" spans="1:3">
      <c r="A60" s="9">
        <v>89</v>
      </c>
    </row>
    <row r="61" spans="1:3">
      <c r="A61" s="9">
        <v>65</v>
      </c>
    </row>
    <row r="62" spans="1:3">
      <c r="A62" s="9">
        <v>78</v>
      </c>
    </row>
    <row r="63" spans="1:3">
      <c r="A63" s="9">
        <v>45</v>
      </c>
    </row>
    <row r="64" spans="1:3">
      <c r="A64" s="9">
        <v>12</v>
      </c>
    </row>
    <row r="65" spans="1:4">
      <c r="A65" s="9">
        <v>78</v>
      </c>
    </row>
    <row r="66" spans="1:4">
      <c r="A66" s="9">
        <v>50</v>
      </c>
    </row>
    <row r="67" spans="1:4">
      <c r="A67" s="9">
        <v>65</v>
      </c>
    </row>
    <row r="68" spans="1:4">
      <c r="A68" s="9">
        <v>12</v>
      </c>
    </row>
    <row r="72" spans="1:4" ht="51.75">
      <c r="B72" s="10" t="s">
        <v>51</v>
      </c>
      <c r="C72" s="10" t="s">
        <v>52</v>
      </c>
      <c r="D72" s="8" t="s">
        <v>53</v>
      </c>
    </row>
    <row r="73" spans="1:4">
      <c r="B73">
        <v>1</v>
      </c>
      <c r="C73">
        <f>SUBTOTAL(1, A57:A68)</f>
        <v>52.666666666666664</v>
      </c>
      <c r="D73" t="s">
        <v>54</v>
      </c>
    </row>
    <row r="74" spans="1:4">
      <c r="B74">
        <v>2</v>
      </c>
      <c r="C74">
        <f>SUBTOTAL(2,A57:A68)</f>
        <v>12</v>
      </c>
      <c r="D74" t="s">
        <v>55</v>
      </c>
    </row>
    <row r="75" spans="1:4">
      <c r="B75">
        <v>3</v>
      </c>
      <c r="C75">
        <f>SUBTOTAL(109,A56:A68)</f>
        <v>632</v>
      </c>
      <c r="D75" t="s">
        <v>56</v>
      </c>
    </row>
    <row r="76" spans="1:4">
      <c r="B76">
        <v>6</v>
      </c>
      <c r="C76">
        <f>SUBTOTAL(6,A57:A68)</f>
        <v>3.9025575035459994E+19</v>
      </c>
      <c r="D76" t="s">
        <v>57</v>
      </c>
    </row>
    <row r="77" spans="1:4">
      <c r="B77">
        <v>5</v>
      </c>
      <c r="C77">
        <f>SUBTOTAL(101,A57:A68)</f>
        <v>52.666666666666664</v>
      </c>
      <c r="D77" t="s">
        <v>58</v>
      </c>
    </row>
    <row r="78" spans="1:4">
      <c r="B78">
        <v>7</v>
      </c>
      <c r="C78">
        <f>SUBTOTAL(4,A57:A68)</f>
        <v>89</v>
      </c>
      <c r="D78" t="s">
        <v>59</v>
      </c>
    </row>
    <row r="79" spans="1:4">
      <c r="B79">
        <v>5</v>
      </c>
      <c r="C79">
        <f>SUBTOTAL(5,A57:A68)</f>
        <v>12</v>
      </c>
      <c r="D79" t="s">
        <v>60</v>
      </c>
    </row>
    <row r="80" spans="1:4">
      <c r="B80">
        <v>3</v>
      </c>
      <c r="C80" t="e">
        <f>SUBTOTAL(793,A57:A68)</f>
        <v>#VALUE!</v>
      </c>
    </row>
    <row r="81" spans="1:4">
      <c r="C81">
        <f>SUBTOTAL(10,A57:A68)</f>
        <v>763.69696969696952</v>
      </c>
      <c r="D81" t="s">
        <v>61</v>
      </c>
    </row>
    <row r="85" spans="1:4">
      <c r="A85" s="14" t="s">
        <v>62</v>
      </c>
      <c r="B85" s="14" t="s">
        <v>21</v>
      </c>
      <c r="C85" s="14" t="s">
        <v>63</v>
      </c>
      <c r="D85" s="15" t="s">
        <v>64</v>
      </c>
    </row>
    <row r="86" spans="1:4" outlineLevel="2">
      <c r="A86" s="16">
        <v>45537</v>
      </c>
      <c r="B86" s="17" t="s">
        <v>23</v>
      </c>
      <c r="C86" s="17" t="s">
        <v>67</v>
      </c>
      <c r="D86" s="18">
        <v>4298</v>
      </c>
    </row>
    <row r="87" spans="1:4" outlineLevel="2">
      <c r="A87" s="19" t="s">
        <v>72</v>
      </c>
      <c r="B87" s="20" t="s">
        <v>23</v>
      </c>
      <c r="C87" s="20" t="s">
        <v>69</v>
      </c>
      <c r="D87" s="21">
        <v>1925</v>
      </c>
    </row>
    <row r="88" spans="1:4" outlineLevel="2">
      <c r="A88" s="22" t="s">
        <v>73</v>
      </c>
      <c r="B88" s="23" t="s">
        <v>23</v>
      </c>
      <c r="C88" s="23" t="s">
        <v>67</v>
      </c>
      <c r="D88" s="24">
        <v>1942</v>
      </c>
    </row>
    <row r="89" spans="1:4" outlineLevel="2">
      <c r="A89" s="19" t="s">
        <v>76</v>
      </c>
      <c r="B89" s="20" t="s">
        <v>23</v>
      </c>
      <c r="C89" s="20" t="s">
        <v>66</v>
      </c>
      <c r="D89" s="21">
        <v>3738</v>
      </c>
    </row>
    <row r="90" spans="1:4" outlineLevel="2">
      <c r="A90" s="22" t="s">
        <v>78</v>
      </c>
      <c r="B90" s="23" t="s">
        <v>23</v>
      </c>
      <c r="C90" s="23" t="s">
        <v>71</v>
      </c>
      <c r="D90" s="24">
        <v>3790</v>
      </c>
    </row>
    <row r="91" spans="1:4" outlineLevel="2">
      <c r="A91" s="19" t="s">
        <v>82</v>
      </c>
      <c r="B91" s="20" t="s">
        <v>23</v>
      </c>
      <c r="C91" s="20" t="s">
        <v>67</v>
      </c>
      <c r="D91" s="21">
        <v>1986</v>
      </c>
    </row>
    <row r="92" spans="1:4" outlineLevel="2">
      <c r="A92" s="22" t="s">
        <v>85</v>
      </c>
      <c r="B92" s="23" t="s">
        <v>23</v>
      </c>
      <c r="C92" s="23" t="s">
        <v>71</v>
      </c>
      <c r="D92" s="24">
        <v>4280</v>
      </c>
    </row>
    <row r="93" spans="1:4" outlineLevel="2">
      <c r="A93" s="26"/>
      <c r="B93" s="28" t="s">
        <v>94</v>
      </c>
      <c r="C93" s="28">
        <f>SUBTOTAL(1,D86:D92)</f>
        <v>3137</v>
      </c>
      <c r="D93" s="24"/>
    </row>
    <row r="94" spans="1:4" outlineLevel="2">
      <c r="A94" s="26"/>
      <c r="B94" s="28" t="s">
        <v>93</v>
      </c>
      <c r="C94" s="28">
        <f>SUBTOTAL(9,D86:D92)</f>
        <v>21959</v>
      </c>
      <c r="D94" s="24"/>
    </row>
    <row r="95" spans="1:4" outlineLevel="1">
      <c r="A95" s="22"/>
      <c r="B95" s="28" t="s">
        <v>88</v>
      </c>
      <c r="C95" s="23"/>
      <c r="D95" s="24">
        <f>SUBTOTAL(1,D86:D92)</f>
        <v>3137</v>
      </c>
    </row>
    <row r="96" spans="1:4" outlineLevel="2">
      <c r="A96" s="19" t="s">
        <v>65</v>
      </c>
      <c r="B96" s="20" t="s">
        <v>25</v>
      </c>
      <c r="C96" s="20" t="s">
        <v>66</v>
      </c>
      <c r="D96" s="21">
        <v>2697</v>
      </c>
    </row>
    <row r="97" spans="1:4" outlineLevel="2">
      <c r="A97" s="22" t="s">
        <v>68</v>
      </c>
      <c r="B97" s="23" t="s">
        <v>25</v>
      </c>
      <c r="C97" s="23" t="s">
        <v>69</v>
      </c>
      <c r="D97" s="24">
        <v>3124</v>
      </c>
    </row>
    <row r="98" spans="1:4" outlineLevel="2">
      <c r="A98" s="19" t="s">
        <v>74</v>
      </c>
      <c r="B98" s="20" t="s">
        <v>25</v>
      </c>
      <c r="C98" s="20" t="s">
        <v>69</v>
      </c>
      <c r="D98" s="21">
        <v>3022</v>
      </c>
    </row>
    <row r="99" spans="1:4" outlineLevel="2">
      <c r="A99" s="22" t="s">
        <v>80</v>
      </c>
      <c r="B99" s="23" t="s">
        <v>25</v>
      </c>
      <c r="C99" s="23" t="s">
        <v>71</v>
      </c>
      <c r="D99" s="24">
        <v>3872</v>
      </c>
    </row>
    <row r="100" spans="1:4" outlineLevel="2">
      <c r="A100" s="19" t="s">
        <v>81</v>
      </c>
      <c r="B100" s="20" t="s">
        <v>25</v>
      </c>
      <c r="C100" s="20" t="s">
        <v>66</v>
      </c>
      <c r="D100" s="21">
        <v>1328</v>
      </c>
    </row>
    <row r="101" spans="1:4" outlineLevel="2">
      <c r="A101" s="22" t="s">
        <v>83</v>
      </c>
      <c r="B101" s="23" t="s">
        <v>25</v>
      </c>
      <c r="C101" s="23" t="s">
        <v>71</v>
      </c>
      <c r="D101" s="24">
        <v>2796</v>
      </c>
    </row>
    <row r="102" spans="1:4" outlineLevel="2">
      <c r="A102" s="19" t="s">
        <v>87</v>
      </c>
      <c r="B102" s="20" t="s">
        <v>25</v>
      </c>
      <c r="C102" s="20" t="s">
        <v>67</v>
      </c>
      <c r="D102" s="21">
        <v>1296</v>
      </c>
    </row>
    <row r="103" spans="1:4" outlineLevel="2">
      <c r="A103" s="25"/>
      <c r="B103" s="29" t="s">
        <v>96</v>
      </c>
      <c r="C103" s="29">
        <f>SUBTOTAL(4,D96:D102)</f>
        <v>3872</v>
      </c>
      <c r="D103" s="21"/>
    </row>
    <row r="104" spans="1:4" outlineLevel="2">
      <c r="A104" s="25"/>
      <c r="B104" s="29" t="s">
        <v>95</v>
      </c>
      <c r="C104" s="29">
        <f>SUBTOTAL(5,D96:D102)</f>
        <v>1296</v>
      </c>
      <c r="D104" s="21"/>
    </row>
    <row r="105" spans="1:4" outlineLevel="1">
      <c r="A105" s="19"/>
      <c r="B105" s="29" t="s">
        <v>89</v>
      </c>
      <c r="C105" s="20"/>
      <c r="D105" s="21">
        <f>SUBTOTAL(1,D96:D102)</f>
        <v>2590.7142857142858</v>
      </c>
    </row>
    <row r="106" spans="1:4" outlineLevel="2">
      <c r="A106" s="22" t="s">
        <v>86</v>
      </c>
      <c r="B106" s="23" t="s">
        <v>26</v>
      </c>
      <c r="C106" s="23" t="s">
        <v>67</v>
      </c>
      <c r="D106" s="24">
        <v>2109</v>
      </c>
    </row>
    <row r="107" spans="1:4" outlineLevel="1">
      <c r="A107" s="22"/>
      <c r="B107" s="28" t="s">
        <v>90</v>
      </c>
      <c r="C107" s="23"/>
      <c r="D107" s="24">
        <f>SUBTOTAL(1,D106:D106)</f>
        <v>2109</v>
      </c>
    </row>
    <row r="108" spans="1:4" outlineLevel="2">
      <c r="A108" s="19" t="s">
        <v>70</v>
      </c>
      <c r="B108" s="20" t="s">
        <v>24</v>
      </c>
      <c r="C108" s="20" t="s">
        <v>71</v>
      </c>
      <c r="D108" s="21">
        <v>3997</v>
      </c>
    </row>
    <row r="109" spans="1:4" outlineLevel="2">
      <c r="A109" s="22" t="s">
        <v>75</v>
      </c>
      <c r="B109" s="23" t="s">
        <v>24</v>
      </c>
      <c r="C109" s="23" t="s">
        <v>67</v>
      </c>
      <c r="D109" s="24">
        <v>4390</v>
      </c>
    </row>
    <row r="110" spans="1:4" outlineLevel="2">
      <c r="A110" s="19" t="s">
        <v>77</v>
      </c>
      <c r="B110" s="20" t="s">
        <v>24</v>
      </c>
      <c r="C110" s="20" t="s">
        <v>66</v>
      </c>
      <c r="D110" s="21">
        <v>2298</v>
      </c>
    </row>
    <row r="111" spans="1:4" outlineLevel="2">
      <c r="A111" s="22" t="s">
        <v>79</v>
      </c>
      <c r="B111" s="23" t="s">
        <v>24</v>
      </c>
      <c r="C111" s="23" t="s">
        <v>67</v>
      </c>
      <c r="D111" s="24">
        <v>4566</v>
      </c>
    </row>
    <row r="112" spans="1:4" outlineLevel="2">
      <c r="A112" s="11" t="s">
        <v>84</v>
      </c>
      <c r="B112" s="12" t="s">
        <v>24</v>
      </c>
      <c r="C112" s="12" t="s">
        <v>69</v>
      </c>
      <c r="D112" s="13">
        <v>1926</v>
      </c>
    </row>
    <row r="113" spans="2:4" outlineLevel="1">
      <c r="B113" s="27" t="s">
        <v>91</v>
      </c>
      <c r="D113">
        <f>SUBTOTAL(1,D108:D112)</f>
        <v>3435.4</v>
      </c>
    </row>
    <row r="114" spans="2:4">
      <c r="B114" s="27" t="s">
        <v>92</v>
      </c>
      <c r="D114">
        <f>SUBTOTAL(1,D86:D112)</f>
        <v>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D665-7BDE-49C6-9931-558FC7016AD9}">
  <dimension ref="A6:D41"/>
  <sheetViews>
    <sheetView topLeftCell="A19" workbookViewId="0">
      <selection activeCell="E38" sqref="E38"/>
    </sheetView>
  </sheetViews>
  <sheetFormatPr defaultRowHeight="15"/>
  <sheetData>
    <row r="6" spans="1:2">
      <c r="A6" s="8" t="s">
        <v>97</v>
      </c>
    </row>
    <row r="7" spans="1:2">
      <c r="A7" s="9" t="s">
        <v>98</v>
      </c>
    </row>
    <row r="10" spans="1:2">
      <c r="B10">
        <f>FIND("Ma",A7)</f>
        <v>1</v>
      </c>
    </row>
    <row r="11" spans="1:2">
      <c r="B11">
        <f>FIND("Ka",A7,1)</f>
        <v>9</v>
      </c>
    </row>
    <row r="12" spans="1:2">
      <c r="B12">
        <f>FIND("r",A7,5)</f>
        <v>14</v>
      </c>
    </row>
    <row r="15" spans="1:2">
      <c r="A15" s="8" t="s">
        <v>97</v>
      </c>
    </row>
    <row r="16" spans="1:2">
      <c r="A16" s="9" t="s">
        <v>98</v>
      </c>
    </row>
    <row r="17" spans="1:3">
      <c r="A17" s="9" t="s">
        <v>99</v>
      </c>
    </row>
    <row r="18" spans="1:3">
      <c r="A18" s="9" t="s">
        <v>100</v>
      </c>
    </row>
    <row r="20" spans="1:3">
      <c r="C20">
        <f>SEARCH("M",A16,1)</f>
        <v>1</v>
      </c>
    </row>
    <row r="21" spans="1:3">
      <c r="C21">
        <f>SEARCH("a",A16)</f>
        <v>2</v>
      </c>
    </row>
    <row r="22" spans="1:3">
      <c r="C22">
        <f>SEARCH("r",A16,2)</f>
        <v>3</v>
      </c>
    </row>
    <row r="23" spans="1:3">
      <c r="C23">
        <f>SEARCH(" ",A17)</f>
        <v>6</v>
      </c>
    </row>
    <row r="24" spans="1:3">
      <c r="C24">
        <f>SEARCH("""",A18)</f>
        <v>5</v>
      </c>
    </row>
    <row r="26" spans="1:3">
      <c r="A26" s="8" t="s">
        <v>97</v>
      </c>
    </row>
    <row r="27" spans="1:3">
      <c r="A27" s="1" t="s">
        <v>101</v>
      </c>
    </row>
    <row r="28" spans="1:3">
      <c r="A28" s="1" t="s">
        <v>102</v>
      </c>
    </row>
    <row r="29" spans="1:3">
      <c r="A29" s="1" t="s">
        <v>103</v>
      </c>
    </row>
    <row r="30" spans="1:3">
      <c r="C30" t="str">
        <f>SUBSTITUTE(A27,"Sold","Prefred")</f>
        <v>Quantity Prefred Prefred</v>
      </c>
    </row>
    <row r="31" spans="1:3">
      <c r="C31" t="str">
        <f>SUBSTITUTE(A27,"Sold","loss",1)</f>
        <v>Quantity loss Sold</v>
      </c>
    </row>
    <row r="32" spans="1:3">
      <c r="C32" t="str">
        <f>SUBSTITUTE(A28,"08","24")</f>
        <v>Year 2024</v>
      </c>
    </row>
    <row r="35" spans="1:4">
      <c r="A35" s="8" t="s">
        <v>97</v>
      </c>
    </row>
    <row r="36" spans="1:4">
      <c r="A36" s="1" t="s">
        <v>104</v>
      </c>
    </row>
    <row r="37" spans="1:4">
      <c r="A37" s="1">
        <v>2015</v>
      </c>
    </row>
    <row r="38" spans="1:4">
      <c r="A38" s="1">
        <v>9876543210</v>
      </c>
    </row>
    <row r="39" spans="1:4">
      <c r="C39" t="str">
        <f>REPLACE(A36,5,9,"John Abhraham")</f>
        <v>MariJohn Abhraham</v>
      </c>
    </row>
    <row r="40" spans="1:4">
      <c r="C40" t="str">
        <f>REPLACE(A37,1,2,"30")</f>
        <v>3015</v>
      </c>
    </row>
    <row r="41" spans="1:4">
      <c r="C41" t="str" cm="1">
        <f t="array" ref="C41:D41">REPLACE(A36:B36,7,9,"Emmanual")</f>
        <v>MarissEmmanual</v>
      </c>
      <c r="D41" t="str">
        <v>Emmanual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085-77E7-4B0E-B21C-40772FB50707}">
  <dimension ref="A2:F87"/>
  <sheetViews>
    <sheetView topLeftCell="A61" workbookViewId="0">
      <selection activeCell="C92" sqref="C92"/>
    </sheetView>
  </sheetViews>
  <sheetFormatPr defaultRowHeight="15"/>
  <cols>
    <col min="3" max="3" width="15.5703125" bestFit="1" customWidth="1"/>
    <col min="4" max="4" width="10.42578125" bestFit="1" customWidth="1"/>
  </cols>
  <sheetData>
    <row r="2" spans="1:4">
      <c r="A2" s="8" t="s">
        <v>105</v>
      </c>
      <c r="B2" s="8" t="s">
        <v>106</v>
      </c>
      <c r="C2" s="8" t="s">
        <v>107</v>
      </c>
    </row>
    <row r="3" spans="1:4">
      <c r="A3" s="1">
        <v>2015</v>
      </c>
      <c r="B3" s="1">
        <v>10</v>
      </c>
      <c r="C3" s="30">
        <v>15</v>
      </c>
    </row>
    <row r="4" spans="1:4">
      <c r="A4" s="1">
        <v>2010</v>
      </c>
      <c r="B4" s="1">
        <v>5</v>
      </c>
      <c r="C4" s="30">
        <v>25</v>
      </c>
    </row>
    <row r="5" spans="1:4">
      <c r="A5" s="1">
        <v>1805</v>
      </c>
      <c r="B5" s="1">
        <v>8</v>
      </c>
      <c r="C5" s="30">
        <v>23</v>
      </c>
    </row>
    <row r="8" spans="1:4">
      <c r="D8" s="4">
        <f>DATE(A3,B3,C3)</f>
        <v>42292</v>
      </c>
    </row>
    <row r="9" spans="1:4">
      <c r="D9" s="4">
        <f>DATE(A5,B5,C5)</f>
        <v>659499</v>
      </c>
    </row>
    <row r="10" spans="1:4">
      <c r="D10" s="4">
        <f>DATE(A4,B4,C4)</f>
        <v>40323</v>
      </c>
    </row>
    <row r="14" spans="1:4">
      <c r="B14">
        <f>DATEVALUE("25/06/2020")</f>
        <v>44007</v>
      </c>
    </row>
    <row r="15" spans="1:4">
      <c r="B15">
        <f>DATEVALUE("25 march 2016")</f>
        <v>42454</v>
      </c>
    </row>
    <row r="22" spans="2:5">
      <c r="B22" s="8" t="s">
        <v>108</v>
      </c>
      <c r="C22" s="8" t="s">
        <v>109</v>
      </c>
      <c r="D22" s="8" t="s">
        <v>110</v>
      </c>
    </row>
    <row r="23" spans="2:5">
      <c r="B23" s="1">
        <v>12</v>
      </c>
      <c r="C23" s="5">
        <v>30</v>
      </c>
      <c r="D23" s="30">
        <v>30</v>
      </c>
    </row>
    <row r="24" spans="2:5">
      <c r="B24" s="1">
        <v>16</v>
      </c>
      <c r="C24" s="5">
        <v>45</v>
      </c>
      <c r="D24" s="30">
        <v>30</v>
      </c>
    </row>
    <row r="25" spans="2:5">
      <c r="B25" s="1">
        <v>16</v>
      </c>
      <c r="C25" s="5">
        <v>48</v>
      </c>
      <c r="D25" s="30">
        <v>15</v>
      </c>
    </row>
    <row r="28" spans="2:5">
      <c r="E28" s="31">
        <f>TIME(B23,C23,D23)</f>
        <v>0.52118055555555554</v>
      </c>
    </row>
    <row r="29" spans="2:5">
      <c r="E29" s="31">
        <f>TIME(B24,C24,D24)</f>
        <v>0.69826388888888891</v>
      </c>
    </row>
    <row r="30" spans="2:5">
      <c r="E30" s="31">
        <f>TIME(B25,C25,D25)</f>
        <v>0.70017361111111109</v>
      </c>
    </row>
    <row r="34" spans="3:3">
      <c r="C34" s="32">
        <f ca="1">NOW()</f>
        <v>45581.456982754629</v>
      </c>
    </row>
    <row r="35" spans="3:3">
      <c r="C35" s="32">
        <f ca="1">NOW()+7</f>
        <v>45588.456982754629</v>
      </c>
    </row>
    <row r="38" spans="3:3">
      <c r="C38" s="4">
        <f ca="1">TODAY()</f>
        <v>45581</v>
      </c>
    </row>
    <row r="39" spans="3:3">
      <c r="C39" s="4">
        <f ca="1">TODAY()+5</f>
        <v>45586</v>
      </c>
    </row>
    <row r="42" spans="3:3">
      <c r="C42">
        <f ca="1">YEAR(NOW())</f>
        <v>2024</v>
      </c>
    </row>
    <row r="43" spans="3:3">
      <c r="C43">
        <f ca="1">MONTH(NOW())</f>
        <v>10</v>
      </c>
    </row>
    <row r="44" spans="3:3">
      <c r="C44">
        <f ca="1">HOUR(NOW())</f>
        <v>10</v>
      </c>
    </row>
    <row r="45" spans="3:3">
      <c r="C45">
        <f ca="1">MINUTE(NOW())</f>
        <v>58</v>
      </c>
    </row>
    <row r="46" spans="3:3">
      <c r="C46">
        <f ca="1">SECOND(NOW())</f>
        <v>3</v>
      </c>
    </row>
    <row r="48" spans="3:3">
      <c r="C48">
        <f ca="1">WEEKDAY(NOW())</f>
        <v>4</v>
      </c>
    </row>
    <row r="49" spans="3:5">
      <c r="C49">
        <f ca="1">WEEKDAY(NOW(),16)</f>
        <v>5</v>
      </c>
    </row>
    <row r="52" spans="3:5">
      <c r="C52" s="8" t="s">
        <v>111</v>
      </c>
      <c r="D52" s="8" t="s">
        <v>112</v>
      </c>
    </row>
    <row r="53" spans="3:5">
      <c r="C53" s="5">
        <v>42310</v>
      </c>
      <c r="D53" s="5">
        <v>29779</v>
      </c>
    </row>
    <row r="56" spans="3:5">
      <c r="E56">
        <f>_xlfn.DAYS(C53,D53)</f>
        <v>12531</v>
      </c>
    </row>
    <row r="57" spans="3:5">
      <c r="E57">
        <f>_xlfn.DAYS("01-01-2024","01-01-2025")</f>
        <v>-366</v>
      </c>
    </row>
    <row r="58" spans="3:5">
      <c r="E58">
        <f>_xlfn.DAYS("02-02-2035","02-02-2025")</f>
        <v>3652</v>
      </c>
    </row>
    <row r="59" spans="3:5">
      <c r="E59">
        <f>_xlfn.DAYS("01-01-2050","01-01-2025")</f>
        <v>9131</v>
      </c>
    </row>
    <row r="62" spans="3:5">
      <c r="C62" s="4">
        <v>45537</v>
      </c>
    </row>
    <row r="63" spans="3:5">
      <c r="C63" s="4">
        <v>45567</v>
      </c>
    </row>
    <row r="64" spans="3:5">
      <c r="E64">
        <f>NETWORKDAYS(C62,C63)</f>
        <v>23</v>
      </c>
    </row>
    <row r="65" spans="3:6">
      <c r="C65" s="4">
        <v>45558</v>
      </c>
    </row>
    <row r="66" spans="3:6">
      <c r="C66" s="4">
        <v>45556</v>
      </c>
    </row>
    <row r="67" spans="3:6">
      <c r="C67" s="4">
        <v>45554</v>
      </c>
    </row>
    <row r="68" spans="3:6">
      <c r="E68">
        <f>NETWORKDAYS(C62,C63,C65:C67)</f>
        <v>21</v>
      </c>
    </row>
    <row r="70" spans="3:6">
      <c r="E70">
        <f>WORKDAY(C62,C63,C65:C67)</f>
        <v>109332</v>
      </c>
    </row>
    <row r="77" spans="3:6">
      <c r="C77" t="s">
        <v>57</v>
      </c>
      <c r="D77" t="s">
        <v>145</v>
      </c>
      <c r="E77" t="s">
        <v>146</v>
      </c>
      <c r="F77" t="s">
        <v>147</v>
      </c>
    </row>
    <row r="78" spans="3:6">
      <c r="C78" t="s">
        <v>138</v>
      </c>
      <c r="D78">
        <v>1000</v>
      </c>
      <c r="E78">
        <v>10</v>
      </c>
      <c r="F78">
        <v>100</v>
      </c>
    </row>
    <row r="79" spans="3:6">
      <c r="C79" t="s">
        <v>139</v>
      </c>
      <c r="D79">
        <v>1001</v>
      </c>
      <c r="E79">
        <v>20</v>
      </c>
      <c r="F79">
        <v>200</v>
      </c>
    </row>
    <row r="80" spans="3:6">
      <c r="C80" t="s">
        <v>140</v>
      </c>
      <c r="D80">
        <v>1002</v>
      </c>
      <c r="E80">
        <v>30</v>
      </c>
      <c r="F80">
        <v>300</v>
      </c>
    </row>
    <row r="81" spans="3:6">
      <c r="C81" t="s">
        <v>141</v>
      </c>
      <c r="D81">
        <v>1003</v>
      </c>
      <c r="E81">
        <v>40</v>
      </c>
      <c r="F81">
        <v>400</v>
      </c>
    </row>
    <row r="82" spans="3:6">
      <c r="C82" t="s">
        <v>142</v>
      </c>
      <c r="D82">
        <v>1004</v>
      </c>
      <c r="E82">
        <v>50</v>
      </c>
      <c r="F82">
        <v>500</v>
      </c>
    </row>
    <row r="83" spans="3:6">
      <c r="C83" t="s">
        <v>143</v>
      </c>
      <c r="D83">
        <v>1005</v>
      </c>
      <c r="E83">
        <v>60</v>
      </c>
      <c r="F83">
        <v>600</v>
      </c>
    </row>
    <row r="84" spans="3:6">
      <c r="C84" t="s">
        <v>144</v>
      </c>
      <c r="D84">
        <v>1006</v>
      </c>
      <c r="E84">
        <v>70</v>
      </c>
      <c r="F84">
        <v>700</v>
      </c>
    </row>
    <row r="87" spans="3:6">
      <c r="C87" t="s">
        <v>140</v>
      </c>
      <c r="D87">
        <f>VLOOKUP(C87,C78:F84,4,0)</f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AB0C-2CFC-440E-BBD3-68792E58B8E8}">
  <dimension ref="A4:G88"/>
  <sheetViews>
    <sheetView topLeftCell="A60" workbookViewId="0">
      <selection activeCell="K84" sqref="K84"/>
    </sheetView>
  </sheetViews>
  <sheetFormatPr defaultRowHeight="15"/>
  <cols>
    <col min="2" max="2" width="10.85546875" bestFit="1" customWidth="1"/>
  </cols>
  <sheetData>
    <row r="4" spans="2:6">
      <c r="B4" s="7"/>
      <c r="C4" s="7"/>
      <c r="D4" s="7"/>
      <c r="E4" s="7"/>
      <c r="F4" s="7"/>
    </row>
    <row r="5" spans="2:6">
      <c r="B5" s="7"/>
      <c r="C5" s="35" t="s">
        <v>148</v>
      </c>
      <c r="D5" s="36" t="s">
        <v>149</v>
      </c>
      <c r="E5" s="37"/>
      <c r="F5" s="37"/>
    </row>
    <row r="6" spans="2:6">
      <c r="B6" s="7"/>
      <c r="C6" s="38" t="s">
        <v>150</v>
      </c>
      <c r="D6" s="39" t="s">
        <v>151</v>
      </c>
      <c r="E6" s="40"/>
      <c r="F6" s="41"/>
    </row>
    <row r="7" spans="2:6">
      <c r="B7" s="7"/>
      <c r="C7" s="38">
        <v>2</v>
      </c>
      <c r="D7" s="42" t="s">
        <v>152</v>
      </c>
      <c r="E7" s="42"/>
      <c r="F7" s="42"/>
    </row>
    <row r="8" spans="2:6">
      <c r="B8" s="7"/>
      <c r="C8" s="38">
        <v>3</v>
      </c>
      <c r="D8" s="1" t="s">
        <v>153</v>
      </c>
      <c r="E8" s="1"/>
      <c r="F8" s="1"/>
    </row>
    <row r="9" spans="2:6">
      <c r="B9" s="7"/>
      <c r="C9" s="38">
        <v>4</v>
      </c>
      <c r="D9" s="43" t="s">
        <v>154</v>
      </c>
      <c r="E9" s="44"/>
      <c r="F9" s="45"/>
    </row>
    <row r="13" spans="2:6">
      <c r="F13" t="str">
        <f>ADDRESS(6,2,1,0)</f>
        <v>R6C2</v>
      </c>
    </row>
    <row r="14" spans="2:6">
      <c r="F14" t="str">
        <f>ADDRESS(5,2,3,1)</f>
        <v>$B5</v>
      </c>
    </row>
    <row r="15" spans="2:6">
      <c r="F15" t="str">
        <f>ADDRESS(8,2,1,0,"sheet2")</f>
        <v>sheet2!R8C2</v>
      </c>
    </row>
    <row r="22" spans="2:5">
      <c r="B22" s="8" t="s">
        <v>97</v>
      </c>
    </row>
    <row r="23" spans="2:5">
      <c r="B23" s="1" t="s">
        <v>9</v>
      </c>
    </row>
    <row r="24" spans="2:5">
      <c r="B24" s="1" t="s">
        <v>127</v>
      </c>
    </row>
    <row r="25" spans="2:5">
      <c r="B25" s="1" t="s">
        <v>155</v>
      </c>
    </row>
    <row r="26" spans="2:5">
      <c r="B26" s="1" t="s">
        <v>156</v>
      </c>
    </row>
    <row r="27" spans="2:5">
      <c r="B27" s="1" t="s">
        <v>157</v>
      </c>
    </row>
    <row r="28" spans="2:5">
      <c r="B28" s="1" t="s">
        <v>158</v>
      </c>
    </row>
    <row r="31" spans="2:5">
      <c r="E31" t="str">
        <f>CHOOSE(3,B23,B24,B25,B26,B27,B28)</f>
        <v>Excel BI</v>
      </c>
    </row>
    <row r="33" spans="1:7">
      <c r="E33" t="str">
        <f>CHOOSE(5,B23,B24,B25,B26,B27,B28)</f>
        <v>Power Pivot</v>
      </c>
    </row>
    <row r="35" spans="1:7">
      <c r="B35" s="8" t="s">
        <v>97</v>
      </c>
      <c r="C35" s="8" t="s">
        <v>97</v>
      </c>
    </row>
    <row r="36" spans="1:7">
      <c r="B36" s="1" t="s">
        <v>159</v>
      </c>
      <c r="C36" s="1" t="s">
        <v>160</v>
      </c>
    </row>
    <row r="37" spans="1:7">
      <c r="B37" s="1" t="s">
        <v>161</v>
      </c>
      <c r="C37" s="1" t="s">
        <v>162</v>
      </c>
    </row>
    <row r="39" spans="1:7">
      <c r="D39" t="str">
        <f>INDEX(B36:C37,2,2)</f>
        <v>Pears</v>
      </c>
    </row>
    <row r="40" spans="1:7">
      <c r="D40" t="str" cm="1">
        <f t="array" ref="D40:D41">INDEX(B36:C37,0,1,1)</f>
        <v>Apples</v>
      </c>
    </row>
    <row r="41" spans="1:7">
      <c r="D41" t="str">
        <v>Bananas</v>
      </c>
    </row>
    <row r="44" spans="1:7">
      <c r="A44" s="8" t="s">
        <v>163</v>
      </c>
      <c r="B44" s="10" t="s">
        <v>164</v>
      </c>
      <c r="C44" s="10" t="s">
        <v>165</v>
      </c>
    </row>
    <row r="45" spans="1:7">
      <c r="A45" s="1" t="s">
        <v>159</v>
      </c>
      <c r="B45" s="33">
        <v>0.69</v>
      </c>
      <c r="C45" s="1">
        <v>40</v>
      </c>
    </row>
    <row r="46" spans="1:7">
      <c r="A46" s="1" t="s">
        <v>161</v>
      </c>
      <c r="B46" s="33">
        <v>0.34</v>
      </c>
      <c r="C46" s="1">
        <v>38</v>
      </c>
    </row>
    <row r="47" spans="1:7">
      <c r="A47" s="1" t="s">
        <v>160</v>
      </c>
      <c r="B47" s="33">
        <v>0.55000000000000004</v>
      </c>
      <c r="C47" s="1">
        <v>15</v>
      </c>
      <c r="G47">
        <f>INDEX(A45:C49,3,3)</f>
        <v>15</v>
      </c>
    </row>
    <row r="48" spans="1:7">
      <c r="A48" s="1" t="s">
        <v>166</v>
      </c>
      <c r="B48" s="33">
        <v>0.25</v>
      </c>
      <c r="C48" s="1">
        <v>25</v>
      </c>
      <c r="G48">
        <f>INDEX((A44:C49,A51:C55),3,2,2)</f>
        <v>3.55</v>
      </c>
    </row>
    <row r="49" spans="1:7">
      <c r="A49" s="1" t="s">
        <v>162</v>
      </c>
      <c r="B49" s="33">
        <v>0.59</v>
      </c>
      <c r="C49" s="1">
        <v>40</v>
      </c>
      <c r="G49" s="46">
        <f>SUM(A45:INDEX(A45:C49,5,3))</f>
        <v>160.42000000000002</v>
      </c>
    </row>
    <row r="51" spans="1:7">
      <c r="A51" s="8" t="s">
        <v>167</v>
      </c>
      <c r="B51" s="10" t="s">
        <v>164</v>
      </c>
      <c r="C51" s="10" t="s">
        <v>165</v>
      </c>
    </row>
    <row r="52" spans="1:7">
      <c r="A52" s="1" t="s">
        <v>168</v>
      </c>
      <c r="B52" s="33">
        <v>2.8</v>
      </c>
      <c r="C52" s="1">
        <v>10</v>
      </c>
    </row>
    <row r="53" spans="1:7">
      <c r="A53" s="1" t="s">
        <v>169</v>
      </c>
      <c r="B53" s="33">
        <v>3.55</v>
      </c>
      <c r="C53" s="1">
        <v>16</v>
      </c>
    </row>
    <row r="54" spans="1:7">
      <c r="A54" s="1" t="s">
        <v>170</v>
      </c>
      <c r="B54" s="33">
        <v>1.25</v>
      </c>
      <c r="C54" s="1">
        <v>20</v>
      </c>
    </row>
    <row r="55" spans="1:7">
      <c r="A55" s="1" t="s">
        <v>171</v>
      </c>
      <c r="B55" s="33">
        <v>1.75</v>
      </c>
      <c r="C55" s="1">
        <v>12</v>
      </c>
    </row>
    <row r="58" spans="1:7">
      <c r="A58" s="8" t="s">
        <v>97</v>
      </c>
      <c r="B58" s="10" t="s">
        <v>3</v>
      </c>
    </row>
    <row r="59" spans="1:7">
      <c r="A59" s="33" t="s">
        <v>173</v>
      </c>
      <c r="B59" s="47" t="s">
        <v>9</v>
      </c>
    </row>
    <row r="60" spans="1:7">
      <c r="A60" s="1" t="s">
        <v>174</v>
      </c>
      <c r="B60" s="47" t="s">
        <v>37</v>
      </c>
    </row>
    <row r="61" spans="1:7">
      <c r="A61" s="1" t="s">
        <v>172</v>
      </c>
      <c r="B61" s="47" t="s">
        <v>127</v>
      </c>
    </row>
    <row r="62" spans="1:7">
      <c r="A62" s="1" t="s">
        <v>175</v>
      </c>
      <c r="B62" s="47">
        <v>90000</v>
      </c>
    </row>
    <row r="63" spans="1:7">
      <c r="A63" s="48" t="s">
        <v>176</v>
      </c>
      <c r="B63" s="47">
        <v>850</v>
      </c>
    </row>
    <row r="64" spans="1:7">
      <c r="E64" t="str" cm="1">
        <f t="array" aca="1" ref="E64" ca="1">INDIRECT(A59)</f>
        <v>Marissa</v>
      </c>
    </row>
    <row r="65" spans="1:5">
      <c r="E65" t="str" cm="1">
        <f t="array" aca="1" ref="E65" ca="1">INDIRECT(A60)</f>
        <v>Kawser</v>
      </c>
    </row>
    <row r="66" spans="1:5">
      <c r="E66" cm="1">
        <f t="array" aca="1" ref="E66" ca="1">SUM(INDIRECT(A62:A63))</f>
        <v>90850</v>
      </c>
    </row>
    <row r="70" spans="1:5">
      <c r="A70" s="8" t="s">
        <v>97</v>
      </c>
      <c r="B70" s="10" t="s">
        <v>97</v>
      </c>
      <c r="C70" s="10" t="s">
        <v>97</v>
      </c>
    </row>
    <row r="71" spans="1:5">
      <c r="A71" s="1">
        <v>15</v>
      </c>
      <c r="B71" s="49">
        <v>25</v>
      </c>
      <c r="C71" s="49">
        <v>8</v>
      </c>
    </row>
    <row r="72" spans="1:5">
      <c r="A72" s="1">
        <v>20</v>
      </c>
      <c r="B72" s="49">
        <v>31</v>
      </c>
      <c r="C72" s="49">
        <v>7</v>
      </c>
    </row>
    <row r="73" spans="1:5">
      <c r="A73" s="1">
        <v>25</v>
      </c>
      <c r="B73" s="49">
        <v>12</v>
      </c>
      <c r="C73" s="49">
        <v>9</v>
      </c>
    </row>
    <row r="74" spans="1:5">
      <c r="A74" s="1">
        <v>9</v>
      </c>
      <c r="B74" s="49">
        <v>18</v>
      </c>
      <c r="C74" s="49">
        <v>15</v>
      </c>
    </row>
    <row r="75" spans="1:5">
      <c r="A75" s="1">
        <v>11</v>
      </c>
      <c r="B75" s="49">
        <v>18</v>
      </c>
      <c r="C75" s="49">
        <v>14</v>
      </c>
    </row>
    <row r="76" spans="1:5">
      <c r="A76" s="1">
        <v>18</v>
      </c>
      <c r="B76" s="49">
        <v>10</v>
      </c>
      <c r="C76" s="49">
        <v>16</v>
      </c>
    </row>
    <row r="77" spans="1:5">
      <c r="A77" s="1">
        <v>18</v>
      </c>
      <c r="B77" s="49">
        <v>20</v>
      </c>
      <c r="C77" s="49">
        <v>17</v>
      </c>
    </row>
    <row r="78" spans="1:5">
      <c r="A78" s="1">
        <v>15</v>
      </c>
      <c r="B78" s="49">
        <v>15</v>
      </c>
      <c r="C78" s="49">
        <v>36</v>
      </c>
    </row>
    <row r="80" spans="1:5">
      <c r="D80">
        <f ca="1">OFFSET(C70,1,1,1,1)</f>
        <v>0</v>
      </c>
    </row>
    <row r="81" spans="4:6">
      <c r="D81" t="s">
        <v>177</v>
      </c>
    </row>
    <row r="83" spans="4:6">
      <c r="D83" cm="1">
        <f t="array" aca="1" ref="D83:D84" ca="1">OFFSET(A71,2,2,2)</f>
        <v>9</v>
      </c>
    </row>
    <row r="84" spans="4:6">
      <c r="D84">
        <f ca="1"/>
        <v>15</v>
      </c>
    </row>
    <row r="86" spans="4:6">
      <c r="D86" cm="1">
        <f t="array" aca="1" ref="D86:F88" ca="1">OFFSET(A72,4,1,3,3)</f>
        <v>10</v>
      </c>
      <c r="E86">
        <f ca="1"/>
        <v>16</v>
      </c>
      <c r="F86">
        <f ca="1"/>
        <v>0</v>
      </c>
    </row>
    <row r="87" spans="4:6">
      <c r="D87">
        <f ca="1"/>
        <v>20</v>
      </c>
      <c r="E87">
        <f ca="1"/>
        <v>17</v>
      </c>
      <c r="F87">
        <f ca="1"/>
        <v>0</v>
      </c>
    </row>
    <row r="88" spans="4:6">
      <c r="D88">
        <f ca="1"/>
        <v>15</v>
      </c>
      <c r="E88">
        <f ca="1"/>
        <v>36</v>
      </c>
      <c r="F88">
        <f ca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AE33-6D58-4FA5-A573-507F2F0446F4}">
  <dimension ref="A5:L75"/>
  <sheetViews>
    <sheetView tabSelected="1" topLeftCell="A43" workbookViewId="0">
      <selection activeCell="G69" sqref="G69"/>
    </sheetView>
  </sheetViews>
  <sheetFormatPr defaultRowHeight="15"/>
  <cols>
    <col min="1" max="3" width="11" customWidth="1"/>
    <col min="4" max="4" width="15.7109375" customWidth="1"/>
    <col min="5" max="5" width="20" customWidth="1"/>
    <col min="6" max="6" width="25.28515625" customWidth="1"/>
    <col min="7" max="7" width="17.85546875" customWidth="1"/>
    <col min="8" max="8" width="24.28515625" customWidth="1"/>
    <col min="9" max="9" width="11" customWidth="1"/>
    <col min="12" max="12" width="20.85546875" customWidth="1"/>
  </cols>
  <sheetData>
    <row r="5" spans="1:9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178</v>
      </c>
      <c r="I5" t="s">
        <v>179</v>
      </c>
    </row>
    <row r="6" spans="1:9">
      <c r="B6">
        <v>2</v>
      </c>
      <c r="C6">
        <v>6.5</v>
      </c>
      <c r="D6">
        <v>25.1666666666667</v>
      </c>
      <c r="E6">
        <v>42.6</v>
      </c>
    </row>
    <row r="7" spans="1:9">
      <c r="B7">
        <v>2</v>
      </c>
      <c r="C7">
        <v>6</v>
      </c>
      <c r="D7">
        <v>21.6666666666667</v>
      </c>
      <c r="E7">
        <v>36.299999999999997</v>
      </c>
      <c r="F7">
        <v>7</v>
      </c>
      <c r="G7">
        <v>57.633333333333297</v>
      </c>
      <c r="H7">
        <v>9</v>
      </c>
      <c r="I7">
        <f>SUM(B7:H7)</f>
        <v>139.6</v>
      </c>
    </row>
    <row r="8" spans="1:9">
      <c r="B8">
        <v>2</v>
      </c>
      <c r="C8">
        <v>5.5</v>
      </c>
      <c r="D8">
        <v>18.1666666666667</v>
      </c>
      <c r="E8">
        <v>30</v>
      </c>
      <c r="F8">
        <v>7</v>
      </c>
      <c r="G8">
        <v>47.383333333333297</v>
      </c>
      <c r="H8">
        <v>9</v>
      </c>
      <c r="I8">
        <f>SUM(B8:H8)</f>
        <v>119.05</v>
      </c>
    </row>
    <row r="9" spans="1:9">
      <c r="B9">
        <v>2</v>
      </c>
      <c r="C9">
        <v>5</v>
      </c>
      <c r="D9">
        <v>14.6666666666667</v>
      </c>
      <c r="E9">
        <v>24</v>
      </c>
      <c r="F9">
        <v>7</v>
      </c>
      <c r="G9">
        <v>37.133333333333297</v>
      </c>
      <c r="H9">
        <v>9</v>
      </c>
      <c r="I9">
        <f>SUM(B9:H9)</f>
        <v>98.8</v>
      </c>
    </row>
    <row r="10" spans="1:9">
      <c r="B10">
        <v>2</v>
      </c>
      <c r="C10">
        <v>5</v>
      </c>
      <c r="D10">
        <v>12</v>
      </c>
      <c r="E10">
        <v>18</v>
      </c>
      <c r="F10">
        <v>7</v>
      </c>
      <c r="G10">
        <v>28.5</v>
      </c>
      <c r="H10">
        <v>9</v>
      </c>
      <c r="I10">
        <f>SUM(B10:H10)</f>
        <v>81.5</v>
      </c>
    </row>
    <row r="11" spans="1:9">
      <c r="B11">
        <v>2</v>
      </c>
      <c r="C11">
        <v>3</v>
      </c>
      <c r="D11">
        <v>6</v>
      </c>
      <c r="E11">
        <v>9</v>
      </c>
      <c r="F11">
        <v>7</v>
      </c>
      <c r="G11">
        <v>13.4</v>
      </c>
      <c r="H11">
        <v>9</v>
      </c>
      <c r="I11">
        <f>SUM(B11:H11)</f>
        <v>49.4</v>
      </c>
    </row>
    <row r="12" spans="1:9">
      <c r="B12">
        <v>2</v>
      </c>
      <c r="C12">
        <v>4</v>
      </c>
      <c r="D12">
        <v>5</v>
      </c>
      <c r="E12">
        <v>6</v>
      </c>
      <c r="F12">
        <v>7</v>
      </c>
      <c r="G12">
        <v>8</v>
      </c>
      <c r="H12">
        <v>9</v>
      </c>
      <c r="I12">
        <f>SUM(B12:H12)</f>
        <v>41</v>
      </c>
    </row>
    <row r="15" spans="1:9">
      <c r="C15">
        <f>SUM(C8:F11)</f>
        <v>178.3333333333334</v>
      </c>
      <c r="G15" t="e" cm="1">
        <f t="array" ref="G15">KSK</f>
        <v>#NAME?</v>
      </c>
    </row>
    <row r="20" spans="4:9" s="50" customFormat="1" ht="60" customHeight="1">
      <c r="D20" s="50" t="s">
        <v>180</v>
      </c>
    </row>
    <row r="26" spans="4:9">
      <c r="D26" t="s">
        <v>190</v>
      </c>
      <c r="E26" t="s">
        <v>181</v>
      </c>
      <c r="F26" t="s">
        <v>182</v>
      </c>
    </row>
    <row r="27" spans="4:9">
      <c r="D27">
        <v>101</v>
      </c>
      <c r="E27" t="s">
        <v>183</v>
      </c>
      <c r="F27" t="s">
        <v>192</v>
      </c>
    </row>
    <row r="28" spans="4:9">
      <c r="D28">
        <v>102</v>
      </c>
      <c r="E28" t="s">
        <v>186</v>
      </c>
    </row>
    <row r="29" spans="4:9">
      <c r="D29">
        <v>201</v>
      </c>
      <c r="E29" t="s">
        <v>188</v>
      </c>
      <c r="F29" t="s">
        <v>195</v>
      </c>
    </row>
    <row r="30" spans="4:9">
      <c r="D30">
        <v>203</v>
      </c>
      <c r="E30" t="s">
        <v>189</v>
      </c>
      <c r="F30" t="s">
        <v>193</v>
      </c>
    </row>
    <row r="31" spans="4:9">
      <c r="D31">
        <v>202</v>
      </c>
      <c r="F31" t="s">
        <v>196</v>
      </c>
    </row>
    <row r="32" spans="4:9">
      <c r="I32" t="s">
        <v>185</v>
      </c>
    </row>
    <row r="33" spans="4:9">
      <c r="I33" t="s">
        <v>191</v>
      </c>
    </row>
    <row r="34" spans="4:9">
      <c r="I34" t="s">
        <v>192</v>
      </c>
    </row>
    <row r="35" spans="4:9">
      <c r="I35" t="s">
        <v>193</v>
      </c>
    </row>
    <row r="36" spans="4:9">
      <c r="I36" t="s">
        <v>194</v>
      </c>
    </row>
    <row r="37" spans="4:9">
      <c r="I37" t="s">
        <v>187</v>
      </c>
    </row>
    <row r="38" spans="4:9">
      <c r="I38" t="s">
        <v>195</v>
      </c>
    </row>
    <row r="39" spans="4:9">
      <c r="I39" t="s">
        <v>196</v>
      </c>
    </row>
    <row r="40" spans="4:9">
      <c r="I40" t="s">
        <v>184</v>
      </c>
    </row>
    <row r="48" spans="4:9">
      <c r="D48" t="s">
        <v>40</v>
      </c>
      <c r="E48" t="s">
        <v>41</v>
      </c>
      <c r="F48" t="s">
        <v>42</v>
      </c>
      <c r="G48" t="s">
        <v>43</v>
      </c>
      <c r="H48" t="s">
        <v>44</v>
      </c>
    </row>
    <row r="49" spans="4:12">
      <c r="D49" t="s">
        <v>197</v>
      </c>
      <c r="E49" t="s">
        <v>198</v>
      </c>
      <c r="F49" t="s">
        <v>57</v>
      </c>
      <c r="G49" t="s">
        <v>199</v>
      </c>
      <c r="H49" t="s">
        <v>200</v>
      </c>
    </row>
    <row r="50" spans="4:12">
      <c r="D50" s="4">
        <v>45581</v>
      </c>
      <c r="E50" s="4">
        <v>45582</v>
      </c>
      <c r="F50" t="s">
        <v>202</v>
      </c>
      <c r="G50" t="s">
        <v>208</v>
      </c>
      <c r="H50">
        <v>9447675414</v>
      </c>
    </row>
    <row r="51" spans="4:12">
      <c r="D51" s="4">
        <v>45582</v>
      </c>
      <c r="E51" s="4">
        <v>45583</v>
      </c>
      <c r="F51" t="s">
        <v>204</v>
      </c>
      <c r="G51" t="s">
        <v>209</v>
      </c>
      <c r="H51">
        <v>8891336658</v>
      </c>
    </row>
    <row r="52" spans="4:12">
      <c r="D52" s="4">
        <v>45583</v>
      </c>
      <c r="E52" s="4">
        <v>45584</v>
      </c>
      <c r="F52" t="s">
        <v>203</v>
      </c>
      <c r="G52" t="s">
        <v>207</v>
      </c>
      <c r="H52">
        <v>4972708899</v>
      </c>
    </row>
    <row r="53" spans="4:12">
      <c r="D53" s="4">
        <v>45584</v>
      </c>
      <c r="E53" s="4">
        <v>45585</v>
      </c>
      <c r="F53" t="s">
        <v>203</v>
      </c>
      <c r="G53" t="s">
        <v>17</v>
      </c>
      <c r="H53">
        <v>4972708899</v>
      </c>
    </row>
    <row r="54" spans="4:12">
      <c r="D54" s="4">
        <v>45585</v>
      </c>
      <c r="E54" s="4">
        <v>45586</v>
      </c>
      <c r="F54" t="s">
        <v>203</v>
      </c>
      <c r="G54" t="s">
        <v>211</v>
      </c>
      <c r="H54">
        <v>8891336658</v>
      </c>
    </row>
    <row r="55" spans="4:12">
      <c r="D55" s="4">
        <v>45586</v>
      </c>
      <c r="E55" s="4">
        <v>45587</v>
      </c>
      <c r="F55" t="s">
        <v>202</v>
      </c>
      <c r="G55" t="s">
        <v>212</v>
      </c>
      <c r="H55">
        <v>5925761724.3000002</v>
      </c>
    </row>
    <row r="56" spans="4:12">
      <c r="D56" s="4">
        <v>45587</v>
      </c>
      <c r="E56" s="4">
        <v>45588</v>
      </c>
      <c r="F56" t="s">
        <v>204</v>
      </c>
      <c r="G56" t="s">
        <v>208</v>
      </c>
      <c r="H56">
        <v>5422631197.1999998</v>
      </c>
      <c r="L56" t="s">
        <v>201</v>
      </c>
    </row>
    <row r="57" spans="4:12">
      <c r="D57" s="4">
        <v>45588</v>
      </c>
      <c r="E57" s="4">
        <v>45589</v>
      </c>
      <c r="F57" t="s">
        <v>203</v>
      </c>
      <c r="G57" t="s">
        <v>209</v>
      </c>
      <c r="H57">
        <v>4919500670.1000004</v>
      </c>
      <c r="L57" t="s">
        <v>202</v>
      </c>
    </row>
    <row r="58" spans="4:12">
      <c r="D58" s="4">
        <v>45589</v>
      </c>
      <c r="E58" s="4">
        <v>45590</v>
      </c>
      <c r="F58" t="s">
        <v>203</v>
      </c>
      <c r="G58" t="s">
        <v>207</v>
      </c>
      <c r="H58">
        <v>4416370143</v>
      </c>
      <c r="L58" t="s">
        <v>203</v>
      </c>
    </row>
    <row r="59" spans="4:12">
      <c r="D59" s="4">
        <v>45590</v>
      </c>
      <c r="E59" s="4">
        <v>45591</v>
      </c>
      <c r="F59" t="s">
        <v>203</v>
      </c>
      <c r="G59" t="s">
        <v>17</v>
      </c>
      <c r="H59">
        <v>3913239615.9000001</v>
      </c>
      <c r="L59" t="s">
        <v>204</v>
      </c>
    </row>
    <row r="60" spans="4:12">
      <c r="D60" s="4">
        <v>45591</v>
      </c>
      <c r="E60" s="4">
        <v>45592</v>
      </c>
      <c r="F60" t="s">
        <v>202</v>
      </c>
      <c r="G60" t="s">
        <v>211</v>
      </c>
      <c r="H60">
        <v>3410109088.8000002</v>
      </c>
      <c r="L60" t="s">
        <v>205</v>
      </c>
    </row>
    <row r="61" spans="4:12">
      <c r="D61" s="4">
        <v>45592</v>
      </c>
      <c r="E61" s="4">
        <v>45593</v>
      </c>
      <c r="F61" t="s">
        <v>204</v>
      </c>
      <c r="G61" t="s">
        <v>212</v>
      </c>
      <c r="H61">
        <v>2906978561.6999998</v>
      </c>
      <c r="L61" t="s">
        <v>206</v>
      </c>
    </row>
    <row r="62" spans="4:12">
      <c r="D62" s="4">
        <v>45593</v>
      </c>
      <c r="E62" s="4">
        <v>45594</v>
      </c>
      <c r="F62" t="s">
        <v>203</v>
      </c>
      <c r="G62" t="s">
        <v>208</v>
      </c>
      <c r="H62">
        <v>2403848034.5999999</v>
      </c>
    </row>
    <row r="63" spans="4:12">
      <c r="D63" s="4">
        <v>45594</v>
      </c>
      <c r="E63" s="4">
        <v>45595</v>
      </c>
      <c r="F63" t="s">
        <v>203</v>
      </c>
      <c r="G63" t="s">
        <v>209</v>
      </c>
      <c r="H63">
        <v>1900717507.5</v>
      </c>
      <c r="L63" t="s">
        <v>17</v>
      </c>
    </row>
    <row r="64" spans="4:12">
      <c r="D64" s="4">
        <v>45595</v>
      </c>
      <c r="E64" s="4">
        <v>45596</v>
      </c>
      <c r="F64" t="s">
        <v>203</v>
      </c>
      <c r="G64" t="s">
        <v>207</v>
      </c>
      <c r="H64">
        <v>1397586980.4000001</v>
      </c>
      <c r="L64" t="s">
        <v>207</v>
      </c>
    </row>
    <row r="65" spans="12:12">
      <c r="L65" t="s">
        <v>208</v>
      </c>
    </row>
    <row r="66" spans="12:12">
      <c r="L66" t="s">
        <v>209</v>
      </c>
    </row>
    <row r="67" spans="12:12">
      <c r="L67" t="s">
        <v>210</v>
      </c>
    </row>
    <row r="68" spans="12:12">
      <c r="L68" t="s">
        <v>211</v>
      </c>
    </row>
    <row r="69" spans="12:12">
      <c r="L69" t="s">
        <v>212</v>
      </c>
    </row>
    <row r="72" spans="12:12">
      <c r="L72">
        <v>8129448232</v>
      </c>
    </row>
    <row r="73" spans="12:12">
      <c r="L73">
        <v>8891336658</v>
      </c>
    </row>
    <row r="74" spans="12:12">
      <c r="L74">
        <v>4972708899</v>
      </c>
    </row>
    <row r="75" spans="12:12">
      <c r="L75">
        <v>9447675414</v>
      </c>
    </row>
  </sheetData>
  <dataValidations count="7">
    <dataValidation type="textLength" allowBlank="1" showInputMessage="1" showErrorMessage="1" sqref="D26:D31" xr:uid="{9573A298-61AA-4775-8927-C71DE135BDD8}">
      <formula1>3</formula1>
      <formula2>3</formula2>
    </dataValidation>
    <dataValidation type="list" allowBlank="1" showInputMessage="1" showErrorMessage="1" sqref="F26:F31" xr:uid="{FC71B52E-B8F6-4878-9595-65A107F256E1}">
      <formula1>$I$31:$I$40</formula1>
    </dataValidation>
    <dataValidation type="date" allowBlank="1" showInputMessage="1" showErrorMessage="1" sqref="D50:D64" xr:uid="{425B4BBF-ED04-44F4-A73F-2B9AC34F5DAA}">
      <formula1>TODAY()</formula1>
      <formula2>45658</formula2>
    </dataValidation>
    <dataValidation type="date" allowBlank="1" showInputMessage="1" showErrorMessage="1" sqref="E50:E64" xr:uid="{4397DE29-42EA-49B0-8604-E1D1EC1E99D5}">
      <formula1>TODAY()</formula1>
      <formula2>45583</formula2>
    </dataValidation>
    <dataValidation type="list" allowBlank="1" showInputMessage="1" showErrorMessage="1" sqref="F50:F64" xr:uid="{A90BA616-EFBE-4CDC-96A7-B7A88B4B4720}">
      <formula1>$L$56:$L$61</formula1>
    </dataValidation>
    <dataValidation type="list" allowBlank="1" showInputMessage="1" showErrorMessage="1" sqref="G50:G64" xr:uid="{29A90FA8-C6F9-4904-BEF2-E0EE02CC4A5F}">
      <formula1>$L$63:$L$69</formula1>
    </dataValidation>
    <dataValidation type="list" allowBlank="1" showInputMessage="1" showErrorMessage="1" sqref="H50:H64" xr:uid="{33C7DBD9-D9F9-4C07-8A19-85B92C196CE7}">
      <formula1>$L$72:$L$75</formula1>
    </dataValidation>
  </dataValidations>
  <pageMargins left="0.7" right="0.7" top="0.75" bottom="0.75" header="0.3" footer="0.3"/>
  <pageSetup orientation="portrait" r:id="rId1"/>
  <cellWatches>
    <cellWatch r="G15"/>
  </cellWatches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3B6C-1D59-41B8-950A-B44DFF1B30E3}">
  <dimension ref="B5:I133"/>
  <sheetViews>
    <sheetView topLeftCell="A109" workbookViewId="0">
      <selection activeCell="F134" sqref="F134"/>
    </sheetView>
  </sheetViews>
  <sheetFormatPr defaultRowHeight="15"/>
  <cols>
    <col min="3" max="3" width="15.140625" bestFit="1" customWidth="1"/>
    <col min="4" max="4" width="9.85546875" bestFit="1" customWidth="1"/>
  </cols>
  <sheetData>
    <row r="5" spans="2:2">
      <c r="B5" t="s">
        <v>118</v>
      </c>
    </row>
    <row r="6" spans="2:2">
      <c r="B6">
        <f>AREAS(A2:C3)</f>
        <v>1</v>
      </c>
    </row>
    <row r="7" spans="2:2">
      <c r="B7">
        <f>AREAS(A2:E3)</f>
        <v>1</v>
      </c>
    </row>
    <row r="10" spans="2:2">
      <c r="B10" t="s">
        <v>117</v>
      </c>
    </row>
    <row r="11" spans="2:2">
      <c r="B11" t="str">
        <f>CHAR(65)</f>
        <v>A</v>
      </c>
    </row>
    <row r="12" spans="2:2">
      <c r="B12" t="str">
        <f>CHAR(27)</f>
        <v>_x001B_</v>
      </c>
    </row>
    <row r="13" spans="2:2">
      <c r="B13" t="str">
        <f>CHAR(74)</f>
        <v>J</v>
      </c>
    </row>
    <row r="15" spans="2:2">
      <c r="B15">
        <f>CODE("A")</f>
        <v>65</v>
      </c>
    </row>
    <row r="16" spans="2:2">
      <c r="B16">
        <f>CODE("MARISSA")</f>
        <v>77</v>
      </c>
    </row>
    <row r="17" spans="2:6">
      <c r="B17">
        <f>CODE("J")</f>
        <v>74</v>
      </c>
    </row>
    <row r="21" spans="2:6">
      <c r="B21" s="8" t="s">
        <v>97</v>
      </c>
    </row>
    <row r="22" spans="2:6">
      <c r="B22" s="1" t="str">
        <f>CHAR(9)&amp;"Sales Data"&amp;CHAR(10)</f>
        <v xml:space="preserve">	Sales Data
</v>
      </c>
    </row>
    <row r="23" spans="2:6">
      <c r="D23" t="str">
        <f>CLEAN(B22)</f>
        <v>Sales Data</v>
      </c>
    </row>
    <row r="27" spans="2:6">
      <c r="B27" s="7"/>
      <c r="C27" s="8" t="s">
        <v>97</v>
      </c>
    </row>
    <row r="28" spans="2:6">
      <c r="B28" s="7"/>
      <c r="C28" s="1" t="s">
        <v>119</v>
      </c>
    </row>
    <row r="29" spans="2:6">
      <c r="B29" s="7"/>
      <c r="C29" s="1" t="s">
        <v>120</v>
      </c>
    </row>
    <row r="31" spans="2:6">
      <c r="E31" t="str" cm="1">
        <f t="array" ref="E31:F31">TRIM(C28:D28)</f>
        <v>Excel Dashboard</v>
      </c>
      <c r="F31" t="str">
        <v/>
      </c>
    </row>
    <row r="33" spans="3:6">
      <c r="E33" t="str" cm="1">
        <f t="array" ref="E33:F33">TRIM(C29:D29)</f>
        <v>Titas Gas</v>
      </c>
      <c r="F33" t="str">
        <v/>
      </c>
    </row>
    <row r="36" spans="3:6">
      <c r="C36" s="8" t="s">
        <v>97</v>
      </c>
    </row>
    <row r="37" spans="3:6">
      <c r="C37" s="1" t="s">
        <v>121</v>
      </c>
    </row>
    <row r="38" spans="3:6">
      <c r="C38" s="1"/>
    </row>
    <row r="39" spans="3:6">
      <c r="C39" s="1" t="s">
        <v>122</v>
      </c>
    </row>
    <row r="40" spans="3:6">
      <c r="C40" s="1" t="s">
        <v>123</v>
      </c>
    </row>
    <row r="41" spans="3:6">
      <c r="C41" s="1" t="s">
        <v>124</v>
      </c>
    </row>
    <row r="42" spans="3:6">
      <c r="E42">
        <f>LEN(C37)</f>
        <v>15</v>
      </c>
    </row>
    <row r="43" spans="3:6">
      <c r="E43">
        <f>LEN(C38)</f>
        <v>0</v>
      </c>
    </row>
    <row r="44" spans="3:6">
      <c r="E44">
        <f>LEN(C40)</f>
        <v>3</v>
      </c>
    </row>
    <row r="45" spans="3:6">
      <c r="E45">
        <f>LEN(C41)</f>
        <v>10</v>
      </c>
    </row>
    <row r="48" spans="3:6">
      <c r="C48">
        <f>COLUMN()</f>
        <v>3</v>
      </c>
    </row>
    <row r="49" spans="3:6">
      <c r="C49">
        <f>COLUMNS(G49)</f>
        <v>1</v>
      </c>
    </row>
    <row r="50" spans="3:6">
      <c r="C50">
        <f>ROW()</f>
        <v>50</v>
      </c>
    </row>
    <row r="51" spans="3:6">
      <c r="C51">
        <f>ROW(D51)</f>
        <v>51</v>
      </c>
    </row>
    <row r="53" spans="3:6" ht="26.25">
      <c r="C53" s="8" t="s">
        <v>125</v>
      </c>
      <c r="D53" s="10" t="s">
        <v>126</v>
      </c>
    </row>
    <row r="54" spans="3:6">
      <c r="C54" s="1" t="s">
        <v>127</v>
      </c>
      <c r="D54" s="1" t="s">
        <v>128</v>
      </c>
    </row>
    <row r="55" spans="3:6">
      <c r="C55" s="1" t="s">
        <v>127</v>
      </c>
      <c r="D55" s="1" t="s">
        <v>129</v>
      </c>
    </row>
    <row r="56" spans="3:6">
      <c r="C56" s="1" t="s">
        <v>127</v>
      </c>
      <c r="D56" s="1" t="s">
        <v>130</v>
      </c>
    </row>
    <row r="57" spans="3:6">
      <c r="C57" s="1" t="s">
        <v>127</v>
      </c>
      <c r="D57" s="1" t="s">
        <v>127</v>
      </c>
    </row>
    <row r="59" spans="3:6">
      <c r="F59" t="b">
        <f>EXACT(C54,D54)</f>
        <v>0</v>
      </c>
    </row>
    <row r="60" spans="3:6">
      <c r="F60" t="b">
        <f>EXACT(C55,D55)</f>
        <v>0</v>
      </c>
    </row>
    <row r="61" spans="3:6">
      <c r="F61" t="b">
        <f>EXACT(C56,D56)</f>
        <v>0</v>
      </c>
    </row>
    <row r="62" spans="3:6">
      <c r="F62" t="b">
        <f>EXACT(C57,D57)</f>
        <v>1</v>
      </c>
    </row>
    <row r="65" spans="3:6">
      <c r="C65" s="8" t="s">
        <v>131</v>
      </c>
    </row>
    <row r="66" spans="3:6">
      <c r="C66" s="1">
        <f>SUM(5,10,15,50)</f>
        <v>80</v>
      </c>
      <c r="F66" t="str">
        <f ca="1">_xlfn.FORMULATEXT(C66)</f>
        <v>=SUM(5,10,15,50)</v>
      </c>
    </row>
    <row r="67" spans="3:6">
      <c r="C67" s="6">
        <f ca="1">NOW()</f>
        <v>45581.456982754629</v>
      </c>
      <c r="F67" t="str">
        <f ca="1">_xlfn.FORMULATEXT(C67)</f>
        <v>=NOW()</v>
      </c>
    </row>
    <row r="68" spans="3:6">
      <c r="C68" s="5">
        <f ca="1">TODAY()</f>
        <v>45581</v>
      </c>
      <c r="F68" t="str">
        <f ca="1">_xlfn.FORMULATEXT(C68)</f>
        <v>=TODAY()</v>
      </c>
    </row>
    <row r="73" spans="3:6">
      <c r="C73" s="8" t="s">
        <v>97</v>
      </c>
    </row>
    <row r="74" spans="3:6">
      <c r="C74" s="1" t="s">
        <v>132</v>
      </c>
    </row>
    <row r="75" spans="3:6">
      <c r="C75" s="1" t="s">
        <v>133</v>
      </c>
    </row>
    <row r="76" spans="3:6">
      <c r="C76" s="1" t="s">
        <v>134</v>
      </c>
    </row>
    <row r="78" spans="3:6">
      <c r="D78" t="str">
        <f>LEFT(C74,5)</f>
        <v>Excel</v>
      </c>
    </row>
    <row r="79" spans="3:6">
      <c r="D79" t="str">
        <f>LEFT(C75,30)</f>
        <v>Marissa Kawser</v>
      </c>
    </row>
    <row r="80" spans="3:6">
      <c r="D80" t="str">
        <f>MID(C74,7,25)</f>
        <v>Dashboard</v>
      </c>
    </row>
    <row r="81" spans="3:4">
      <c r="D81" t="str">
        <f>MID(C75,50,5)</f>
        <v/>
      </c>
    </row>
    <row r="82" spans="3:4">
      <c r="D82" t="str">
        <f>RIGHT(C74,25)</f>
        <v>Excel Dashboard</v>
      </c>
    </row>
    <row r="83" spans="3:4">
      <c r="D83" t="str">
        <f>RIGHT(C76,5)</f>
        <v>Tools</v>
      </c>
    </row>
    <row r="88" spans="3:4">
      <c r="C88" s="8" t="s">
        <v>97</v>
      </c>
    </row>
    <row r="89" spans="3:4">
      <c r="C89" s="1" t="s">
        <v>132</v>
      </c>
    </row>
    <row r="90" spans="3:4">
      <c r="C90" s="1" t="s">
        <v>135</v>
      </c>
    </row>
    <row r="91" spans="3:4">
      <c r="C91" s="1" t="s">
        <v>134</v>
      </c>
    </row>
    <row r="94" spans="3:4">
      <c r="D94" t="str">
        <f>LOWER(C89)</f>
        <v>excel dashboard</v>
      </c>
    </row>
    <row r="95" spans="3:4">
      <c r="D95" t="str">
        <f>PROPER(C90)</f>
        <v>Marissa Kawser</v>
      </c>
    </row>
    <row r="96" spans="3:4">
      <c r="D96" t="str">
        <f>UPPER(C91)</f>
        <v>EXCEL BI TOOLS</v>
      </c>
    </row>
    <row r="99" spans="4:9">
      <c r="D99" t="str">
        <f>REPT("**",3)</f>
        <v>******</v>
      </c>
    </row>
    <row r="100" spans="4:9">
      <c r="D100" t="str">
        <f>REPT("*+-",8)</f>
        <v>*+-*+-*+-*+-*+-*+-*+-*+-</v>
      </c>
    </row>
    <row r="101" spans="4:9">
      <c r="D101" t="str">
        <f>REPT("-----",16)</f>
        <v>--------------------------------------------------------------------------------</v>
      </c>
    </row>
    <row r="102" spans="4:9">
      <c r="D102" t="s">
        <v>136</v>
      </c>
    </row>
    <row r="105" spans="4:9">
      <c r="D105">
        <f ca="1">_xlfn.SHEET()</f>
        <v>10</v>
      </c>
    </row>
    <row r="106" spans="4:9">
      <c r="D106">
        <f ca="1">_xlfn.SHEET("Sheet1")</f>
        <v>4</v>
      </c>
    </row>
    <row r="107" spans="4:9">
      <c r="D107">
        <f ca="1">_xlfn.SHEET("MISC")</f>
        <v>10</v>
      </c>
    </row>
    <row r="108" spans="4:9">
      <c r="D108">
        <f ca="1">_xlfn.SHEET("logical")</f>
        <v>11</v>
      </c>
    </row>
    <row r="109" spans="4:9">
      <c r="D109">
        <f ca="1">_xlfn.SHEETS()</f>
        <v>12</v>
      </c>
    </row>
    <row r="111" spans="4:9">
      <c r="D111" t="s">
        <v>137</v>
      </c>
    </row>
    <row r="112" spans="4:9">
      <c r="E112" cm="1">
        <f t="array" aca="1" ref="E112:I112" ca="1">TRANSPOSE(D105:D109)</f>
        <v>10</v>
      </c>
      <c r="F112">
        <f ca="1"/>
        <v>4</v>
      </c>
      <c r="G112">
        <f ca="1"/>
        <v>10</v>
      </c>
      <c r="H112">
        <f ca="1"/>
        <v>11</v>
      </c>
      <c r="I112">
        <f ca="1"/>
        <v>12</v>
      </c>
    </row>
    <row r="114" spans="4:7">
      <c r="E114" t="str" cm="1">
        <f t="array" ref="E114:G115">TRANSPOSE(D94:E96)</f>
        <v>excel dashboard</v>
      </c>
      <c r="F114" t="str">
        <v>Marissa Kawser</v>
      </c>
      <c r="G114" t="str">
        <v>EXCEL BI TOOLS</v>
      </c>
    </row>
    <row r="115" spans="4:7">
      <c r="E115">
        <v>0</v>
      </c>
      <c r="F115">
        <v>0</v>
      </c>
      <c r="G115">
        <v>0</v>
      </c>
    </row>
    <row r="118" spans="4:7">
      <c r="D118" s="8" t="s">
        <v>97</v>
      </c>
    </row>
    <row r="119" spans="4:7">
      <c r="D119" s="1" t="s">
        <v>9</v>
      </c>
    </row>
    <row r="121" spans="4:7">
      <c r="F121">
        <f>TYPE(D119)</f>
        <v>2</v>
      </c>
    </row>
    <row r="122" spans="4:7">
      <c r="F122">
        <f>TYPE("mr&amp;marrissa")</f>
        <v>2</v>
      </c>
    </row>
    <row r="123" spans="4:7">
      <c r="F123">
        <f>TYPE(64/0)</f>
        <v>16</v>
      </c>
    </row>
    <row r="124" spans="4:7">
      <c r="F124">
        <f>TYPE({1,2,3,4})</f>
        <v>64</v>
      </c>
    </row>
    <row r="128" spans="4:7">
      <c r="D128" s="8" t="s">
        <v>97</v>
      </c>
    </row>
    <row r="129" spans="4:6">
      <c r="D129" s="33">
        <v>1000</v>
      </c>
    </row>
    <row r="130" spans="4:6">
      <c r="D130" s="34">
        <v>0.11493055555555599</v>
      </c>
    </row>
    <row r="132" spans="4:6">
      <c r="F132">
        <f>VALUE(D129)</f>
        <v>1000</v>
      </c>
    </row>
    <row r="133" spans="4:6">
      <c r="F133">
        <f>VALUE(D130)</f>
        <v>0.11493055555555599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55FE-0122-4970-BA03-0518F1A1C958}">
  <dimension ref="B2:B18"/>
  <sheetViews>
    <sheetView workbookViewId="0">
      <selection activeCell="H17" sqref="H17"/>
    </sheetView>
  </sheetViews>
  <sheetFormatPr defaultRowHeight="15"/>
  <sheetData>
    <row r="2" spans="2:2">
      <c r="B2" t="s">
        <v>113</v>
      </c>
    </row>
    <row r="3" spans="2:2">
      <c r="B3" t="b">
        <f>AND(TRUE,TRUE,TRUE)</f>
        <v>1</v>
      </c>
    </row>
    <row r="4" spans="2:2">
      <c r="B4" t="b">
        <f>AND(TRUE,FALSE,TRUE)</f>
        <v>0</v>
      </c>
    </row>
    <row r="5" spans="2:2">
      <c r="B5" t="b">
        <f>AND(2+3=5,2-3=5)</f>
        <v>0</v>
      </c>
    </row>
    <row r="7" spans="2:2">
      <c r="B7" t="s">
        <v>114</v>
      </c>
    </row>
    <row r="8" spans="2:2">
      <c r="B8" t="b">
        <f>OR(TRUE)</f>
        <v>1</v>
      </c>
    </row>
    <row r="9" spans="2:2">
      <c r="B9" t="b">
        <f>OR(2+3=5,2-3=5)</f>
        <v>1</v>
      </c>
    </row>
    <row r="10" spans="2:2">
      <c r="B10" t="b">
        <f>OR(TRUE,FALSE,TRUE)</f>
        <v>1</v>
      </c>
    </row>
    <row r="11" spans="2:2">
      <c r="B11" t="str">
        <f>IF(OR(2+3=6,3+3=9),"ANSWER IS CORRECT","INCORRECT ANASWER")</f>
        <v>INCORRECT ANASWER</v>
      </c>
    </row>
    <row r="12" spans="2:2">
      <c r="B12" t="s">
        <v>115</v>
      </c>
    </row>
    <row r="13" spans="2:2">
      <c r="B13" t="b">
        <f>NOT(FALSE)</f>
        <v>1</v>
      </c>
    </row>
    <row r="14" spans="2:2">
      <c r="B14" t="b">
        <f>NOT(TRUE)</f>
        <v>0</v>
      </c>
    </row>
    <row r="15" spans="2:2">
      <c r="B15" t="b">
        <f>NOT(2+3=6)</f>
        <v>1</v>
      </c>
    </row>
    <row r="16" spans="2:2">
      <c r="B16" t="s">
        <v>116</v>
      </c>
    </row>
    <row r="17" spans="2:2">
      <c r="B17" t="b">
        <f>_xlfn.XOR(3&gt;12,4&gt;6)</f>
        <v>0</v>
      </c>
    </row>
    <row r="18" spans="2:2">
      <c r="B18" t="b">
        <f>_xlfn.XOR(3&gt;2,4&lt;3)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DD6C-7E3F-4B4E-8242-52A541052EF4}">
  <dimension ref="A2:C44"/>
  <sheetViews>
    <sheetView topLeftCell="A25" workbookViewId="0">
      <selection activeCell="C44" sqref="C44"/>
    </sheetView>
  </sheetViews>
  <sheetFormatPr defaultRowHeight="15"/>
  <sheetData>
    <row r="2" spans="1:2">
      <c r="A2" s="8" t="s">
        <v>97</v>
      </c>
    </row>
    <row r="3" spans="1:2">
      <c r="A3" s="1">
        <v>7</v>
      </c>
    </row>
    <row r="4" spans="1:2">
      <c r="A4" s="1">
        <v>3.5</v>
      </c>
    </row>
    <row r="5" spans="1:2">
      <c r="A5" s="1">
        <v>3.5</v>
      </c>
    </row>
    <row r="6" spans="1:2">
      <c r="A6" s="1">
        <v>1</v>
      </c>
    </row>
    <row r="7" spans="1:2">
      <c r="A7" s="1">
        <v>2</v>
      </c>
    </row>
    <row r="9" spans="1:2">
      <c r="B9">
        <f>RANK(A3,A3:A7)</f>
        <v>1</v>
      </c>
    </row>
    <row r="10" spans="1:2">
      <c r="B10">
        <f>RANK(A4,A3:A7)</f>
        <v>2</v>
      </c>
    </row>
    <row r="11" spans="1:2">
      <c r="B11">
        <f>RANK(A6,A3:A7,1)</f>
        <v>1</v>
      </c>
    </row>
    <row r="12" spans="1:2">
      <c r="B12">
        <f>RANK(A4,A3:A7,0)</f>
        <v>2</v>
      </c>
    </row>
    <row r="16" spans="1:2">
      <c r="A16" s="8" t="s">
        <v>97</v>
      </c>
    </row>
    <row r="17" spans="1:2">
      <c r="A17" s="1">
        <v>89</v>
      </c>
    </row>
    <row r="18" spans="1:2">
      <c r="A18" s="1">
        <v>90</v>
      </c>
    </row>
    <row r="19" spans="1:2">
      <c r="A19" s="1">
        <v>87</v>
      </c>
    </row>
    <row r="20" spans="1:2">
      <c r="A20" s="1">
        <v>98</v>
      </c>
    </row>
    <row r="21" spans="1:2">
      <c r="A21" s="1">
        <v>96</v>
      </c>
    </row>
    <row r="22" spans="1:2">
      <c r="A22" s="1">
        <v>85</v>
      </c>
    </row>
    <row r="23" spans="1:2">
      <c r="A23" s="1">
        <v>85</v>
      </c>
    </row>
    <row r="24" spans="1:2">
      <c r="A24" s="1">
        <v>98</v>
      </c>
    </row>
    <row r="27" spans="1:2">
      <c r="B27">
        <f>_xlfn.RANK.AVG(89,A17:A24)</f>
        <v>5</v>
      </c>
    </row>
    <row r="28" spans="1:2">
      <c r="B28">
        <f>_xlfn.RANK.AVG(A22,A17:A24)</f>
        <v>7.5</v>
      </c>
    </row>
    <row r="29" spans="1:2">
      <c r="B29">
        <f>_xlfn.RANK.AVG(A23,A17:A24,1)</f>
        <v>1.5</v>
      </c>
    </row>
    <row r="31" spans="1:2">
      <c r="A31" s="8" t="s">
        <v>97</v>
      </c>
    </row>
    <row r="32" spans="1:2">
      <c r="A32" s="1">
        <v>89</v>
      </c>
    </row>
    <row r="33" spans="1:3">
      <c r="A33" s="1">
        <v>90</v>
      </c>
    </row>
    <row r="34" spans="1:3">
      <c r="A34" s="1">
        <v>87</v>
      </c>
    </row>
    <row r="35" spans="1:3">
      <c r="A35" s="1">
        <v>98</v>
      </c>
    </row>
    <row r="36" spans="1:3">
      <c r="A36" s="1">
        <v>96</v>
      </c>
    </row>
    <row r="37" spans="1:3">
      <c r="A37" s="1">
        <v>85</v>
      </c>
    </row>
    <row r="38" spans="1:3">
      <c r="A38" s="1">
        <v>85</v>
      </c>
    </row>
    <row r="39" spans="1:3">
      <c r="A39" s="1">
        <v>98</v>
      </c>
    </row>
    <row r="41" spans="1:3">
      <c r="C41">
        <f>_xlfn.RANK.AVG(A33,A32:A39)</f>
        <v>4</v>
      </c>
    </row>
    <row r="42" spans="1:3">
      <c r="C42">
        <f>_xlfn.RANK.EQ(A37,A32:A39,1)</f>
        <v>1</v>
      </c>
    </row>
    <row r="43" spans="1:3">
      <c r="C43">
        <f>_xlfn.RANK.EQ(A35,A32:A41,1)</f>
        <v>7</v>
      </c>
    </row>
    <row r="44" spans="1:3">
      <c r="C44">
        <f>_xlfn.RANK.EQ(A39,A32:A39)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mathematical</vt:lpstr>
      <vt:lpstr>isfunction</vt:lpstr>
      <vt:lpstr>averageif</vt:lpstr>
      <vt:lpstr>Sheet1</vt:lpstr>
      <vt:lpstr>mathematical2</vt:lpstr>
      <vt:lpstr>findandsearch</vt:lpstr>
      <vt:lpstr>dATE</vt:lpstr>
      <vt:lpstr>Sheet2</vt:lpstr>
      <vt:lpstr>Sheet3</vt:lpstr>
      <vt:lpstr>MISC</vt:lpstr>
      <vt:lpstr>logical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Sunil</dc:creator>
  <cp:lastModifiedBy>Amit Sunil</cp:lastModifiedBy>
  <dcterms:created xsi:type="dcterms:W3CDTF">2015-06-05T18:17:20Z</dcterms:created>
  <dcterms:modified xsi:type="dcterms:W3CDTF">2024-10-16T05:50:40Z</dcterms:modified>
</cp:coreProperties>
</file>